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RUNGTHIP2019\RUNGTHIP64\UCปี64\ปรับเกลี่ยเงินกันระดับเขตปี64\ปรับเกลี่ยเงินกันระดับเขตครั้งที่ 2\"/>
    </mc:Choice>
  </mc:AlternateContent>
  <xr:revisionPtr revIDLastSave="0" documentId="13_ncr:1_{56D9725C-82F7-49D7-8F98-4F78F198B0C3}" xr6:coauthVersionLast="47" xr6:coauthVersionMax="47" xr10:uidLastSave="{00000000-0000-0000-0000-000000000000}"/>
  <bookViews>
    <workbookView xWindow="-110" yWindow="-110" windowWidth="19420" windowHeight="10420" tabRatio="939" firstSheet="1" activeTab="6" xr2:uid="{00000000-000D-0000-FFFF-FFFF00000000}"/>
  </bookViews>
  <sheets>
    <sheet name="1เกณฑ์การจัดสรร" sheetId="6" r:id="rId1"/>
    <sheet name="2สรุปGrading" sheetId="33" r:id="rId2"/>
    <sheet name="3คำนวณจัดสรรK1" sheetId="4" r:id="rId3"/>
    <sheet name="แก้ไข บช นครพนม" sheetId="55" r:id="rId4"/>
    <sheet name="3คำนวณจัดสรรK2" sheetId="53" r:id="rId5"/>
    <sheet name="3คำนวณจัดสรรK3" sheetId="54" r:id="rId6"/>
    <sheet name="4สรุปการได้รับจัดสรร" sheetId="2" r:id="rId7"/>
    <sheet name="5ตารางให้จังหวัดปรับเกลี่ย" sheetId="50" r:id="rId8"/>
    <sheet name="K1.1EB MOPH" sheetId="5" r:id="rId9"/>
    <sheet name="K1.2บช" sheetId="34" r:id="rId10"/>
    <sheet name="K2.1 NWC" sheetId="9" r:id="rId11"/>
    <sheet name="K2.1คชจ ปรับปสภQ2" sheetId="24" r:id="rId12"/>
    <sheet name="K2.2 Unit Cost" sheetId="38" r:id="rId13"/>
    <sheet name="K3 PA Outcome " sheetId="49" r:id="rId14"/>
  </sheets>
  <definedNames>
    <definedName name="_xlnm._FilterDatabase" localSheetId="11" hidden="1">'K2.1คชจ ปรับปสภQ2'!$A$3:$AI$91</definedName>
    <definedName name="_xlnm.Print_Titles" localSheetId="5">'3คำนวณจัดสรรK3'!$A:$B,'3คำนวณจัดสรรK3'!$1:$15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4" l="1"/>
  <c r="F5" i="55"/>
  <c r="F6" i="55"/>
  <c r="F7" i="55"/>
  <c r="F8" i="55"/>
  <c r="F9" i="55"/>
  <c r="F10" i="55"/>
  <c r="F11" i="55"/>
  <c r="F4" i="55"/>
  <c r="E11" i="55"/>
  <c r="C11" i="55" l="1"/>
  <c r="T17" i="54" l="1"/>
  <c r="T18" i="54"/>
  <c r="T19" i="54"/>
  <c r="T20" i="54"/>
  <c r="T21" i="54"/>
  <c r="T22" i="54"/>
  <c r="T16" i="54"/>
  <c r="P17" i="54"/>
  <c r="P18" i="54"/>
  <c r="P19" i="54"/>
  <c r="P20" i="54"/>
  <c r="P21" i="54"/>
  <c r="P22" i="54"/>
  <c r="P16" i="54"/>
  <c r="L17" i="54"/>
  <c r="L18" i="54"/>
  <c r="L19" i="54"/>
  <c r="L20" i="54"/>
  <c r="L21" i="54"/>
  <c r="L22" i="54"/>
  <c r="L16" i="54"/>
  <c r="H17" i="54"/>
  <c r="H18" i="54"/>
  <c r="H19" i="54"/>
  <c r="H20" i="54"/>
  <c r="H21" i="54"/>
  <c r="H22" i="54"/>
  <c r="H16" i="54"/>
  <c r="D17" i="54"/>
  <c r="D18" i="54"/>
  <c r="D19" i="54"/>
  <c r="D20" i="54"/>
  <c r="D21" i="54"/>
  <c r="D22" i="54"/>
  <c r="D16" i="54"/>
  <c r="H16" i="53"/>
  <c r="H17" i="53"/>
  <c r="H18" i="53"/>
  <c r="H19" i="53"/>
  <c r="H20" i="53"/>
  <c r="H21" i="53"/>
  <c r="H15" i="53"/>
  <c r="J7" i="38"/>
  <c r="J8" i="38"/>
  <c r="J9" i="38"/>
  <c r="J10" i="38"/>
  <c r="J11" i="38"/>
  <c r="J12" i="38"/>
  <c r="E7" i="38"/>
  <c r="E8" i="38"/>
  <c r="E9" i="38"/>
  <c r="E10" i="38"/>
  <c r="E11" i="38"/>
  <c r="E12" i="38"/>
  <c r="E13" i="38"/>
  <c r="E6" i="38"/>
  <c r="D16" i="53"/>
  <c r="D17" i="53"/>
  <c r="D18" i="53"/>
  <c r="D19" i="53"/>
  <c r="D20" i="53"/>
  <c r="D21" i="53"/>
  <c r="D15" i="53"/>
  <c r="M17" i="9" l="1"/>
  <c r="N17" i="9"/>
  <c r="L17" i="9"/>
  <c r="M6" i="9"/>
  <c r="M7" i="9"/>
  <c r="M8" i="9"/>
  <c r="M9" i="9"/>
  <c r="M10" i="9"/>
  <c r="M11" i="9"/>
  <c r="M12" i="9"/>
  <c r="M13" i="9"/>
  <c r="M14" i="9"/>
  <c r="M15" i="9"/>
  <c r="M16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5" i="9"/>
  <c r="K16" i="4"/>
  <c r="J15" i="4"/>
  <c r="H16" i="4"/>
  <c r="H17" i="4"/>
  <c r="H18" i="4"/>
  <c r="H19" i="4"/>
  <c r="H20" i="4"/>
  <c r="H21" i="4"/>
  <c r="H15" i="4"/>
  <c r="J41" i="34"/>
  <c r="I77" i="34"/>
  <c r="I70" i="34"/>
  <c r="I60" i="34"/>
  <c r="I41" i="34"/>
  <c r="I26" i="34"/>
  <c r="I17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8" i="34"/>
  <c r="I19" i="34"/>
  <c r="I20" i="34"/>
  <c r="I21" i="34"/>
  <c r="I22" i="34"/>
  <c r="I23" i="34"/>
  <c r="I24" i="34"/>
  <c r="I25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1" i="34"/>
  <c r="I62" i="34"/>
  <c r="I63" i="34"/>
  <c r="I64" i="34"/>
  <c r="I65" i="34"/>
  <c r="I66" i="34"/>
  <c r="I67" i="34"/>
  <c r="I68" i="34"/>
  <c r="I69" i="34"/>
  <c r="I71" i="34"/>
  <c r="I72" i="34"/>
  <c r="I73" i="34"/>
  <c r="I74" i="34"/>
  <c r="I75" i="34"/>
  <c r="I76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D16" i="4"/>
  <c r="D17" i="4"/>
  <c r="D18" i="4"/>
  <c r="D19" i="4"/>
  <c r="D20" i="4"/>
  <c r="D21" i="4"/>
  <c r="D15" i="4"/>
  <c r="H8" i="4"/>
  <c r="D9" i="4"/>
  <c r="D7" i="4"/>
  <c r="F8" i="4"/>
  <c r="H3" i="4"/>
  <c r="H4" i="4"/>
  <c r="D5" i="4"/>
  <c r="D4" i="4"/>
  <c r="D3" i="4"/>
  <c r="F3" i="4" s="1"/>
  <c r="D8" i="4"/>
  <c r="F4" i="4"/>
  <c r="D6" i="4" l="1"/>
  <c r="U17" i="54" l="1"/>
  <c r="U18" i="54"/>
  <c r="U19" i="54"/>
  <c r="U20" i="54"/>
  <c r="U21" i="54"/>
  <c r="U22" i="54"/>
  <c r="U16" i="54"/>
  <c r="E8" i="49"/>
  <c r="F8" i="49"/>
  <c r="G8" i="49"/>
  <c r="H8" i="49"/>
  <c r="I8" i="49"/>
  <c r="J8" i="49"/>
  <c r="D8" i="49"/>
  <c r="I10" i="49"/>
  <c r="F10" i="49"/>
  <c r="J6" i="38" l="1"/>
  <c r="AI5" i="24"/>
  <c r="AI6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39" i="24"/>
  <c r="AI40" i="24"/>
  <c r="AI41" i="24"/>
  <c r="AI42" i="24"/>
  <c r="AI43" i="24"/>
  <c r="AI44" i="24"/>
  <c r="AI45" i="24"/>
  <c r="AI46" i="24"/>
  <c r="AI47" i="24"/>
  <c r="AI48" i="24"/>
  <c r="AI49" i="24"/>
  <c r="AI50" i="24"/>
  <c r="AI51" i="24"/>
  <c r="AI52" i="24"/>
  <c r="AI53" i="24"/>
  <c r="AI54" i="24"/>
  <c r="AI55" i="24"/>
  <c r="AI56" i="24"/>
  <c r="AI57" i="24"/>
  <c r="AI58" i="24"/>
  <c r="AI59" i="24"/>
  <c r="AI60" i="24"/>
  <c r="AI61" i="24"/>
  <c r="AI62" i="24"/>
  <c r="AI63" i="24"/>
  <c r="AI64" i="24"/>
  <c r="AI65" i="24"/>
  <c r="AI66" i="24"/>
  <c r="AI67" i="24"/>
  <c r="AI68" i="24"/>
  <c r="AI69" i="24"/>
  <c r="AI70" i="24"/>
  <c r="AI71" i="24"/>
  <c r="AI72" i="24"/>
  <c r="AI73" i="24"/>
  <c r="AI74" i="24"/>
  <c r="AI75" i="24"/>
  <c r="AI76" i="24"/>
  <c r="AI77" i="24"/>
  <c r="AI78" i="24"/>
  <c r="AI79" i="24"/>
  <c r="AI80" i="24"/>
  <c r="AI81" i="24"/>
  <c r="AI82" i="24"/>
  <c r="AI83" i="24"/>
  <c r="AI84" i="24"/>
  <c r="AI85" i="24"/>
  <c r="AI86" i="24"/>
  <c r="AI87" i="24"/>
  <c r="AI88" i="24"/>
  <c r="AI89" i="24"/>
  <c r="AI90" i="24"/>
  <c r="AI91" i="24"/>
  <c r="I99" i="34" l="1"/>
  <c r="H17" i="9" l="1"/>
  <c r="G17" i="9"/>
  <c r="M54" i="5" l="1"/>
  <c r="M68" i="5"/>
  <c r="M75" i="5"/>
  <c r="K98" i="5"/>
  <c r="M98" i="5" s="1"/>
  <c r="K97" i="5"/>
  <c r="M97" i="5" s="1"/>
  <c r="K96" i="5"/>
  <c r="M96" i="5" s="1"/>
  <c r="K95" i="5"/>
  <c r="M95" i="5" s="1"/>
  <c r="K94" i="5"/>
  <c r="M94" i="5" s="1"/>
  <c r="K93" i="5"/>
  <c r="M93" i="5" s="1"/>
  <c r="K92" i="5"/>
  <c r="M92" i="5" s="1"/>
  <c r="K91" i="5"/>
  <c r="M91" i="5" s="1"/>
  <c r="K90" i="5"/>
  <c r="M90" i="5" s="1"/>
  <c r="K89" i="5"/>
  <c r="M89" i="5" s="1"/>
  <c r="K88" i="5"/>
  <c r="M88" i="5" s="1"/>
  <c r="K87" i="5"/>
  <c r="M87" i="5" s="1"/>
  <c r="K86" i="5"/>
  <c r="M86" i="5" s="1"/>
  <c r="K85" i="5"/>
  <c r="M85" i="5" s="1"/>
  <c r="K84" i="5"/>
  <c r="M84" i="5" s="1"/>
  <c r="K83" i="5"/>
  <c r="M83" i="5" s="1"/>
  <c r="K82" i="5"/>
  <c r="M82" i="5" s="1"/>
  <c r="K81" i="5"/>
  <c r="M81" i="5" s="1"/>
  <c r="K80" i="5"/>
  <c r="M80" i="5" s="1"/>
  <c r="K79" i="5"/>
  <c r="M79" i="5" s="1"/>
  <c r="K78" i="5"/>
  <c r="M78" i="5" s="1"/>
  <c r="K76" i="5"/>
  <c r="M76" i="5" s="1"/>
  <c r="K75" i="5"/>
  <c r="K74" i="5"/>
  <c r="M74" i="5" s="1"/>
  <c r="K73" i="5"/>
  <c r="M73" i="5" s="1"/>
  <c r="K72" i="5"/>
  <c r="M72" i="5" s="1"/>
  <c r="K71" i="5"/>
  <c r="M71" i="5" s="1"/>
  <c r="K69" i="5"/>
  <c r="M69" i="5" s="1"/>
  <c r="K68" i="5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0" i="5"/>
  <c r="M40" i="5" s="1"/>
  <c r="K39" i="5"/>
  <c r="M39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7" i="5"/>
  <c r="M27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6" i="5"/>
  <c r="M6" i="5" s="1"/>
  <c r="K7" i="5"/>
  <c r="M7" i="5" s="1"/>
  <c r="K8" i="5"/>
  <c r="M8" i="5" s="1"/>
  <c r="K9" i="5"/>
  <c r="M9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5" i="5"/>
  <c r="M99" i="5" l="1"/>
  <c r="M77" i="5"/>
  <c r="M70" i="5"/>
  <c r="M60" i="5"/>
  <c r="M41" i="5"/>
  <c r="M26" i="5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E16" i="54"/>
  <c r="E17" i="54"/>
  <c r="E18" i="54"/>
  <c r="E19" i="54"/>
  <c r="E20" i="54"/>
  <c r="E21" i="54"/>
  <c r="E22" i="54"/>
  <c r="G7" i="2" l="1"/>
  <c r="J7" i="2" s="1"/>
  <c r="J14" i="2" s="1"/>
  <c r="E14" i="2"/>
  <c r="E16" i="4" l="1"/>
  <c r="E17" i="4"/>
  <c r="E21" i="4"/>
  <c r="E18" i="4"/>
  <c r="E19" i="4"/>
  <c r="E20" i="4"/>
  <c r="C14" i="2" l="1"/>
  <c r="B23" i="54"/>
  <c r="B22" i="53"/>
  <c r="M16" i="54" l="1"/>
  <c r="M17" i="54"/>
  <c r="M19" i="54"/>
  <c r="M18" i="54"/>
  <c r="M20" i="54"/>
  <c r="M22" i="54"/>
  <c r="M21" i="54"/>
  <c r="I19" i="53"/>
  <c r="E21" i="53"/>
  <c r="I20" i="53"/>
  <c r="I21" i="53"/>
  <c r="E16" i="53"/>
  <c r="I16" i="53"/>
  <c r="E18" i="53"/>
  <c r="I17" i="53"/>
  <c r="E19" i="53"/>
  <c r="I18" i="53"/>
  <c r="E20" i="53"/>
  <c r="E17" i="53"/>
  <c r="D23" i="54"/>
  <c r="I18" i="54" l="1"/>
  <c r="Q18" i="54"/>
  <c r="Q16" i="54"/>
  <c r="I19" i="54"/>
  <c r="Q19" i="54"/>
  <c r="I21" i="54"/>
  <c r="Q21" i="54"/>
  <c r="I17" i="54"/>
  <c r="Q17" i="54"/>
  <c r="I20" i="54"/>
  <c r="Q20" i="54"/>
  <c r="I22" i="54"/>
  <c r="Q22" i="54"/>
  <c r="E15" i="53"/>
  <c r="E22" i="53" s="1"/>
  <c r="D22" i="53"/>
  <c r="I15" i="53"/>
  <c r="H22" i="53"/>
  <c r="M23" i="54"/>
  <c r="N16" i="54" s="1"/>
  <c r="I16" i="54"/>
  <c r="H23" i="54"/>
  <c r="E23" i="54"/>
  <c r="F16" i="54" s="1"/>
  <c r="L23" i="54"/>
  <c r="I19" i="4"/>
  <c r="E15" i="4"/>
  <c r="B22" i="4"/>
  <c r="F17" i="53" l="1"/>
  <c r="Q23" i="54"/>
  <c r="P23" i="54"/>
  <c r="N22" i="54"/>
  <c r="N17" i="54"/>
  <c r="N21" i="54"/>
  <c r="N19" i="54"/>
  <c r="N20" i="54"/>
  <c r="N18" i="54"/>
  <c r="F17" i="54"/>
  <c r="F18" i="54"/>
  <c r="F19" i="54"/>
  <c r="F20" i="54"/>
  <c r="F21" i="54"/>
  <c r="F22" i="54"/>
  <c r="F19" i="53"/>
  <c r="F16" i="53"/>
  <c r="F21" i="53"/>
  <c r="I22" i="53"/>
  <c r="J15" i="53" s="1"/>
  <c r="F18" i="53"/>
  <c r="F20" i="53"/>
  <c r="F15" i="53"/>
  <c r="K15" i="53" s="1"/>
  <c r="I18" i="4"/>
  <c r="I17" i="4"/>
  <c r="I23" i="54"/>
  <c r="T23" i="54"/>
  <c r="I16" i="4"/>
  <c r="I20" i="4"/>
  <c r="E22" i="4"/>
  <c r="D22" i="4"/>
  <c r="I21" i="4"/>
  <c r="J16" i="54" l="1"/>
  <c r="R20" i="54"/>
  <c r="R21" i="54"/>
  <c r="R22" i="54"/>
  <c r="R18" i="54"/>
  <c r="R17" i="54"/>
  <c r="R19" i="54"/>
  <c r="R16" i="54"/>
  <c r="J21" i="54"/>
  <c r="J19" i="54"/>
  <c r="J20" i="54"/>
  <c r="J18" i="54"/>
  <c r="J22" i="54"/>
  <c r="F15" i="4"/>
  <c r="J19" i="53"/>
  <c r="K19" i="53" s="1"/>
  <c r="J17" i="53"/>
  <c r="K17" i="53" s="1"/>
  <c r="J16" i="53"/>
  <c r="K16" i="53" s="1"/>
  <c r="J18" i="53"/>
  <c r="K18" i="53" s="1"/>
  <c r="J21" i="53"/>
  <c r="K21" i="53" s="1"/>
  <c r="J20" i="53"/>
  <c r="K20" i="53" s="1"/>
  <c r="F22" i="53"/>
  <c r="F16" i="4"/>
  <c r="F20" i="4"/>
  <c r="F21" i="4"/>
  <c r="F19" i="4"/>
  <c r="F17" i="4"/>
  <c r="F18" i="4"/>
  <c r="F23" i="54"/>
  <c r="N23" i="54"/>
  <c r="U23" i="54"/>
  <c r="I15" i="4"/>
  <c r="H22" i="4"/>
  <c r="V17" i="54" l="1"/>
  <c r="W17" i="54" s="1"/>
  <c r="V19" i="54"/>
  <c r="W19" i="54" s="1"/>
  <c r="V22" i="54"/>
  <c r="W22" i="54" s="1"/>
  <c r="V20" i="54"/>
  <c r="W20" i="54" s="1"/>
  <c r="V18" i="54"/>
  <c r="W18" i="54" s="1"/>
  <c r="V21" i="54"/>
  <c r="W21" i="54" s="1"/>
  <c r="V16" i="54"/>
  <c r="W16" i="54" s="1"/>
  <c r="J22" i="53"/>
  <c r="K22" i="53"/>
  <c r="J23" i="54"/>
  <c r="I22" i="4"/>
  <c r="R23" i="54" l="1"/>
  <c r="V23" i="54"/>
  <c r="W23" i="54"/>
  <c r="J19" i="4"/>
  <c r="K19" i="4" s="1"/>
  <c r="J21" i="4"/>
  <c r="K21" i="4" s="1"/>
  <c r="J17" i="4"/>
  <c r="K17" i="4" s="1"/>
  <c r="J18" i="4"/>
  <c r="K18" i="4" s="1"/>
  <c r="J20" i="4"/>
  <c r="K20" i="4" s="1"/>
  <c r="J16" i="4"/>
  <c r="K15" i="4"/>
  <c r="J22" i="4" l="1"/>
  <c r="G14" i="38"/>
  <c r="G16" i="38" s="1"/>
  <c r="G17" i="38" s="1"/>
  <c r="D13" i="38"/>
  <c r="C13" i="38"/>
  <c r="G15" i="38" l="1"/>
  <c r="H7" i="2"/>
  <c r="D14" i="2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78" i="9"/>
  <c r="N72" i="9"/>
  <c r="N73" i="9"/>
  <c r="N74" i="9"/>
  <c r="N75" i="9"/>
  <c r="N76" i="9"/>
  <c r="N71" i="9"/>
  <c r="N62" i="9"/>
  <c r="N63" i="9"/>
  <c r="N64" i="9"/>
  <c r="N65" i="9"/>
  <c r="N66" i="9"/>
  <c r="N67" i="9"/>
  <c r="N68" i="9"/>
  <c r="N69" i="9"/>
  <c r="N61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42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27" i="9"/>
  <c r="N19" i="9"/>
  <c r="N20" i="9"/>
  <c r="N21" i="9"/>
  <c r="N22" i="9"/>
  <c r="N23" i="9"/>
  <c r="N24" i="9"/>
  <c r="N25" i="9"/>
  <c r="N18" i="9"/>
  <c r="N6" i="9"/>
  <c r="N7" i="9"/>
  <c r="N8" i="9"/>
  <c r="N9" i="9"/>
  <c r="N10" i="9"/>
  <c r="N11" i="9"/>
  <c r="N12" i="9"/>
  <c r="N13" i="9"/>
  <c r="N14" i="9"/>
  <c r="N15" i="9"/>
  <c r="N16" i="9"/>
  <c r="N5" i="9"/>
  <c r="H8" i="2" l="1"/>
  <c r="H12" i="2"/>
  <c r="H11" i="2"/>
  <c r="H10" i="2"/>
  <c r="H9" i="2"/>
  <c r="K22" i="4"/>
  <c r="F14" i="2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4" i="24"/>
  <c r="H13" i="2" l="1"/>
  <c r="G14" i="2"/>
  <c r="G16" i="2" s="1"/>
  <c r="K107" i="5"/>
  <c r="K108" i="5"/>
  <c r="K109" i="5"/>
  <c r="M5" i="5"/>
  <c r="H14" i="2" l="1"/>
  <c r="I14" i="2" s="1"/>
  <c r="M17" i="5"/>
  <c r="K103" i="5" s="1"/>
  <c r="K106" i="5"/>
  <c r="K105" i="5"/>
  <c r="K104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5" i="5"/>
  <c r="J74" i="5"/>
  <c r="J73" i="5"/>
  <c r="J72" i="5"/>
  <c r="J71" i="5"/>
  <c r="J69" i="5"/>
  <c r="J68" i="5"/>
  <c r="J67" i="5"/>
  <c r="J66" i="5"/>
  <c r="J65" i="5"/>
  <c r="J64" i="5"/>
  <c r="J63" i="5"/>
  <c r="J62" i="5"/>
  <c r="J61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6" i="5"/>
  <c r="J7" i="5"/>
  <c r="J8" i="5"/>
  <c r="J9" i="5"/>
  <c r="J10" i="5"/>
  <c r="J11" i="5"/>
  <c r="J12" i="5"/>
  <c r="J13" i="5"/>
  <c r="J14" i="5"/>
  <c r="J15" i="5"/>
  <c r="J16" i="5"/>
  <c r="J5" i="5"/>
  <c r="G17" i="5"/>
  <c r="H17" i="5"/>
  <c r="K111" i="5" l="1"/>
  <c r="K110" i="5"/>
  <c r="P91" i="24"/>
  <c r="AD91" i="24" s="1"/>
  <c r="Q90" i="24"/>
  <c r="AE90" i="24" s="1"/>
  <c r="O90" i="24"/>
  <c r="AC90" i="24" s="1"/>
  <c r="N90" i="24"/>
  <c r="AB90" i="24" s="1"/>
  <c r="M90" i="24"/>
  <c r="AA90" i="24" s="1"/>
  <c r="S90" i="24"/>
  <c r="AG90" i="24" s="1"/>
  <c r="R89" i="24"/>
  <c r="AF89" i="24" s="1"/>
  <c r="P89" i="24"/>
  <c r="AD89" i="24" s="1"/>
  <c r="O89" i="24"/>
  <c r="AC89" i="24" s="1"/>
  <c r="N89" i="24"/>
  <c r="AB89" i="24" s="1"/>
  <c r="M89" i="24"/>
  <c r="AA89" i="24" s="1"/>
  <c r="S89" i="24"/>
  <c r="AG89" i="24" s="1"/>
  <c r="S87" i="24"/>
  <c r="AG87" i="24" s="1"/>
  <c r="R87" i="24"/>
  <c r="AF87" i="24" s="1"/>
  <c r="Q87" i="24"/>
  <c r="AE87" i="24" s="1"/>
  <c r="P87" i="24"/>
  <c r="AD87" i="24" s="1"/>
  <c r="O87" i="24"/>
  <c r="AC87" i="24" s="1"/>
  <c r="M87" i="24"/>
  <c r="AA87" i="24" s="1"/>
  <c r="N87" i="24"/>
  <c r="AB87" i="24" s="1"/>
  <c r="S86" i="24"/>
  <c r="AG86" i="24" s="1"/>
  <c r="R86" i="24"/>
  <c r="AF86" i="24" s="1"/>
  <c r="N86" i="24"/>
  <c r="AB86" i="24" s="1"/>
  <c r="Q86" i="24"/>
  <c r="AE86" i="24" s="1"/>
  <c r="S85" i="24"/>
  <c r="AG85" i="24" s="1"/>
  <c r="O85" i="24"/>
  <c r="AC85" i="24" s="1"/>
  <c r="P84" i="24"/>
  <c r="AD84" i="24" s="1"/>
  <c r="M84" i="24"/>
  <c r="AA84" i="24" s="1"/>
  <c r="Q83" i="24"/>
  <c r="AE83" i="24" s="1"/>
  <c r="O83" i="24"/>
  <c r="AC83" i="24" s="1"/>
  <c r="N83" i="24"/>
  <c r="AB83" i="24" s="1"/>
  <c r="M83" i="24"/>
  <c r="AA83" i="24" s="1"/>
  <c r="S83" i="24"/>
  <c r="AG83" i="24" s="1"/>
  <c r="R82" i="24"/>
  <c r="AF82" i="24" s="1"/>
  <c r="P82" i="24"/>
  <c r="AD82" i="24" s="1"/>
  <c r="O82" i="24"/>
  <c r="AC82" i="24" s="1"/>
  <c r="N82" i="24"/>
  <c r="AB82" i="24" s="1"/>
  <c r="M82" i="24"/>
  <c r="AA82" i="24" s="1"/>
  <c r="S82" i="24"/>
  <c r="AG82" i="24" s="1"/>
  <c r="Q81" i="24"/>
  <c r="AE81" i="24" s="1"/>
  <c r="S80" i="24"/>
  <c r="AG80" i="24" s="1"/>
  <c r="R80" i="24"/>
  <c r="AF80" i="24" s="1"/>
  <c r="Q80" i="24"/>
  <c r="AE80" i="24" s="1"/>
  <c r="P80" i="24"/>
  <c r="AD80" i="24" s="1"/>
  <c r="O80" i="24"/>
  <c r="AC80" i="24" s="1"/>
  <c r="M80" i="24"/>
  <c r="AA80" i="24" s="1"/>
  <c r="N80" i="24"/>
  <c r="AB80" i="24" s="1"/>
  <c r="S79" i="24"/>
  <c r="AG79" i="24" s="1"/>
  <c r="R79" i="24"/>
  <c r="AF79" i="24" s="1"/>
  <c r="N79" i="24"/>
  <c r="AB79" i="24" s="1"/>
  <c r="Q79" i="24"/>
  <c r="AE79" i="24" s="1"/>
  <c r="S78" i="24"/>
  <c r="AG78" i="24" s="1"/>
  <c r="O78" i="24"/>
  <c r="AC78" i="24" s="1"/>
  <c r="R76" i="24"/>
  <c r="AF76" i="24" s="1"/>
  <c r="P76" i="24"/>
  <c r="AD76" i="24" s="1"/>
  <c r="O76" i="24"/>
  <c r="AC76" i="24" s="1"/>
  <c r="N76" i="24"/>
  <c r="AB76" i="24" s="1"/>
  <c r="M76" i="24"/>
  <c r="AA76" i="24" s="1"/>
  <c r="S76" i="24"/>
  <c r="AG76" i="24" s="1"/>
  <c r="Q75" i="24"/>
  <c r="AE75" i="24" s="1"/>
  <c r="P75" i="24"/>
  <c r="AD75" i="24" s="1"/>
  <c r="S74" i="24"/>
  <c r="AG74" i="24" s="1"/>
  <c r="R74" i="24"/>
  <c r="AF74" i="24" s="1"/>
  <c r="N74" i="24"/>
  <c r="AB74" i="24" s="1"/>
  <c r="Q74" i="24"/>
  <c r="AE74" i="24" s="1"/>
  <c r="P72" i="24"/>
  <c r="AD72" i="24" s="1"/>
  <c r="R71" i="24"/>
  <c r="AF71" i="24" s="1"/>
  <c r="P71" i="24"/>
  <c r="AD71" i="24" s="1"/>
  <c r="O71" i="24"/>
  <c r="AC71" i="24" s="1"/>
  <c r="N71" i="24"/>
  <c r="AB71" i="24" s="1"/>
  <c r="M71" i="24"/>
  <c r="AA71" i="24" s="1"/>
  <c r="S71" i="24"/>
  <c r="AG71" i="24" s="1"/>
  <c r="S69" i="24"/>
  <c r="AG69" i="24" s="1"/>
  <c r="R69" i="24"/>
  <c r="AF69" i="24" s="1"/>
  <c r="N69" i="24"/>
  <c r="AB69" i="24" s="1"/>
  <c r="Q69" i="24"/>
  <c r="AE69" i="24" s="1"/>
  <c r="R67" i="24"/>
  <c r="AF67" i="24" s="1"/>
  <c r="P67" i="24"/>
  <c r="AD67" i="24" s="1"/>
  <c r="O67" i="24"/>
  <c r="AC67" i="24" s="1"/>
  <c r="N67" i="24"/>
  <c r="AB67" i="24" s="1"/>
  <c r="M67" i="24"/>
  <c r="AA67" i="24" s="1"/>
  <c r="S67" i="24"/>
  <c r="AG67" i="24" s="1"/>
  <c r="Q66" i="24"/>
  <c r="AE66" i="24" s="1"/>
  <c r="P66" i="24"/>
  <c r="AD66" i="24" s="1"/>
  <c r="S65" i="24"/>
  <c r="AG65" i="24" s="1"/>
  <c r="R65" i="24"/>
  <c r="AF65" i="24" s="1"/>
  <c r="Q65" i="24"/>
  <c r="AE65" i="24" s="1"/>
  <c r="P65" i="24"/>
  <c r="AD65" i="24" s="1"/>
  <c r="O65" i="24"/>
  <c r="AC65" i="24" s="1"/>
  <c r="M65" i="24"/>
  <c r="AA65" i="24" s="1"/>
  <c r="N65" i="24"/>
  <c r="AB65" i="24" s="1"/>
  <c r="Q63" i="24"/>
  <c r="AE63" i="24" s="1"/>
  <c r="O63" i="24"/>
  <c r="AC63" i="24" s="1"/>
  <c r="N63" i="24"/>
  <c r="AB63" i="24" s="1"/>
  <c r="M63" i="24"/>
  <c r="AA63" i="24" s="1"/>
  <c r="S63" i="24"/>
  <c r="AG63" i="24" s="1"/>
  <c r="R62" i="24"/>
  <c r="AF62" i="24" s="1"/>
  <c r="P62" i="24"/>
  <c r="AD62" i="24" s="1"/>
  <c r="O62" i="24"/>
  <c r="AC62" i="24" s="1"/>
  <c r="N62" i="24"/>
  <c r="AB62" i="24" s="1"/>
  <c r="M62" i="24"/>
  <c r="AA62" i="24" s="1"/>
  <c r="S62" i="24"/>
  <c r="AG62" i="24" s="1"/>
  <c r="S61" i="24"/>
  <c r="AG61" i="24" s="1"/>
  <c r="Q61" i="24"/>
  <c r="AE61" i="24" s="1"/>
  <c r="P61" i="24"/>
  <c r="AD61" i="24" s="1"/>
  <c r="O61" i="24"/>
  <c r="AC61" i="24" s="1"/>
  <c r="N61" i="24"/>
  <c r="AB61" i="24" s="1"/>
  <c r="M61" i="24"/>
  <c r="AA61" i="24" s="1"/>
  <c r="S60" i="24"/>
  <c r="AG60" i="24" s="1"/>
  <c r="R60" i="24"/>
  <c r="AF60" i="24" s="1"/>
  <c r="Q60" i="24"/>
  <c r="AE60" i="24" s="1"/>
  <c r="P60" i="24"/>
  <c r="AD60" i="24" s="1"/>
  <c r="O60" i="24"/>
  <c r="AC60" i="24" s="1"/>
  <c r="N60" i="24"/>
  <c r="AB60" i="24" s="1"/>
  <c r="M60" i="24"/>
  <c r="AA60" i="24" s="1"/>
  <c r="S59" i="24"/>
  <c r="AG59" i="24" s="1"/>
  <c r="R59" i="24"/>
  <c r="AF59" i="24" s="1"/>
  <c r="N59" i="24"/>
  <c r="AB59" i="24" s="1"/>
  <c r="Q59" i="24"/>
  <c r="AE59" i="24" s="1"/>
  <c r="Q57" i="24"/>
  <c r="AE57" i="24" s="1"/>
  <c r="O57" i="24"/>
  <c r="AC57" i="24" s="1"/>
  <c r="N57" i="24"/>
  <c r="AB57" i="24" s="1"/>
  <c r="M57" i="24"/>
  <c r="AA57" i="24" s="1"/>
  <c r="S57" i="24"/>
  <c r="AG57" i="24" s="1"/>
  <c r="S56" i="24"/>
  <c r="AG56" i="24" s="1"/>
  <c r="Q56" i="24"/>
  <c r="AE56" i="24" s="1"/>
  <c r="P56" i="24"/>
  <c r="AD56" i="24" s="1"/>
  <c r="O56" i="24"/>
  <c r="AC56" i="24" s="1"/>
  <c r="N56" i="24"/>
  <c r="AB56" i="24" s="1"/>
  <c r="M56" i="24"/>
  <c r="AA56" i="24" s="1"/>
  <c r="S55" i="24"/>
  <c r="AG55" i="24" s="1"/>
  <c r="R55" i="24"/>
  <c r="AF55" i="24" s="1"/>
  <c r="Q55" i="24"/>
  <c r="AE55" i="24" s="1"/>
  <c r="P55" i="24"/>
  <c r="AD55" i="24" s="1"/>
  <c r="N55" i="24"/>
  <c r="AB55" i="24" s="1"/>
  <c r="M55" i="24"/>
  <c r="AA55" i="24" s="1"/>
  <c r="O55" i="24"/>
  <c r="AC55" i="24" s="1"/>
  <c r="S54" i="24"/>
  <c r="AG54" i="24" s="1"/>
  <c r="P53" i="24"/>
  <c r="AD53" i="24" s="1"/>
  <c r="S52" i="24"/>
  <c r="AG52" i="24" s="1"/>
  <c r="R52" i="24"/>
  <c r="AF52" i="24" s="1"/>
  <c r="P52" i="24"/>
  <c r="AD52" i="24" s="1"/>
  <c r="O52" i="24"/>
  <c r="AC52" i="24" s="1"/>
  <c r="N52" i="24"/>
  <c r="AB52" i="24" s="1"/>
  <c r="M52" i="24"/>
  <c r="AA52" i="24" s="1"/>
  <c r="Q52" i="24"/>
  <c r="AE52" i="24" s="1"/>
  <c r="S51" i="24"/>
  <c r="AG51" i="24" s="1"/>
  <c r="Q51" i="24"/>
  <c r="AE51" i="24" s="1"/>
  <c r="P51" i="24"/>
  <c r="AD51" i="24" s="1"/>
  <c r="O51" i="24"/>
  <c r="AC51" i="24" s="1"/>
  <c r="N51" i="24"/>
  <c r="AB51" i="24" s="1"/>
  <c r="M51" i="24"/>
  <c r="AA51" i="24" s="1"/>
  <c r="S50" i="24"/>
  <c r="AG50" i="24" s="1"/>
  <c r="R50" i="24"/>
  <c r="AF50" i="24" s="1"/>
  <c r="Q50" i="24"/>
  <c r="AE50" i="24" s="1"/>
  <c r="P50" i="24"/>
  <c r="AD50" i="24" s="1"/>
  <c r="N50" i="24"/>
  <c r="AB50" i="24" s="1"/>
  <c r="M50" i="24"/>
  <c r="AA50" i="24" s="1"/>
  <c r="O50" i="24"/>
  <c r="AC50" i="24" s="1"/>
  <c r="S49" i="24"/>
  <c r="AG49" i="24" s="1"/>
  <c r="R49" i="24"/>
  <c r="AF49" i="24" s="1"/>
  <c r="S48" i="24"/>
  <c r="AG48" i="24" s="1"/>
  <c r="O48" i="24"/>
  <c r="AC48" i="24" s="1"/>
  <c r="M48" i="24"/>
  <c r="AA48" i="24" s="1"/>
  <c r="R48" i="24"/>
  <c r="AF48" i="24" s="1"/>
  <c r="P47" i="24"/>
  <c r="AD47" i="24" s="1"/>
  <c r="Q46" i="24"/>
  <c r="AE46" i="24" s="1"/>
  <c r="N46" i="24"/>
  <c r="AB46" i="24" s="1"/>
  <c r="M46" i="24"/>
  <c r="AA46" i="24" s="1"/>
  <c r="O46" i="24"/>
  <c r="AC46" i="24" s="1"/>
  <c r="S45" i="24"/>
  <c r="AG45" i="24" s="1"/>
  <c r="R45" i="24"/>
  <c r="AF45" i="24" s="1"/>
  <c r="P45" i="24"/>
  <c r="AD45" i="24" s="1"/>
  <c r="O45" i="24"/>
  <c r="AC45" i="24" s="1"/>
  <c r="N45" i="24"/>
  <c r="AB45" i="24" s="1"/>
  <c r="M45" i="24"/>
  <c r="AA45" i="24" s="1"/>
  <c r="Q45" i="24"/>
  <c r="AE45" i="24" s="1"/>
  <c r="S44" i="24"/>
  <c r="AG44" i="24" s="1"/>
  <c r="P44" i="24"/>
  <c r="AD44" i="24" s="1"/>
  <c r="O44" i="24"/>
  <c r="AC44" i="24" s="1"/>
  <c r="N44" i="24"/>
  <c r="AB44" i="24" s="1"/>
  <c r="Q44" i="24"/>
  <c r="AE44" i="24" s="1"/>
  <c r="S43" i="24"/>
  <c r="AG43" i="24" s="1"/>
  <c r="R43" i="24"/>
  <c r="AF43" i="24" s="1"/>
  <c r="Q43" i="24"/>
  <c r="AE43" i="24" s="1"/>
  <c r="P43" i="24"/>
  <c r="AD43" i="24" s="1"/>
  <c r="N43" i="24"/>
  <c r="AB43" i="24" s="1"/>
  <c r="M43" i="24"/>
  <c r="AA43" i="24" s="1"/>
  <c r="O43" i="24"/>
  <c r="AC43" i="24" s="1"/>
  <c r="S42" i="24"/>
  <c r="AG42" i="24" s="1"/>
  <c r="R42" i="24"/>
  <c r="AF42" i="24" s="1"/>
  <c r="Q42" i="24"/>
  <c r="AE42" i="24" s="1"/>
  <c r="N42" i="24"/>
  <c r="AB42" i="24" s="1"/>
  <c r="P42" i="24"/>
  <c r="AD42" i="24" s="1"/>
  <c r="S41" i="24"/>
  <c r="AG41" i="24" s="1"/>
  <c r="P40" i="24"/>
  <c r="AD40" i="24" s="1"/>
  <c r="S39" i="24"/>
  <c r="AG39" i="24" s="1"/>
  <c r="R39" i="24"/>
  <c r="AF39" i="24" s="1"/>
  <c r="P39" i="24"/>
  <c r="AD39" i="24" s="1"/>
  <c r="O39" i="24"/>
  <c r="AC39" i="24" s="1"/>
  <c r="N39" i="24"/>
  <c r="AB39" i="24" s="1"/>
  <c r="M39" i="24"/>
  <c r="AA39" i="24" s="1"/>
  <c r="Q39" i="24"/>
  <c r="AE39" i="24" s="1"/>
  <c r="S38" i="24"/>
  <c r="AG38" i="24" s="1"/>
  <c r="P38" i="24"/>
  <c r="AD38" i="24" s="1"/>
  <c r="O38" i="24"/>
  <c r="AC38" i="24" s="1"/>
  <c r="N38" i="24"/>
  <c r="AB38" i="24" s="1"/>
  <c r="Q38" i="24"/>
  <c r="AE38" i="24" s="1"/>
  <c r="Q37" i="24"/>
  <c r="AE37" i="24" s="1"/>
  <c r="P37" i="24"/>
  <c r="AD37" i="24" s="1"/>
  <c r="S36" i="24"/>
  <c r="AG36" i="24" s="1"/>
  <c r="R36" i="24"/>
  <c r="AF36" i="24" s="1"/>
  <c r="Q36" i="24"/>
  <c r="AE36" i="24" s="1"/>
  <c r="N36" i="24"/>
  <c r="AB36" i="24" s="1"/>
  <c r="P36" i="24"/>
  <c r="AD36" i="24" s="1"/>
  <c r="P35" i="24"/>
  <c r="AD35" i="24" s="1"/>
  <c r="Q34" i="24"/>
  <c r="AE34" i="24" s="1"/>
  <c r="N34" i="24"/>
  <c r="AB34" i="24" s="1"/>
  <c r="M34" i="24"/>
  <c r="AA34" i="24" s="1"/>
  <c r="O34" i="24"/>
  <c r="AC34" i="24" s="1"/>
  <c r="S33" i="24"/>
  <c r="AG33" i="24" s="1"/>
  <c r="R33" i="24"/>
  <c r="AF33" i="24" s="1"/>
  <c r="P33" i="24"/>
  <c r="AD33" i="24" s="1"/>
  <c r="O33" i="24"/>
  <c r="AC33" i="24" s="1"/>
  <c r="N33" i="24"/>
  <c r="AB33" i="24" s="1"/>
  <c r="M33" i="24"/>
  <c r="AA33" i="24" s="1"/>
  <c r="Q33" i="24"/>
  <c r="AE33" i="24" s="1"/>
  <c r="S32" i="24"/>
  <c r="AG32" i="24" s="1"/>
  <c r="P32" i="24"/>
  <c r="AD32" i="24" s="1"/>
  <c r="O32" i="24"/>
  <c r="AC32" i="24" s="1"/>
  <c r="N32" i="24"/>
  <c r="AB32" i="24" s="1"/>
  <c r="Q32" i="24"/>
  <c r="AE32" i="24" s="1"/>
  <c r="R31" i="24"/>
  <c r="AF31" i="24" s="1"/>
  <c r="Q31" i="24"/>
  <c r="AE31" i="24" s="1"/>
  <c r="P31" i="24"/>
  <c r="AD31" i="24" s="1"/>
  <c r="N31" i="24"/>
  <c r="AB31" i="24" s="1"/>
  <c r="M31" i="24"/>
  <c r="AA31" i="24" s="1"/>
  <c r="S31" i="24"/>
  <c r="AG31" i="24" s="1"/>
  <c r="S30" i="24"/>
  <c r="AG30" i="24" s="1"/>
  <c r="R30" i="24"/>
  <c r="AF30" i="24" s="1"/>
  <c r="Q30" i="24"/>
  <c r="AE30" i="24" s="1"/>
  <c r="N30" i="24"/>
  <c r="AB30" i="24" s="1"/>
  <c r="P30" i="24"/>
  <c r="AD30" i="24" s="1"/>
  <c r="S29" i="24"/>
  <c r="AG29" i="24" s="1"/>
  <c r="O29" i="24"/>
  <c r="AC29" i="24" s="1"/>
  <c r="Q28" i="24"/>
  <c r="AE28" i="24" s="1"/>
  <c r="N28" i="24"/>
  <c r="AB28" i="24" s="1"/>
  <c r="M28" i="24"/>
  <c r="AA28" i="24" s="1"/>
  <c r="O28" i="24"/>
  <c r="AC28" i="24" s="1"/>
  <c r="S27" i="24"/>
  <c r="AG27" i="24" s="1"/>
  <c r="P27" i="24"/>
  <c r="AD27" i="24" s="1"/>
  <c r="O27" i="24"/>
  <c r="AC27" i="24" s="1"/>
  <c r="N27" i="24"/>
  <c r="AB27" i="24" s="1"/>
  <c r="Q27" i="24"/>
  <c r="AE27" i="24" s="1"/>
  <c r="Q26" i="24"/>
  <c r="AE26" i="24" s="1"/>
  <c r="R25" i="24"/>
  <c r="AF25" i="24" s="1"/>
  <c r="Q25" i="24"/>
  <c r="AE25" i="24" s="1"/>
  <c r="P25" i="24"/>
  <c r="AD25" i="24" s="1"/>
  <c r="M25" i="24"/>
  <c r="AA25" i="24" s="1"/>
  <c r="S25" i="24"/>
  <c r="AG25" i="24" s="1"/>
  <c r="S24" i="24"/>
  <c r="AG24" i="24" s="1"/>
  <c r="R24" i="24"/>
  <c r="AF24" i="24" s="1"/>
  <c r="Q24" i="24"/>
  <c r="AE24" i="24" s="1"/>
  <c r="N24" i="24"/>
  <c r="AB24" i="24" s="1"/>
  <c r="P24" i="24"/>
  <c r="AD24" i="24" s="1"/>
  <c r="M23" i="24"/>
  <c r="AA23" i="24" s="1"/>
  <c r="Q22" i="24"/>
  <c r="AE22" i="24" s="1"/>
  <c r="N22" i="24"/>
  <c r="AB22" i="24" s="1"/>
  <c r="M22" i="24"/>
  <c r="AA22" i="24" s="1"/>
  <c r="S20" i="24"/>
  <c r="AG20" i="24" s="1"/>
  <c r="R20" i="24"/>
  <c r="AF20" i="24" s="1"/>
  <c r="Q20" i="24"/>
  <c r="AE20" i="24" s="1"/>
  <c r="O20" i="24"/>
  <c r="AC20" i="24" s="1"/>
  <c r="N20" i="24"/>
  <c r="AB20" i="24" s="1"/>
  <c r="M20" i="24"/>
  <c r="AA20" i="24" s="1"/>
  <c r="P20" i="24"/>
  <c r="AD20" i="24" s="1"/>
  <c r="S19" i="24"/>
  <c r="AG19" i="24" s="1"/>
  <c r="O19" i="24"/>
  <c r="AC19" i="24" s="1"/>
  <c r="P18" i="24"/>
  <c r="AD18" i="24" s="1"/>
  <c r="S17" i="24"/>
  <c r="AG17" i="24" s="1"/>
  <c r="R17" i="24"/>
  <c r="AF17" i="24" s="1"/>
  <c r="Q17" i="24"/>
  <c r="AE17" i="24" s="1"/>
  <c r="O17" i="24"/>
  <c r="AC17" i="24" s="1"/>
  <c r="N17" i="24"/>
  <c r="AB17" i="24" s="1"/>
  <c r="M17" i="24"/>
  <c r="AA17" i="24" s="1"/>
  <c r="P17" i="24"/>
  <c r="AD17" i="24" s="1"/>
  <c r="S16" i="24"/>
  <c r="AG16" i="24" s="1"/>
  <c r="R16" i="24"/>
  <c r="AF16" i="24" s="1"/>
  <c r="P16" i="24"/>
  <c r="AD16" i="24" s="1"/>
  <c r="O16" i="24"/>
  <c r="AC16" i="24" s="1"/>
  <c r="N16" i="24"/>
  <c r="AB16" i="24" s="1"/>
  <c r="M16" i="24"/>
  <c r="AA16" i="24" s="1"/>
  <c r="Q15" i="24"/>
  <c r="AE15" i="24" s="1"/>
  <c r="S14" i="24"/>
  <c r="AG14" i="24" s="1"/>
  <c r="R14" i="24"/>
  <c r="AF14" i="24" s="1"/>
  <c r="Q14" i="24"/>
  <c r="AE14" i="24" s="1"/>
  <c r="O14" i="24"/>
  <c r="AC14" i="24" s="1"/>
  <c r="N14" i="24"/>
  <c r="AB14" i="24" s="1"/>
  <c r="M14" i="24"/>
  <c r="AA14" i="24" s="1"/>
  <c r="P14" i="24"/>
  <c r="AD14" i="24" s="1"/>
  <c r="S13" i="24"/>
  <c r="AG13" i="24" s="1"/>
  <c r="O13" i="24"/>
  <c r="AC13" i="24" s="1"/>
  <c r="P12" i="24"/>
  <c r="AD12" i="24" s="1"/>
  <c r="M12" i="24"/>
  <c r="AA12" i="24" s="1"/>
  <c r="S11" i="24"/>
  <c r="AG11" i="24" s="1"/>
  <c r="R11" i="24"/>
  <c r="AF11" i="24" s="1"/>
  <c r="P11" i="24"/>
  <c r="AD11" i="24" s="1"/>
  <c r="O11" i="24"/>
  <c r="AC11" i="24" s="1"/>
  <c r="N11" i="24"/>
  <c r="AB11" i="24" s="1"/>
  <c r="M11" i="24"/>
  <c r="AA11" i="24" s="1"/>
  <c r="Q10" i="24"/>
  <c r="AE10" i="24" s="1"/>
  <c r="P10" i="24"/>
  <c r="AD10" i="24" s="1"/>
  <c r="S9" i="24"/>
  <c r="AG9" i="24" s="1"/>
  <c r="N9" i="24"/>
  <c r="AB9" i="24" s="1"/>
  <c r="N8" i="24"/>
  <c r="AB8" i="24" s="1"/>
  <c r="M8" i="24"/>
  <c r="AA8" i="24" s="1"/>
  <c r="S7" i="24"/>
  <c r="AG7" i="24" s="1"/>
  <c r="R7" i="24"/>
  <c r="AF7" i="24" s="1"/>
  <c r="Q7" i="24"/>
  <c r="AE7" i="24" s="1"/>
  <c r="O7" i="24"/>
  <c r="AC7" i="24" s="1"/>
  <c r="N7" i="24"/>
  <c r="AB7" i="24" s="1"/>
  <c r="M7" i="24"/>
  <c r="AA7" i="24" s="1"/>
  <c r="P7" i="24"/>
  <c r="AD7" i="24" s="1"/>
  <c r="S6" i="24"/>
  <c r="AG6" i="24" s="1"/>
  <c r="Q6" i="24"/>
  <c r="AE6" i="24" s="1"/>
  <c r="P6" i="24"/>
  <c r="AD6" i="24" s="1"/>
  <c r="O6" i="24"/>
  <c r="AC6" i="24" s="1"/>
  <c r="N6" i="24"/>
  <c r="AB6" i="24" s="1"/>
  <c r="S5" i="24"/>
  <c r="AG5" i="24" s="1"/>
  <c r="R5" i="24"/>
  <c r="AF5" i="24" s="1"/>
  <c r="Q5" i="24"/>
  <c r="AE5" i="24" s="1"/>
  <c r="O5" i="24"/>
  <c r="AC5" i="24" s="1"/>
  <c r="N5" i="24"/>
  <c r="AB5" i="24" s="1"/>
  <c r="M5" i="24"/>
  <c r="AA5" i="24" s="1"/>
  <c r="P5" i="24"/>
  <c r="AD5" i="24" s="1"/>
  <c r="S4" i="24"/>
  <c r="AG4" i="24" s="1"/>
  <c r="O4" i="24"/>
  <c r="AC4" i="24" s="1"/>
  <c r="M4" i="24"/>
  <c r="AA4" i="24" s="1"/>
  <c r="N99" i="9"/>
  <c r="N77" i="9"/>
  <c r="N70" i="9"/>
  <c r="N60" i="9"/>
  <c r="N41" i="9"/>
  <c r="N26" i="9"/>
  <c r="K26" i="9"/>
  <c r="K114" i="5" l="1"/>
  <c r="K113" i="5"/>
  <c r="K112" i="5"/>
  <c r="K115" i="5"/>
  <c r="AH33" i="24"/>
  <c r="AH52" i="24"/>
  <c r="AH60" i="24"/>
  <c r="AH7" i="24"/>
  <c r="AH5" i="24"/>
  <c r="P15" i="24"/>
  <c r="AD15" i="24" s="1"/>
  <c r="AH17" i="24"/>
  <c r="AH20" i="24"/>
  <c r="S8" i="24"/>
  <c r="AG8" i="24" s="1"/>
  <c r="R8" i="24"/>
  <c r="AF8" i="24" s="1"/>
  <c r="Q8" i="24"/>
  <c r="AE8" i="24" s="1"/>
  <c r="O8" i="24"/>
  <c r="AC8" i="24" s="1"/>
  <c r="R19" i="24"/>
  <c r="AF19" i="24" s="1"/>
  <c r="Q19" i="24"/>
  <c r="AE19" i="24" s="1"/>
  <c r="P19" i="24"/>
  <c r="AD19" i="24" s="1"/>
  <c r="N19" i="24"/>
  <c r="AB19" i="24" s="1"/>
  <c r="M19" i="24"/>
  <c r="AA19" i="24" s="1"/>
  <c r="O15" i="24"/>
  <c r="AC15" i="24" s="1"/>
  <c r="N15" i="24"/>
  <c r="AB15" i="24" s="1"/>
  <c r="M15" i="24"/>
  <c r="AA15" i="24" s="1"/>
  <c r="S15" i="24"/>
  <c r="AG15" i="24" s="1"/>
  <c r="R15" i="24"/>
  <c r="AF15" i="24" s="1"/>
  <c r="AH14" i="24"/>
  <c r="M18" i="24"/>
  <c r="AA18" i="24" s="1"/>
  <c r="S21" i="24"/>
  <c r="AG21" i="24" s="1"/>
  <c r="Q21" i="24"/>
  <c r="AE21" i="24" s="1"/>
  <c r="O21" i="24"/>
  <c r="AC21" i="24" s="1"/>
  <c r="N21" i="24"/>
  <c r="AB21" i="24" s="1"/>
  <c r="M21" i="24"/>
  <c r="AA21" i="24" s="1"/>
  <c r="R4" i="24"/>
  <c r="AF4" i="24" s="1"/>
  <c r="Q4" i="24"/>
  <c r="AE4" i="24" s="1"/>
  <c r="P4" i="24"/>
  <c r="AD4" i="24" s="1"/>
  <c r="N4" i="24"/>
  <c r="AB4" i="24" s="1"/>
  <c r="P8" i="24"/>
  <c r="AD8" i="24" s="1"/>
  <c r="O10" i="24"/>
  <c r="AC10" i="24" s="1"/>
  <c r="N10" i="24"/>
  <c r="AB10" i="24" s="1"/>
  <c r="M10" i="24"/>
  <c r="AA10" i="24" s="1"/>
  <c r="S10" i="24"/>
  <c r="AG10" i="24" s="1"/>
  <c r="R10" i="24"/>
  <c r="AF10" i="24" s="1"/>
  <c r="R13" i="24"/>
  <c r="AF13" i="24" s="1"/>
  <c r="Q13" i="24"/>
  <c r="AE13" i="24" s="1"/>
  <c r="P13" i="24"/>
  <c r="AD13" i="24" s="1"/>
  <c r="N13" i="24"/>
  <c r="AB13" i="24" s="1"/>
  <c r="M13" i="24"/>
  <c r="AA13" i="24" s="1"/>
  <c r="P21" i="24"/>
  <c r="AD21" i="24" s="1"/>
  <c r="S18" i="24"/>
  <c r="AG18" i="24" s="1"/>
  <c r="R18" i="24"/>
  <c r="AF18" i="24" s="1"/>
  <c r="Q18" i="24"/>
  <c r="AE18" i="24" s="1"/>
  <c r="O18" i="24"/>
  <c r="AC18" i="24" s="1"/>
  <c r="N18" i="24"/>
  <c r="AB18" i="24" s="1"/>
  <c r="Q9" i="24"/>
  <c r="AE9" i="24" s="1"/>
  <c r="P9" i="24"/>
  <c r="AD9" i="24" s="1"/>
  <c r="O9" i="24"/>
  <c r="AC9" i="24" s="1"/>
  <c r="M9" i="24"/>
  <c r="AA9" i="24" s="1"/>
  <c r="R9" i="24"/>
  <c r="AF9" i="24" s="1"/>
  <c r="S12" i="24"/>
  <c r="AG12" i="24" s="1"/>
  <c r="R12" i="24"/>
  <c r="AF12" i="24" s="1"/>
  <c r="Q12" i="24"/>
  <c r="AE12" i="24" s="1"/>
  <c r="O12" i="24"/>
  <c r="AC12" i="24" s="1"/>
  <c r="N12" i="24"/>
  <c r="AB12" i="24" s="1"/>
  <c r="R21" i="24"/>
  <c r="AF21" i="24" s="1"/>
  <c r="N23" i="24"/>
  <c r="AB23" i="24" s="1"/>
  <c r="R23" i="24"/>
  <c r="AF23" i="24" s="1"/>
  <c r="Q23" i="24"/>
  <c r="AE23" i="24" s="1"/>
  <c r="O23" i="24"/>
  <c r="AC23" i="24" s="1"/>
  <c r="S23" i="24"/>
  <c r="AG23" i="24" s="1"/>
  <c r="P23" i="24"/>
  <c r="AD23" i="24" s="1"/>
  <c r="N40" i="24"/>
  <c r="AB40" i="24" s="1"/>
  <c r="S40" i="24"/>
  <c r="AG40" i="24" s="1"/>
  <c r="R40" i="24"/>
  <c r="AF40" i="24" s="1"/>
  <c r="Q40" i="24"/>
  <c r="AE40" i="24" s="1"/>
  <c r="O40" i="24"/>
  <c r="AC40" i="24" s="1"/>
  <c r="O41" i="24"/>
  <c r="AC41" i="24" s="1"/>
  <c r="M47" i="24"/>
  <c r="AA47" i="24" s="1"/>
  <c r="R6" i="24"/>
  <c r="AF6" i="24" s="1"/>
  <c r="Q11" i="24"/>
  <c r="Q16" i="24"/>
  <c r="M40" i="24"/>
  <c r="AA40" i="24" s="1"/>
  <c r="R53" i="24"/>
  <c r="AF53" i="24" s="1"/>
  <c r="Q53" i="24"/>
  <c r="AE53" i="24" s="1"/>
  <c r="O53" i="24"/>
  <c r="AC53" i="24" s="1"/>
  <c r="M53" i="24"/>
  <c r="AA53" i="24" s="1"/>
  <c r="S53" i="24"/>
  <c r="AG53" i="24" s="1"/>
  <c r="N53" i="24"/>
  <c r="AB53" i="24" s="1"/>
  <c r="AH65" i="24"/>
  <c r="AH80" i="24"/>
  <c r="AH50" i="24"/>
  <c r="R26" i="24"/>
  <c r="AF26" i="24" s="1"/>
  <c r="O26" i="24"/>
  <c r="AC26" i="24" s="1"/>
  <c r="N26" i="24"/>
  <c r="AB26" i="24" s="1"/>
  <c r="M26" i="24"/>
  <c r="AA26" i="24" s="1"/>
  <c r="S26" i="24"/>
  <c r="AG26" i="24" s="1"/>
  <c r="N35" i="24"/>
  <c r="AB35" i="24" s="1"/>
  <c r="S35" i="24"/>
  <c r="AG35" i="24" s="1"/>
  <c r="R35" i="24"/>
  <c r="AF35" i="24" s="1"/>
  <c r="Q35" i="24"/>
  <c r="AE35" i="24" s="1"/>
  <c r="O35" i="24"/>
  <c r="AC35" i="24" s="1"/>
  <c r="S58" i="24"/>
  <c r="AG58" i="24" s="1"/>
  <c r="R58" i="24"/>
  <c r="AF58" i="24" s="1"/>
  <c r="Q58" i="24"/>
  <c r="AE58" i="24" s="1"/>
  <c r="O58" i="24"/>
  <c r="AC58" i="24" s="1"/>
  <c r="M58" i="24"/>
  <c r="AA58" i="24" s="1"/>
  <c r="N58" i="24"/>
  <c r="AB58" i="24" s="1"/>
  <c r="O88" i="24"/>
  <c r="AC88" i="24" s="1"/>
  <c r="N88" i="24"/>
  <c r="AB88" i="24" s="1"/>
  <c r="M88" i="24"/>
  <c r="AA88" i="24" s="1"/>
  <c r="S88" i="24"/>
  <c r="AG88" i="24" s="1"/>
  <c r="R88" i="24"/>
  <c r="AF88" i="24" s="1"/>
  <c r="Q88" i="24"/>
  <c r="AE88" i="24" s="1"/>
  <c r="P88" i="24"/>
  <c r="AD88" i="24" s="1"/>
  <c r="AH55" i="24"/>
  <c r="M6" i="24"/>
  <c r="AA6" i="24" s="1"/>
  <c r="O22" i="24"/>
  <c r="AC22" i="24" s="1"/>
  <c r="S22" i="24"/>
  <c r="AG22" i="24" s="1"/>
  <c r="R22" i="24"/>
  <c r="AF22" i="24" s="1"/>
  <c r="P22" i="24"/>
  <c r="AD22" i="24" s="1"/>
  <c r="P26" i="24"/>
  <c r="AD26" i="24" s="1"/>
  <c r="M29" i="24"/>
  <c r="AA29" i="24" s="1"/>
  <c r="R29" i="24"/>
  <c r="AF29" i="24" s="1"/>
  <c r="Q29" i="24"/>
  <c r="AE29" i="24" s="1"/>
  <c r="P29" i="24"/>
  <c r="AD29" i="24" s="1"/>
  <c r="N29" i="24"/>
  <c r="AB29" i="24" s="1"/>
  <c r="M35" i="24"/>
  <c r="AA35" i="24" s="1"/>
  <c r="R37" i="24"/>
  <c r="AF37" i="24" s="1"/>
  <c r="O37" i="24"/>
  <c r="AC37" i="24" s="1"/>
  <c r="N37" i="24"/>
  <c r="AB37" i="24" s="1"/>
  <c r="M37" i="24"/>
  <c r="AA37" i="24" s="1"/>
  <c r="S37" i="24"/>
  <c r="AG37" i="24" s="1"/>
  <c r="AH45" i="24"/>
  <c r="P49" i="24"/>
  <c r="AD49" i="24" s="1"/>
  <c r="M49" i="24"/>
  <c r="AA49" i="24" s="1"/>
  <c r="Q49" i="24"/>
  <c r="AE49" i="24" s="1"/>
  <c r="O49" i="24"/>
  <c r="AC49" i="24" s="1"/>
  <c r="N49" i="24"/>
  <c r="AB49" i="24" s="1"/>
  <c r="P58" i="24"/>
  <c r="AD58" i="24" s="1"/>
  <c r="AH39" i="24"/>
  <c r="Q54" i="24"/>
  <c r="AE54" i="24" s="1"/>
  <c r="P54" i="24"/>
  <c r="AD54" i="24" s="1"/>
  <c r="N54" i="24"/>
  <c r="AB54" i="24" s="1"/>
  <c r="R54" i="24"/>
  <c r="AF54" i="24" s="1"/>
  <c r="O54" i="24"/>
  <c r="AC54" i="24" s="1"/>
  <c r="M54" i="24"/>
  <c r="AA54" i="24" s="1"/>
  <c r="M41" i="24"/>
  <c r="AA41" i="24" s="1"/>
  <c r="R41" i="24"/>
  <c r="AF41" i="24" s="1"/>
  <c r="Q41" i="24"/>
  <c r="AE41" i="24" s="1"/>
  <c r="P41" i="24"/>
  <c r="AD41" i="24" s="1"/>
  <c r="N41" i="24"/>
  <c r="AB41" i="24" s="1"/>
  <c r="AH43" i="24"/>
  <c r="S47" i="24"/>
  <c r="AG47" i="24" s="1"/>
  <c r="N47" i="24"/>
  <c r="AB47" i="24" s="1"/>
  <c r="R47" i="24"/>
  <c r="AF47" i="24" s="1"/>
  <c r="Q47" i="24"/>
  <c r="AE47" i="24" s="1"/>
  <c r="O47" i="24"/>
  <c r="AC47" i="24" s="1"/>
  <c r="M24" i="24"/>
  <c r="AA24" i="24" s="1"/>
  <c r="R27" i="24"/>
  <c r="AF27" i="24" s="1"/>
  <c r="P28" i="24"/>
  <c r="AD28" i="24" s="1"/>
  <c r="M30" i="24"/>
  <c r="AA30" i="24" s="1"/>
  <c r="R32" i="24"/>
  <c r="AF32" i="24" s="1"/>
  <c r="P34" i="24"/>
  <c r="AD34" i="24" s="1"/>
  <c r="M36" i="24"/>
  <c r="AA36" i="24" s="1"/>
  <c r="R38" i="24"/>
  <c r="AF38" i="24" s="1"/>
  <c r="M42" i="24"/>
  <c r="AA42" i="24" s="1"/>
  <c r="R44" i="24"/>
  <c r="AF44" i="24" s="1"/>
  <c r="P46" i="24"/>
  <c r="AD46" i="24" s="1"/>
  <c r="S84" i="24"/>
  <c r="AG84" i="24" s="1"/>
  <c r="R84" i="24"/>
  <c r="AF84" i="24" s="1"/>
  <c r="Q84" i="24"/>
  <c r="AE84" i="24" s="1"/>
  <c r="O84" i="24"/>
  <c r="AC84" i="24" s="1"/>
  <c r="N84" i="24"/>
  <c r="AB84" i="24" s="1"/>
  <c r="O24" i="24"/>
  <c r="AC24" i="24" s="1"/>
  <c r="N25" i="24"/>
  <c r="AB25" i="24" s="1"/>
  <c r="R28" i="24"/>
  <c r="AF28" i="24" s="1"/>
  <c r="O30" i="24"/>
  <c r="AC30" i="24" s="1"/>
  <c r="R34" i="24"/>
  <c r="AF34" i="24" s="1"/>
  <c r="O36" i="24"/>
  <c r="AC36" i="24" s="1"/>
  <c r="O42" i="24"/>
  <c r="AC42" i="24" s="1"/>
  <c r="R46" i="24"/>
  <c r="AF46" i="24" s="1"/>
  <c r="R64" i="24"/>
  <c r="AF64" i="24" s="1"/>
  <c r="Q64" i="24"/>
  <c r="AE64" i="24" s="1"/>
  <c r="P64" i="24"/>
  <c r="AD64" i="24" s="1"/>
  <c r="N64" i="24"/>
  <c r="AB64" i="24" s="1"/>
  <c r="M64" i="24"/>
  <c r="AA64" i="24" s="1"/>
  <c r="O25" i="24"/>
  <c r="AC25" i="24" s="1"/>
  <c r="M27" i="24"/>
  <c r="S28" i="24"/>
  <c r="AG28" i="24" s="1"/>
  <c r="O31" i="24"/>
  <c r="M32" i="24"/>
  <c r="AA32" i="24" s="1"/>
  <c r="S34" i="24"/>
  <c r="AG34" i="24" s="1"/>
  <c r="M38" i="24"/>
  <c r="AA38" i="24" s="1"/>
  <c r="M44" i="24"/>
  <c r="AA44" i="24" s="1"/>
  <c r="S46" i="24"/>
  <c r="AG46" i="24" s="1"/>
  <c r="O64" i="24"/>
  <c r="AC64" i="24" s="1"/>
  <c r="S91" i="24"/>
  <c r="AG91" i="24" s="1"/>
  <c r="R91" i="24"/>
  <c r="AF91" i="24" s="1"/>
  <c r="Q91" i="24"/>
  <c r="AE91" i="24" s="1"/>
  <c r="O91" i="24"/>
  <c r="AC91" i="24" s="1"/>
  <c r="N91" i="24"/>
  <c r="AB91" i="24" s="1"/>
  <c r="Q48" i="24"/>
  <c r="AE48" i="24" s="1"/>
  <c r="N48" i="24"/>
  <c r="AB48" i="24" s="1"/>
  <c r="S64" i="24"/>
  <c r="AG64" i="24" s="1"/>
  <c r="O66" i="24"/>
  <c r="AC66" i="24" s="1"/>
  <c r="N66" i="24"/>
  <c r="AB66" i="24" s="1"/>
  <c r="M66" i="24"/>
  <c r="AA66" i="24" s="1"/>
  <c r="S66" i="24"/>
  <c r="AG66" i="24" s="1"/>
  <c r="R66" i="24"/>
  <c r="AF66" i="24" s="1"/>
  <c r="O75" i="24"/>
  <c r="AC75" i="24" s="1"/>
  <c r="N75" i="24"/>
  <c r="AB75" i="24" s="1"/>
  <c r="M75" i="24"/>
  <c r="AA75" i="24" s="1"/>
  <c r="S75" i="24"/>
  <c r="AG75" i="24" s="1"/>
  <c r="R75" i="24"/>
  <c r="AF75" i="24" s="1"/>
  <c r="R78" i="24"/>
  <c r="AF78" i="24" s="1"/>
  <c r="Q78" i="24"/>
  <c r="AE78" i="24" s="1"/>
  <c r="P78" i="24"/>
  <c r="AD78" i="24" s="1"/>
  <c r="N78" i="24"/>
  <c r="AB78" i="24" s="1"/>
  <c r="M78" i="24"/>
  <c r="AA78" i="24" s="1"/>
  <c r="M91" i="24"/>
  <c r="AA91" i="24" s="1"/>
  <c r="S68" i="24"/>
  <c r="AG68" i="24" s="1"/>
  <c r="R68" i="24"/>
  <c r="AF68" i="24" s="1"/>
  <c r="Q68" i="24"/>
  <c r="AE68" i="24" s="1"/>
  <c r="O68" i="24"/>
  <c r="AC68" i="24" s="1"/>
  <c r="N68" i="24"/>
  <c r="AB68" i="24" s="1"/>
  <c r="O70" i="24"/>
  <c r="AC70" i="24" s="1"/>
  <c r="N70" i="24"/>
  <c r="AB70" i="24" s="1"/>
  <c r="M70" i="24"/>
  <c r="AA70" i="24" s="1"/>
  <c r="S70" i="24"/>
  <c r="AG70" i="24" s="1"/>
  <c r="R70" i="24"/>
  <c r="AF70" i="24" s="1"/>
  <c r="R73" i="24"/>
  <c r="AF73" i="24" s="1"/>
  <c r="Q73" i="24"/>
  <c r="AE73" i="24" s="1"/>
  <c r="P73" i="24"/>
  <c r="AD73" i="24" s="1"/>
  <c r="N73" i="24"/>
  <c r="AB73" i="24" s="1"/>
  <c r="M73" i="24"/>
  <c r="AA73" i="24" s="1"/>
  <c r="S77" i="24"/>
  <c r="AG77" i="24" s="1"/>
  <c r="R77" i="24"/>
  <c r="AF77" i="24" s="1"/>
  <c r="Q77" i="24"/>
  <c r="AE77" i="24" s="1"/>
  <c r="O77" i="24"/>
  <c r="AC77" i="24" s="1"/>
  <c r="N77" i="24"/>
  <c r="AB77" i="24" s="1"/>
  <c r="M68" i="24"/>
  <c r="AA68" i="24" s="1"/>
  <c r="P70" i="24"/>
  <c r="AD70" i="24" s="1"/>
  <c r="S72" i="24"/>
  <c r="AG72" i="24" s="1"/>
  <c r="R72" i="24"/>
  <c r="AF72" i="24" s="1"/>
  <c r="Q72" i="24"/>
  <c r="AE72" i="24" s="1"/>
  <c r="O72" i="24"/>
  <c r="AC72" i="24" s="1"/>
  <c r="N72" i="24"/>
  <c r="AB72" i="24" s="1"/>
  <c r="O73" i="24"/>
  <c r="AC73" i="24" s="1"/>
  <c r="M77" i="24"/>
  <c r="AA77" i="24" s="1"/>
  <c r="O81" i="24"/>
  <c r="AC81" i="24" s="1"/>
  <c r="N81" i="24"/>
  <c r="AB81" i="24" s="1"/>
  <c r="M81" i="24"/>
  <c r="AA81" i="24" s="1"/>
  <c r="S81" i="24"/>
  <c r="AG81" i="24" s="1"/>
  <c r="R81" i="24"/>
  <c r="AF81" i="24" s="1"/>
  <c r="AH87" i="24"/>
  <c r="P48" i="24"/>
  <c r="AD48" i="24" s="1"/>
  <c r="P68" i="24"/>
  <c r="AD68" i="24" s="1"/>
  <c r="Q70" i="24"/>
  <c r="AE70" i="24" s="1"/>
  <c r="M72" i="24"/>
  <c r="AA72" i="24" s="1"/>
  <c r="S73" i="24"/>
  <c r="AG73" i="24" s="1"/>
  <c r="P77" i="24"/>
  <c r="AD77" i="24" s="1"/>
  <c r="P81" i="24"/>
  <c r="AD81" i="24" s="1"/>
  <c r="R85" i="24"/>
  <c r="AF85" i="24" s="1"/>
  <c r="Q85" i="24"/>
  <c r="AE85" i="24" s="1"/>
  <c r="P85" i="24"/>
  <c r="AD85" i="24" s="1"/>
  <c r="N85" i="24"/>
  <c r="AB85" i="24" s="1"/>
  <c r="M85" i="24"/>
  <c r="AA85" i="24" s="1"/>
  <c r="R51" i="24"/>
  <c r="R56" i="24"/>
  <c r="P57" i="24"/>
  <c r="AD57" i="24" s="1"/>
  <c r="M59" i="24"/>
  <c r="AA59" i="24" s="1"/>
  <c r="R61" i="24"/>
  <c r="Q62" i="24"/>
  <c r="P63" i="24"/>
  <c r="AD63" i="24" s="1"/>
  <c r="Q67" i="24"/>
  <c r="M69" i="24"/>
  <c r="AA69" i="24" s="1"/>
  <c r="Q71" i="24"/>
  <c r="M74" i="24"/>
  <c r="AA74" i="24" s="1"/>
  <c r="Q76" i="24"/>
  <c r="M79" i="24"/>
  <c r="AA79" i="24" s="1"/>
  <c r="Q82" i="24"/>
  <c r="P83" i="24"/>
  <c r="AD83" i="24" s="1"/>
  <c r="M86" i="24"/>
  <c r="AA86" i="24" s="1"/>
  <c r="Q89" i="24"/>
  <c r="P90" i="24"/>
  <c r="AD90" i="24" s="1"/>
  <c r="R57" i="24"/>
  <c r="AF57" i="24" s="1"/>
  <c r="O59" i="24"/>
  <c r="AC59" i="24" s="1"/>
  <c r="R63" i="24"/>
  <c r="AF63" i="24" s="1"/>
  <c r="O69" i="24"/>
  <c r="AC69" i="24" s="1"/>
  <c r="O74" i="24"/>
  <c r="AC74" i="24" s="1"/>
  <c r="O79" i="24"/>
  <c r="AC79" i="24" s="1"/>
  <c r="R83" i="24"/>
  <c r="AF83" i="24" s="1"/>
  <c r="O86" i="24"/>
  <c r="AC86" i="24" s="1"/>
  <c r="R90" i="24"/>
  <c r="AF90" i="24" s="1"/>
  <c r="P59" i="24"/>
  <c r="AD59" i="24" s="1"/>
  <c r="P69" i="24"/>
  <c r="AD69" i="24" s="1"/>
  <c r="P74" i="24"/>
  <c r="AD74" i="24" s="1"/>
  <c r="P79" i="24"/>
  <c r="AD79" i="24" s="1"/>
  <c r="P86" i="24"/>
  <c r="AD86" i="24" s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1" i="9"/>
  <c r="L62" i="9"/>
  <c r="L63" i="9"/>
  <c r="L64" i="9"/>
  <c r="L65" i="9"/>
  <c r="L66" i="9"/>
  <c r="L67" i="9"/>
  <c r="L68" i="9"/>
  <c r="L69" i="9"/>
  <c r="L71" i="9"/>
  <c r="L72" i="9"/>
  <c r="L73" i="9"/>
  <c r="L74" i="9"/>
  <c r="L75" i="9"/>
  <c r="L76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O96" i="9" l="1"/>
  <c r="O88" i="9"/>
  <c r="O80" i="9"/>
  <c r="O87" i="9"/>
  <c r="O94" i="9"/>
  <c r="O78" i="9"/>
  <c r="O93" i="9"/>
  <c r="O92" i="9"/>
  <c r="O84" i="9"/>
  <c r="O85" i="9"/>
  <c r="O91" i="9"/>
  <c r="O83" i="9"/>
  <c r="O79" i="9"/>
  <c r="O98" i="9"/>
  <c r="O90" i="9"/>
  <c r="O82" i="9"/>
  <c r="O95" i="9"/>
  <c r="O86" i="9"/>
  <c r="O97" i="9"/>
  <c r="O89" i="9"/>
  <c r="O81" i="9"/>
  <c r="O62" i="9"/>
  <c r="O61" i="9"/>
  <c r="O69" i="9"/>
  <c r="O76" i="9"/>
  <c r="O67" i="9"/>
  <c r="O75" i="9"/>
  <c r="O66" i="9"/>
  <c r="O74" i="9"/>
  <c r="O65" i="9"/>
  <c r="O71" i="9"/>
  <c r="O73" i="9"/>
  <c r="O64" i="9"/>
  <c r="O68" i="9"/>
  <c r="O72" i="9"/>
  <c r="O63" i="9"/>
  <c r="O45" i="9"/>
  <c r="O53" i="9"/>
  <c r="O59" i="9"/>
  <c r="O43" i="9"/>
  <c r="O44" i="9"/>
  <c r="O51" i="9"/>
  <c r="O58" i="9"/>
  <c r="O50" i="9"/>
  <c r="O42" i="9"/>
  <c r="O57" i="9"/>
  <c r="O49" i="9"/>
  <c r="O52" i="9"/>
  <c r="O56" i="9"/>
  <c r="O55" i="9"/>
  <c r="O47" i="9"/>
  <c r="O48" i="9"/>
  <c r="O54" i="9"/>
  <c r="O46" i="9"/>
  <c r="O36" i="9"/>
  <c r="O34" i="9"/>
  <c r="O33" i="9"/>
  <c r="O35" i="9"/>
  <c r="O32" i="9"/>
  <c r="O27" i="9"/>
  <c r="O31" i="9"/>
  <c r="O40" i="9"/>
  <c r="O38" i="9"/>
  <c r="O30" i="9"/>
  <c r="O28" i="9"/>
  <c r="O39" i="9"/>
  <c r="O37" i="9"/>
  <c r="O29" i="9"/>
  <c r="O19" i="9"/>
  <c r="O18" i="9"/>
  <c r="O25" i="9"/>
  <c r="O23" i="9"/>
  <c r="O22" i="9"/>
  <c r="O24" i="9"/>
  <c r="O21" i="9"/>
  <c r="O20" i="9"/>
  <c r="O10" i="9"/>
  <c r="O15" i="9"/>
  <c r="O7" i="9"/>
  <c r="O14" i="9"/>
  <c r="O8" i="9"/>
  <c r="O13" i="9"/>
  <c r="O9" i="9"/>
  <c r="O6" i="9"/>
  <c r="O12" i="9"/>
  <c r="O16" i="9"/>
  <c r="O11" i="9"/>
  <c r="AE16" i="24"/>
  <c r="AH16" i="24" s="1"/>
  <c r="AF56" i="24"/>
  <c r="AH56" i="24" s="1"/>
  <c r="AE71" i="24"/>
  <c r="AH71" i="24" s="1"/>
  <c r="AE89" i="24"/>
  <c r="AH89" i="24" s="1"/>
  <c r="AE82" i="24"/>
  <c r="AH82" i="24" s="1"/>
  <c r="AE76" i="24"/>
  <c r="AH76" i="24" s="1"/>
  <c r="AE67" i="24"/>
  <c r="AH67" i="24" s="1"/>
  <c r="AE62" i="24"/>
  <c r="AH62" i="24" s="1"/>
  <c r="AF61" i="24"/>
  <c r="AH61" i="24" s="1"/>
  <c r="AF51" i="24"/>
  <c r="AH51" i="24" s="1"/>
  <c r="AC31" i="24"/>
  <c r="AH31" i="24" s="1"/>
  <c r="AA27" i="24"/>
  <c r="AH27" i="24" s="1"/>
  <c r="AE11" i="24"/>
  <c r="AH11" i="24" s="1"/>
  <c r="AH90" i="24"/>
  <c r="AH6" i="24"/>
  <c r="AH44" i="24"/>
  <c r="AH32" i="24"/>
  <c r="AH25" i="24"/>
  <c r="AH57" i="24"/>
  <c r="AH46" i="24"/>
  <c r="AH83" i="24"/>
  <c r="AH63" i="24"/>
  <c r="AH15" i="24"/>
  <c r="AH4" i="24"/>
  <c r="AI4" i="24" s="1"/>
  <c r="AH8" i="24"/>
  <c r="AH84" i="24"/>
  <c r="AH28" i="24"/>
  <c r="AH29" i="24"/>
  <c r="AH23" i="24"/>
  <c r="AH36" i="24"/>
  <c r="AH48" i="24"/>
  <c r="AH34" i="24"/>
  <c r="AH22" i="24"/>
  <c r="AH12" i="24"/>
  <c r="L77" i="9"/>
  <c r="L41" i="9"/>
  <c r="L26" i="9"/>
  <c r="L99" i="9"/>
  <c r="L60" i="9"/>
  <c r="L70" i="9"/>
  <c r="AH79" i="24"/>
  <c r="AH38" i="24"/>
  <c r="AH40" i="24"/>
  <c r="AH47" i="24"/>
  <c r="AH59" i="24"/>
  <c r="AH30" i="24"/>
  <c r="AH49" i="24"/>
  <c r="AH35" i="24"/>
  <c r="AH18" i="24"/>
  <c r="AH74" i="24"/>
  <c r="AH64" i="24"/>
  <c r="AH41" i="24"/>
  <c r="AH58" i="24"/>
  <c r="AH9" i="24"/>
  <c r="AH81" i="24"/>
  <c r="AH73" i="24"/>
  <c r="AH70" i="24"/>
  <c r="AH66" i="24"/>
  <c r="AH19" i="24"/>
  <c r="AH69" i="24"/>
  <c r="AH77" i="24"/>
  <c r="AH68" i="24"/>
  <c r="AH91" i="24"/>
  <c r="AH42" i="24"/>
  <c r="AH24" i="24"/>
  <c r="AH53" i="24"/>
  <c r="AH10" i="24"/>
  <c r="AH21" i="24"/>
  <c r="AH86" i="24"/>
  <c r="AH85" i="24"/>
  <c r="AH78" i="24"/>
  <c r="AH75" i="24"/>
  <c r="AH37" i="24"/>
  <c r="AH88" i="24"/>
  <c r="AH13" i="24"/>
  <c r="AH72" i="24"/>
  <c r="AH54" i="24"/>
  <c r="AH26" i="24"/>
  <c r="K99" i="9"/>
  <c r="O26" i="9" l="1"/>
  <c r="M103" i="9" s="1"/>
  <c r="P26" i="9"/>
  <c r="O99" i="9"/>
  <c r="M108" i="9" s="1"/>
  <c r="P99" i="9"/>
  <c r="P77" i="9"/>
  <c r="O77" i="9"/>
  <c r="M107" i="9" s="1"/>
  <c r="O41" i="9"/>
  <c r="M104" i="9" s="1"/>
  <c r="P41" i="9"/>
  <c r="O70" i="9"/>
  <c r="M106" i="9" s="1"/>
  <c r="P70" i="9"/>
  <c r="O60" i="9"/>
  <c r="M105" i="9" s="1"/>
  <c r="P60" i="9"/>
  <c r="K77" i="9"/>
  <c r="K60" i="9"/>
  <c r="K41" i="9"/>
  <c r="L5" i="9" l="1"/>
  <c r="K17" i="9"/>
  <c r="K70" i="9"/>
  <c r="O5" i="9" l="1"/>
  <c r="O17" i="9" l="1"/>
  <c r="M102" i="9" s="1"/>
  <c r="P17" i="9"/>
  <c r="F22" i="4"/>
  <c r="M110" i="9" l="1"/>
  <c r="M109" i="9"/>
  <c r="M114" i="9" l="1"/>
  <c r="M111" i="9"/>
  <c r="M113" i="9"/>
  <c r="M112" i="9"/>
</calcChain>
</file>

<file path=xl/sharedStrings.xml><?xml version="1.0" encoding="utf-8"?>
<sst xmlns="http://schemas.openxmlformats.org/spreadsheetml/2006/main" count="1150" uniqueCount="499">
  <si>
    <t>[7]</t>
  </si>
  <si>
    <t>จังหวัด</t>
  </si>
  <si>
    <t>[1]</t>
  </si>
  <si>
    <t>[2]</t>
  </si>
  <si>
    <t>[3]</t>
  </si>
  <si>
    <t>[6]</t>
  </si>
  <si>
    <t>[8]</t>
  </si>
  <si>
    <t>[9]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</si>
  <si>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</si>
  <si>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</si>
  <si>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</si>
  <si>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</si>
  <si>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</si>
  <si>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</si>
  <si>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</si>
  <si>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</si>
  <si>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สัดส่วน EBITDA : ค่าใช้จ่าย</t>
  </si>
  <si>
    <t>No</t>
  </si>
  <si>
    <t>Province</t>
  </si>
  <si>
    <t>Org</t>
  </si>
  <si>
    <t>CR</t>
  </si>
  <si>
    <t>QR</t>
  </si>
  <si>
    <t>Cash</t>
  </si>
  <si>
    <t>NWC</t>
  </si>
  <si>
    <t>Risk Scoring</t>
  </si>
  <si>
    <t>ค่าใช้จ่ายไม่รวมค่าเสื่อมราคา</t>
  </si>
  <si>
    <t>สัดส่วน  EBITDA : ค่าใช้จ่าย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</si>
  <si>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</si>
  <si>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</si>
  <si>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</si>
  <si>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</si>
  <si>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</si>
  <si>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</si>
  <si>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</si>
  <si>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</si>
  <si>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</si>
  <si>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</si>
  <si>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</si>
  <si>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</si>
  <si>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SD จังหวัดนครพนม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</si>
  <si>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</si>
  <si>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</si>
  <si>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</si>
  <si>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</si>
  <si>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</si>
  <si>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</si>
  <si>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</si>
  <si>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</si>
  <si>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SD จังหวัดบึงกาฬ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</si>
  <si>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</si>
  <si>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</si>
  <si>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</si>
  <si>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</si>
  <si>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</si>
  <si>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</si>
  <si>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</si>
  <si>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</si>
  <si>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</si>
  <si>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</si>
  <si>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</si>
  <si>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</si>
  <si>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</si>
  <si>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</si>
  <si>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SD จังหวัดเลย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</si>
  <si>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</si>
  <si>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</si>
  <si>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</si>
  <si>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</si>
  <si>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</si>
  <si>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</si>
  <si>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</si>
  <si>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</si>
  <si>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</si>
  <si>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</si>
  <si>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</si>
  <si>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</si>
  <si>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</si>
  <si>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</si>
  <si>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</si>
  <si>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</si>
  <si>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</si>
  <si>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</si>
  <si>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SD จังหวัดสกลนคร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</si>
  <si>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</si>
  <si>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</si>
  <si>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</si>
  <si>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</si>
  <si>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</si>
  <si>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</si>
  <si>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</si>
  <si>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</si>
  <si>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</si>
  <si>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SD จังหวัดหนองคาย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</si>
  <si>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</si>
  <si>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</si>
  <si>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</si>
  <si>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</si>
  <si>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</si>
  <si>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</si>
  <si>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SD จังหวัดหนองบัวลำภู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</si>
  <si>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</si>
  <si>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</si>
  <si>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</si>
  <si>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</si>
  <si>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</si>
  <si>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</si>
  <si>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</si>
  <si>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</si>
  <si>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</si>
  <si>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</si>
  <si>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</si>
  <si>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</si>
  <si>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</si>
  <si>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</si>
  <si>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</si>
  <si>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</si>
  <si>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</si>
  <si>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</si>
  <si>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</si>
  <si>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</si>
  <si>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</si>
  <si>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SD จังหวัดอุดรธานี</t>
  </si>
  <si>
    <t>คะแนน</t>
  </si>
  <si>
    <t>ผลคะแนนประเมิน</t>
  </si>
  <si>
    <t xml:space="preserve">ค่า SD จังหวัด </t>
  </si>
  <si>
    <t>สัดส่วน NWC  : ค่าใช้จ่ายประสิทธิภาพ</t>
  </si>
  <si>
    <t>ปรับ คชจ ปสธ</t>
  </si>
  <si>
    <t>ค่าใช้จ่ายปรับประสิทธิภาพ</t>
  </si>
  <si>
    <t>ค่าใช้จ่ายปรับประสิทธิภาพ / เดือน</t>
  </si>
  <si>
    <t xml:space="preserve">สัดส่วน  NWC  :  ค่าใช้จ่ายประสิทธิภาพ </t>
  </si>
  <si>
    <t xml:space="preserve">สรุปผลการประเมินต้นทุนหน่วยบริการแบบ Quick Method </t>
  </si>
  <si>
    <t>เขต</t>
  </si>
  <si>
    <t>ชื่อจังหวัด</t>
  </si>
  <si>
    <t>จำนวน(แห่ง)</t>
  </si>
  <si>
    <t>ผ่าน</t>
  </si>
  <si>
    <t>ผลรวม</t>
  </si>
  <si>
    <t>ลำดับ</t>
  </si>
  <si>
    <t>EBITDA MOPH</t>
  </si>
  <si>
    <t>รพ.ทั้งหมด (แห่ง)</t>
  </si>
  <si>
    <t>ร้อยละ ที่ผ่าน</t>
  </si>
  <si>
    <t>ค่าเฉลี่ย 7 จว.</t>
  </si>
  <si>
    <t>[4]=([1]/[2])+[3]</t>
  </si>
  <si>
    <t>[5]</t>
  </si>
  <si>
    <t>[10]</t>
  </si>
  <si>
    <t>[11]</t>
  </si>
  <si>
    <t>[12]=[4]*[5]</t>
  </si>
  <si>
    <t>[13]=[4]*[6]</t>
  </si>
  <si>
    <t>[14]=[4]*[7]</t>
  </si>
  <si>
    <t>[15]=[4]*[8]</t>
  </si>
  <si>
    <t>[16]=[4]*[9]</t>
  </si>
  <si>
    <t>[17]=[4]*[10]</t>
  </si>
  <si>
    <t>[18]=[4]*[11]</t>
  </si>
  <si>
    <t>[19]</t>
  </si>
  <si>
    <t>[20]</t>
  </si>
  <si>
    <t>[21]</t>
  </si>
  <si>
    <t>[22]</t>
  </si>
  <si>
    <t>[23]</t>
  </si>
  <si>
    <t>[24]</t>
  </si>
  <si>
    <t>[25]</t>
  </si>
  <si>
    <t>[26]=[19]-[12]</t>
  </si>
  <si>
    <t>[27]=[20]-[13]</t>
  </si>
  <si>
    <t>[28]=[21]-[14]</t>
  </si>
  <si>
    <t>[29]=[22]-[15]</t>
  </si>
  <si>
    <t>[30]=[23]-[16]</t>
  </si>
  <si>
    <t>[31]=[24]-[17]</t>
  </si>
  <si>
    <t>[32]=[25]-[18]</t>
  </si>
  <si>
    <t>[33]=sum [26]..[32]</t>
  </si>
  <si>
    <t>โรงพยาบาล</t>
  </si>
  <si>
    <t>ค่าเฉลี่ย บาท/RW ของกลุ่ม</t>
  </si>
  <si>
    <t>ค่าใช้จ่าย คำนวณตามผลงานบริการและ บาท/RW ค่าเฉลี่ยกลุ่ม</t>
  </si>
  <si>
    <t xml:space="preserve">ค่าใช้จ่ายจริงของ รพ. ก่อนปรับประสิทธิภาพ </t>
  </si>
  <si>
    <t>ส่วนต่างค่าใช้จ่าย ที่สูง/ต่ำกว่าค่าเฉลี่ยกลุ่ม (+ สูงกว่า / - ต่ำกว่า)</t>
  </si>
  <si>
    <t>รวมจำนวนเงินค่าใช้จ่ายที่ต้องปรับลด รวมทุกรายการ</t>
  </si>
  <si>
    <t>OP Visit รวม</t>
  </si>
  <si>
    <t>Factor</t>
  </si>
  <si>
    <t>IP SumAdjRW</t>
  </si>
  <si>
    <t>Total RW</t>
  </si>
  <si>
    <t>ยาใช้ไป(M4.1)[7]</t>
  </si>
  <si>
    <t>วัสดุการแพทย์ใช้ไป (M4.3)[9]</t>
  </si>
  <si>
    <t>วัสดุวิทยาศาสตร์ ใช้ไป (M4.4)[10]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</si>
  <si>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</si>
  <si>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</si>
  <si>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</si>
  <si>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</si>
  <si>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</si>
  <si>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</si>
  <si>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</si>
  <si>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</si>
  <si>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</si>
  <si>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</si>
  <si>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</si>
  <si>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</si>
  <si>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</si>
  <si>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</si>
  <si>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</si>
  <si>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</si>
  <si>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</si>
  <si>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</si>
  <si>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</si>
  <si>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</si>
  <si>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</si>
  <si>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</si>
  <si>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</si>
  <si>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</si>
  <si>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</si>
  <si>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</si>
  <si>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</si>
  <si>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</si>
  <si>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</si>
  <si>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</si>
  <si>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</si>
  <si>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</si>
  <si>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</si>
  <si>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</si>
  <si>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</si>
  <si>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11447 สมเด็จพระยุพราชด่านซ้าย,รพช_</t>
  </si>
  <si>
    <t>14133 เอราวัณ,รพช_</t>
  </si>
  <si>
    <t>28861 หนองหิน,รพช_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</si>
  <si>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</si>
  <si>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</si>
  <si>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</si>
  <si>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</si>
  <si>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</si>
  <si>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</si>
  <si>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</si>
  <si>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</si>
  <si>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</si>
  <si>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</si>
  <si>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</si>
  <si>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</si>
  <si>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</si>
  <si>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</si>
  <si>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</si>
  <si>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</si>
  <si>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</si>
  <si>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21323 พระอาจารย์แบน  ธนากโร,รพช_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</si>
  <si>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</si>
  <si>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</si>
  <si>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</si>
  <si>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</si>
  <si>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</si>
  <si>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</si>
  <si>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</si>
  <si>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</si>
  <si>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</si>
  <si>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</si>
  <si>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</si>
  <si>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</si>
  <si>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</si>
  <si>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</si>
  <si>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</si>
  <si>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</si>
  <si>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</si>
  <si>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</si>
  <si>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</si>
  <si>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</si>
  <si>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</si>
  <si>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</si>
  <si>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</si>
  <si>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</si>
  <si>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</si>
  <si>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</si>
  <si>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</si>
  <si>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</si>
  <si>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</si>
  <si>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</si>
  <si>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</si>
  <si>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</si>
  <si>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</si>
  <si>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</si>
  <si>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</si>
  <si>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25059 ประจักษ์ศิลปาคม,รพช_</t>
  </si>
  <si>
    <t>X+1SD</t>
  </si>
  <si>
    <t>X-1SD</t>
  </si>
  <si>
    <t>1SD</t>
  </si>
  <si>
    <t>X+2SD</t>
  </si>
  <si>
    <t>X-2SD</t>
  </si>
  <si>
    <t>grading</t>
  </si>
  <si>
    <t>% รพ ผ่าน Unit Cost</t>
  </si>
  <si>
    <t>ค่าใช้จ่าย (moph)</t>
  </si>
  <si>
    <t xml:space="preserve">EBITDA </t>
  </si>
  <si>
    <t>รวมจำนวนเงินค่าใช้จ่ายที่ต้องปรับลด ครึ่งปี 63</t>
  </si>
  <si>
    <t>K1.1</t>
  </si>
  <si>
    <t>K1.2</t>
  </si>
  <si>
    <t>K2.1</t>
  </si>
  <si>
    <t>K2.2</t>
  </si>
  <si>
    <t>K3.3.1</t>
  </si>
  <si>
    <t>K3.3.2</t>
  </si>
  <si>
    <t>ได้รับจัดสรร</t>
  </si>
  <si>
    <t>K 1.1  การวิเคราะห์ประสิทธิภาพ ด้วยสัดส่วน EBITDA ต่อ ค่าใช้จ่าย แล้วหาค่า SD ของจังหวัด</t>
  </si>
  <si>
    <t>K 2.1  การวิเคราะห์ความมั่นคง โดยใช้สัดส่วน NWC ต่อค่าใช้จ่ายที่ปรับประสิทธิภาพแล้ว</t>
  </si>
  <si>
    <t xml:space="preserve">K 2.2 ร้อยละของหน่วยบริการในจังหวัด มีต้นทุนผู้ป่วยนอกและต้นทุนผู้ป่วยใน  ไม่เกินค่ากลางของหน่วยบริการในกลุ่มระดับเดียวกัน </t>
  </si>
  <si>
    <t>K1 ตามเกณฑ์ประสิทธิภาพ (35%)</t>
  </si>
  <si>
    <t>K2 ตามเกณฑ์ความมั่นคง (35%)</t>
  </si>
  <si>
    <t>K 3 ด้านผลลัพธ์ Out come สุขภาพ (30%)</t>
  </si>
  <si>
    <t>รวมได้รับจัดสรร K1+K2+K3</t>
  </si>
  <si>
    <t>จัดสรรให้หน่วยบริการในจังหวัด ............................................</t>
  </si>
  <si>
    <t>ลำดับที่</t>
  </si>
  <si>
    <t>จำนวนเงินที่ปรับเกลี่ยให้ (บาท)</t>
  </si>
  <si>
    <t>กรุณาระบุเหตุผลที่ปรับเกลี่ยให้หน่วยบริการนี้</t>
  </si>
  <si>
    <t xml:space="preserve">                            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</si>
  <si>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</si>
  <si>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</si>
  <si>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</si>
  <si>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</si>
  <si>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t>จำนวนประชากร UC</t>
  </si>
  <si>
    <t>วงเงินตั้งต้น*grading</t>
  </si>
  <si>
    <t>วงเงินตั้งต้นตาม capitation</t>
  </si>
  <si>
    <t>รวมได้รับจัดสรร K1 (บาท)</t>
  </si>
  <si>
    <t>วงเงิน K1</t>
  </si>
  <si>
    <t>วงเงิน K2</t>
  </si>
  <si>
    <t>วงเงิน K3</t>
  </si>
  <si>
    <t>วงเงิน K1.1</t>
  </si>
  <si>
    <t>วงเงิน K1.2</t>
  </si>
  <si>
    <t>วงเงิน K2.1</t>
  </si>
  <si>
    <t>วงเงิน K2.2</t>
  </si>
  <si>
    <t>วงเงิน K3.3.1</t>
  </si>
  <si>
    <t>วงเงิน K3.3.2</t>
  </si>
  <si>
    <t>วงเงิน K3.2</t>
  </si>
  <si>
    <t>วงเงิน K3.3</t>
  </si>
  <si>
    <t>วงเงิน K3.4</t>
  </si>
  <si>
    <t xml:space="preserve">    วงเงิน K3.1</t>
  </si>
  <si>
    <t>รวมได้รับจัดสรร K3 (บาท)</t>
  </si>
  <si>
    <t>รวมได้รับจัดสรร K2 (บาท)</t>
  </si>
  <si>
    <t>1) คำนวณจัดสรร K 1</t>
  </si>
  <si>
    <t>2) คำนวณจัดสรร K 2</t>
  </si>
  <si>
    <t>3) คำนวณจัดสรร K 3</t>
  </si>
  <si>
    <t>คิดเป็น บาท/บัตร</t>
  </si>
  <si>
    <t>จัดสรรแบบกระตุ้น Motivated โดยใช้หลักการ “กระจายเงินตาม Capitation ปรับด้วยค่า K1-K2-K3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</si>
  <si>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</si>
  <si>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</si>
  <si>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</si>
  <si>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</si>
  <si>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</si>
  <si>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</si>
  <si>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</si>
  <si>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 xml:space="preserve"> สัดส่วน  NWC  :  ค่าใช้จ่ายประสิทธิภาพ </t>
  </si>
  <si>
    <t>สรุปคะแนนการบริหารจัดการการเงินการคลังของระดับจังหวัด ปี 2564 ในการรับจัดสรรเงินกันระดับเขต 10% ครั้งที่ 1</t>
  </si>
  <si>
    <t>K3.1</t>
  </si>
  <si>
    <t>K3.2</t>
  </si>
  <si>
    <t>K3.4</t>
  </si>
  <si>
    <t>จำนวนประชากร UC 1 เมย 63</t>
  </si>
  <si>
    <t>K 1.2 บัญชี : คะแนน  Electronic</t>
  </si>
  <si>
    <t>คะแนนการส่งงบทดลองแม่ข่าย</t>
  </si>
  <si>
    <t>ผลรวมแม่ข่าย</t>
  </si>
  <si>
    <t>ม.ค.64</t>
  </si>
  <si>
    <t>ก.พ.64</t>
  </si>
  <si>
    <t>มี.ค.64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</si>
  <si>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</si>
  <si>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</si>
  <si>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</si>
  <si>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</si>
  <si>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</si>
  <si>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</si>
  <si>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</si>
  <si>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</si>
  <si>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</si>
  <si>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</si>
  <si>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</si>
  <si>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สมเด็จพระยุพราชธาตุพนม,รพช.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</si>
  <si>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</si>
  <si>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</si>
  <si>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</si>
  <si>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</si>
  <si>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</si>
  <si>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</si>
  <si>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</si>
  <si>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</si>
  <si>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</si>
  <si>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</si>
  <si>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</si>
  <si>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</si>
  <si>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</si>
  <si>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</si>
  <si>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</si>
  <si>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</si>
  <si>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</si>
  <si>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</si>
  <si>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</si>
  <si>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</si>
  <si>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</si>
  <si>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สมเด็จพระยุพราชด่านซ้าย,รพช.</t>
  </si>
  <si>
    <t>14133</t>
  </si>
  <si>
    <t>28861</t>
  </si>
  <si>
    <t>10710</t>
  </si>
  <si>
    <t>11089</t>
  </si>
  <si>
    <t>11090</t>
  </si>
  <si>
    <t>11091</t>
  </si>
  <si>
    <t>พระอาจารย์ฝั้นอาจาโร,รพช.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</si>
  <si>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</si>
  <si>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</si>
  <si>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</si>
  <si>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</si>
  <si>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</si>
  <si>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</si>
  <si>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</si>
  <si>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</si>
  <si>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</si>
  <si>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</si>
  <si>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</si>
  <si>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</si>
  <si>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</si>
  <si>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</si>
  <si>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</si>
  <si>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</si>
  <si>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</si>
  <si>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</si>
  <si>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</si>
  <si>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</si>
  <si>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</si>
  <si>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สมเด็จพระยุพราชท่าบ่อ,รพช.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</si>
  <si>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</si>
  <si>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</si>
  <si>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</si>
  <si>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</si>
  <si>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</si>
  <si>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</si>
  <si>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</si>
  <si>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</si>
  <si>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</si>
  <si>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</si>
  <si>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นาวัง เฉลิมพระเกียรติ 80 พรรษา,รพช.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</si>
  <si>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</si>
  <si>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</si>
  <si>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</si>
  <si>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</si>
  <si>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</si>
  <si>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</si>
  <si>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</si>
  <si>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</si>
  <si>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</si>
  <si>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</si>
  <si>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</si>
  <si>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</si>
  <si>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</si>
  <si>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</si>
  <si>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</si>
  <si>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</si>
  <si>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</si>
  <si>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</si>
  <si>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</si>
  <si>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สมเด็จพระยุพราชบ้านดุง,รพช.</t>
  </si>
  <si>
    <t>25058</t>
  </si>
  <si>
    <t>25059</t>
  </si>
  <si>
    <t>ผลงานบริการ  ณ สิ้นไตรมาส 2/2564</t>
  </si>
  <si>
    <t xml:space="preserve"> อัตราตายผู้ป่วยกล้ามเนื้อหัวใจตายเฉียบพลันชนิด STEMI  </t>
  </si>
  <si>
    <t xml:space="preserve">อัตราส่วนการตายมารดาไทย ไม่เกิน 17 ต่อการเกิดมีชีพแสนคน      </t>
  </si>
  <si>
    <t xml:space="preserve">  อัตราส่วนการตายมารดา </t>
  </si>
  <si>
    <t>อัตราการฆ่าตัวตายสำเร็จ</t>
  </si>
  <si>
    <t>ตารางผลการดำเนินงาน Service Outcome ตามยุทธศาสตร์เขต 8 ปี 2564 ข้อมูล ณ สิ้นไตรมาส 2 ปี 2564</t>
  </si>
  <si>
    <t>ตัวชี้วัด</t>
  </si>
  <si>
    <t>รายการ</t>
  </si>
  <si>
    <t>แหล่งข้อมูล</t>
  </si>
  <si>
    <t>STEMI</t>
  </si>
  <si>
    <t>R8 Cockpit 64</t>
  </si>
  <si>
    <t>ช่วงเกณฑ์คะแนน</t>
  </si>
  <si>
    <t>ผลงาน</t>
  </si>
  <si>
    <t>ข้อมูล</t>
  </si>
  <si>
    <t>MCH</t>
  </si>
  <si>
    <t>NCD</t>
  </si>
  <si>
    <t>Mental H</t>
  </si>
  <si>
    <r>
      <t xml:space="preserve">DM Control เป้าหมาย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40%
        </t>
    </r>
  </si>
  <si>
    <r>
      <t xml:space="preserve">HT Control เป้าหมาย </t>
    </r>
    <r>
      <rPr>
        <u/>
        <sz val="11"/>
        <color theme="1"/>
        <rFont val="Calibri"/>
        <family val="2"/>
        <scheme val="minor"/>
      </rPr>
      <t xml:space="preserve">&gt; </t>
    </r>
    <r>
      <rPr>
        <sz val="11"/>
        <color theme="1"/>
        <rFont val="Calibri"/>
        <family val="2"/>
        <charset val="222"/>
        <scheme val="minor"/>
      </rPr>
      <t>60%</t>
    </r>
  </si>
  <si>
    <t xml:space="preserve">อัตราการฆ่าตัวตายสำเร็จ ไม่เกิน 8 ต่อแสน ปชก            </t>
  </si>
  <si>
    <t xml:space="preserve"> อัตราตายผู้ป่วย STEMI ไม่เกินร้อยละ 9 </t>
  </si>
  <si>
    <t>[4]</t>
  </si>
  <si>
    <t>[6]=[5]/[1]</t>
  </si>
  <si>
    <t>รหัส</t>
  </si>
  <si>
    <t>รพ.</t>
  </si>
  <si>
    <t xml:space="preserve">การจัดสรรเงินกัน 10% ปี 2564 ครั้งที่ 2 จำนวน 12,602,159 บาท  </t>
  </si>
  <si>
    <t xml:space="preserve">จัดสรรเงินกัน 10% ครั้งที่ 2 ปี 2564 จำนวน 12,602,159 บาท </t>
  </si>
  <si>
    <t>K1 ตามเกณฑ์ประสิทธิภาพ (35% = 4,410,755.65 บาท)</t>
  </si>
  <si>
    <t>K 1.1 การกระจาย EBITDA  (50%= 2,205,377.83 บาท)</t>
  </si>
  <si>
    <t>K 1.2 มาตรฐานการบันทึกบัญชี (50%=2,205,377.82 บาท)</t>
  </si>
  <si>
    <t>ที่มา : ผลการวิเคราะห์วิกฤติทางการเงินระดับ 7  ระดับ เขตสุขภาพที่ 8   ข้อมูล 31 พฤษภาคม 2564</t>
  </si>
  <si>
    <t>K2 ตามเกณฑ์ความมั่นคง  (35% = 4,410,755.65 บาท)</t>
  </si>
  <si>
    <t xml:space="preserve">   K 2.1 NWC   (50%= 2,205,377.83 บาท)</t>
  </si>
  <si>
    <t>K 2.2 Unit Cost  (50%= 2,205,377.82 บาท)</t>
  </si>
  <si>
    <t>ปี2564 เม.ย.64</t>
  </si>
  <si>
    <t>K 3 ด้านผลลัพธ์ Out come สุขภาพ (30% = 3,780,647.70 บาท)</t>
  </si>
  <si>
    <t>K 3.1 STEMI (7.5%= 945,161.93 บาท)</t>
  </si>
  <si>
    <t>K3 ด้านผลลัพธ์ Out come สุขภาพ (30% = 3,780,647.70 บาท)</t>
  </si>
  <si>
    <t>K 3.2 ตัวชี้วัดสาขา MCH (7.5%= 945,161.92 บาท)</t>
  </si>
  <si>
    <t xml:space="preserve"> K 3.3 ตัวชี้วัดสาขา NCD   (7.5%= 945,161.93 บาท)</t>
  </si>
  <si>
    <t>K 3.3.1 DM Control (50%= 472,580.96 บาท)</t>
  </si>
  <si>
    <t>3.3.2 HT Control (50%= 472,580.97 บาท)</t>
  </si>
  <si>
    <t xml:space="preserve"> K 3.4 ตัวชี้วัดสาขา สุขภาพจิต   (7.5%= 945,161.92 บาท)</t>
  </si>
  <si>
    <t>(จัดสรรแบบกระตุ้น Motivated โดยใช้หลักการ “กระจายเงินตาม Capitation ปรับด้วยค่า K1-K2-K3)</t>
  </si>
  <si>
    <r>
      <t>สรุปการจัดสรรเงินกัน 10% ปี 2564 ครั้งที่ 2 จำนวน 12,602,159 บาท</t>
    </r>
    <r>
      <rPr>
        <b/>
        <sz val="12"/>
        <color rgb="FF0000FF"/>
        <rFont val="Tahoma"/>
        <family val="2"/>
      </rPr>
      <t xml:space="preserve"> </t>
    </r>
  </si>
  <si>
    <t>เดิม รับจัดสรรครั้งที่ 1</t>
  </si>
  <si>
    <t>Grading</t>
  </si>
  <si>
    <t>จำนวนเงิน</t>
  </si>
  <si>
    <t>ปรับแก้ไขคะแนน</t>
  </si>
  <si>
    <t>ส่วนต่างวงเงิน</t>
  </si>
  <si>
    <t>หัก/คืนเงิน คะแนน บช ให้ จ.นครพนม</t>
  </si>
  <si>
    <t>รวมได้รับจัดสรร K1+K2+K3 สุทธิ</t>
  </si>
  <si>
    <t>[8]=[5]+[7]</t>
  </si>
  <si>
    <t>ส่งกลุ่มงานบริหารการเงินและการคลัง สำนักงานเขตสุขภาพที่ 8 ภายในวันที่ 21 มิถุนายน 2564</t>
  </si>
  <si>
    <t xml:space="preserve">ตารางการปรับเกลี่ยเงินกันระดับเขต ส่วนที่กัน 10 % ครั้งที่ 2 จำนวน 12,602,159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</si>
</sst>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_ ;[Red]\-#,##0.00\ "/>
    <numFmt numFmtId="167" formatCode="0.00_ ;[Red]\-0.00\ "/>
    <numFmt numFmtId="168" formatCode="_-* #,##0.000_-;\-* #,##0.000_-;_-* &quot;-&quot;??_-;_-@_-"/>
  </numFmts>
  <fonts count="4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b/>
      <sz val="10"/>
      <color theme="1"/>
      <name val="Calibri"/>
      <family val="2"/>
      <scheme val="minor"/>
    </font>
    <font>
      <b/>
      <sz val="22"/>
      <color indexed="8"/>
      <name val="Tahoma"/>
      <family val="2"/>
    </font>
    <font>
      <b/>
      <sz val="18"/>
      <color indexed="8"/>
      <name val="Tahoma"/>
      <family val="2"/>
    </font>
    <font>
      <b/>
      <sz val="14"/>
      <color indexed="8"/>
      <name val="Tahoma"/>
      <family val="2"/>
    </font>
    <font>
      <b/>
      <sz val="16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5"/>
      <color theme="1"/>
      <name val="TH SarabunPSK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rgb="FF0000FF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12"/>
      <color rgb="FF0000FF"/>
      <name val="Tahoma"/>
      <family val="2"/>
    </font>
    <font>
      <b/>
      <sz val="11"/>
      <color rgb="FF0000FF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TH SarabunPSK"/>
      <family val="2"/>
    </font>
    <font>
      <u/>
      <sz val="11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sz val="11"/>
      <color theme="0"/>
      <name val="Tahoma"/>
      <family val="2"/>
    </font>
    <font>
      <sz val="16"/>
      <color rgb="FFFF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0" fontId="1" fillId="0" borderId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</cellStyleXfs>
  <cellXfs count="337">
    <xf numFmtId="0" fontId="0" fillId="0" borderId="0" xfId="0"/>
    <xf numFmtId="0" fontId="4" fillId="0" borderId="0" xfId="0" applyFont="1"/>
    <xf numFmtId="43" fontId="3" fillId="0" borderId="0" xfId="1" applyFont="1"/>
    <xf numFmtId="0" fontId="0" fillId="0" borderId="0" xfId="0" applyAlignment="1">
      <alignment wrapText="1"/>
    </xf>
    <xf numFmtId="43" fontId="5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3" fontId="3" fillId="0" borderId="2" xfId="1" applyFont="1" applyBorder="1"/>
    <xf numFmtId="43" fontId="3" fillId="4" borderId="2" xfId="1" applyFont="1" applyFill="1" applyBorder="1"/>
    <xf numFmtId="0" fontId="6" fillId="0" borderId="2" xfId="0" applyFont="1" applyBorder="1" applyProtection="1">
      <protection hidden="1"/>
    </xf>
    <xf numFmtId="0" fontId="7" fillId="5" borderId="2" xfId="0" applyFont="1" applyFill="1" applyBorder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1" fillId="0" borderId="0" xfId="0" applyFont="1"/>
    <xf numFmtId="166" fontId="7" fillId="0" borderId="0" xfId="0" applyNumberFormat="1" applyFont="1" applyAlignment="1">
      <alignment horizontal="center"/>
    </xf>
    <xf numFmtId="0" fontId="7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textRotation="90" wrapText="1"/>
    </xf>
    <xf numFmtId="166" fontId="7" fillId="10" borderId="2" xfId="0" applyNumberFormat="1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 wrapText="1"/>
    </xf>
    <xf numFmtId="166" fontId="7" fillId="8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hidden="1"/>
    </xf>
    <xf numFmtId="166" fontId="7" fillId="11" borderId="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center"/>
      <protection hidden="1"/>
    </xf>
    <xf numFmtId="166" fontId="7" fillId="12" borderId="2" xfId="0" applyNumberFormat="1" applyFont="1" applyFill="1" applyBorder="1" applyProtection="1">
      <protection locked="0"/>
    </xf>
    <xf numFmtId="166" fontId="7" fillId="0" borderId="2" xfId="1" applyNumberFormat="1" applyFont="1" applyBorder="1"/>
    <xf numFmtId="10" fontId="7" fillId="0" borderId="2" xfId="2" applyNumberFormat="1" applyFont="1" applyBorder="1"/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Protection="1">
      <protection hidden="1"/>
    </xf>
    <xf numFmtId="166" fontId="7" fillId="5" borderId="2" xfId="0" applyNumberFormat="1" applyFont="1" applyFill="1" applyBorder="1" applyProtection="1">
      <protection locked="0"/>
    </xf>
    <xf numFmtId="43" fontId="7" fillId="5" borderId="2" xfId="1" applyFont="1" applyFill="1" applyBorder="1"/>
    <xf numFmtId="43" fontId="7" fillId="5" borderId="2" xfId="1" applyFont="1" applyFill="1" applyBorder="1" applyAlignment="1" applyProtection="1">
      <alignment horizontal="center"/>
      <protection hidden="1"/>
    </xf>
    <xf numFmtId="43" fontId="7" fillId="5" borderId="2" xfId="0" applyNumberFormat="1" applyFont="1" applyFill="1" applyBorder="1"/>
    <xf numFmtId="10" fontId="7" fillId="0" borderId="0" xfId="2" applyNumberFormat="1" applyFont="1"/>
    <xf numFmtId="0" fontId="7" fillId="0" borderId="2" xfId="0" applyFont="1" applyBorder="1"/>
    <xf numFmtId="43" fontId="7" fillId="0" borderId="0" xfId="1" applyFont="1"/>
    <xf numFmtId="43" fontId="7" fillId="4" borderId="2" xfId="1" applyFont="1" applyFill="1" applyBorder="1" applyAlignment="1" applyProtection="1">
      <alignment horizontal="center"/>
      <protection hidden="1"/>
    </xf>
    <xf numFmtId="166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center"/>
    </xf>
    <xf numFmtId="166" fontId="11" fillId="16" borderId="2" xfId="0" applyNumberFormat="1" applyFont="1" applyFill="1" applyBorder="1" applyAlignment="1">
      <alignment horizontal="center" vertical="center" wrapText="1"/>
    </xf>
    <xf numFmtId="43" fontId="7" fillId="0" borderId="2" xfId="1" applyFont="1" applyBorder="1" applyAlignment="1" applyProtection="1">
      <alignment horizontal="center"/>
      <protection hidden="1"/>
    </xf>
    <xf numFmtId="166" fontId="11" fillId="0" borderId="2" xfId="0" applyNumberFormat="1" applyFont="1" applyBorder="1"/>
    <xf numFmtId="2" fontId="7" fillId="13" borderId="2" xfId="2" applyNumberFormat="1" applyFont="1" applyFill="1" applyBorder="1"/>
    <xf numFmtId="2" fontId="7" fillId="4" borderId="2" xfId="2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/>
    <xf numFmtId="43" fontId="8" fillId="0" borderId="2" xfId="1" applyFont="1" applyBorder="1"/>
    <xf numFmtId="0" fontId="8" fillId="20" borderId="2" xfId="0" applyFont="1" applyFill="1" applyBorder="1" applyAlignment="1">
      <alignment horizontal="center" wrapText="1"/>
    </xf>
    <xf numFmtId="10" fontId="7" fillId="4" borderId="2" xfId="2" applyNumberFormat="1" applyFont="1" applyFill="1" applyBorder="1"/>
    <xf numFmtId="43" fontId="7" fillId="26" borderId="2" xfId="1" applyFont="1" applyFill="1" applyBorder="1" applyAlignment="1" applyProtection="1">
      <alignment horizontal="center"/>
      <protection hidden="1"/>
    </xf>
    <xf numFmtId="0" fontId="14" fillId="0" borderId="2" xfId="0" applyFont="1" applyBorder="1"/>
    <xf numFmtId="0" fontId="14" fillId="0" borderId="2" xfId="0" applyFont="1" applyFill="1" applyBorder="1"/>
    <xf numFmtId="166" fontId="11" fillId="4" borderId="2" xfId="0" applyNumberFormat="1" applyFont="1" applyFill="1" applyBorder="1" applyAlignment="1">
      <alignment horizontal="center" vertical="center" wrapText="1"/>
    </xf>
    <xf numFmtId="4" fontId="12" fillId="5" borderId="2" xfId="0" applyNumberFormat="1" applyFont="1" applyFill="1" applyBorder="1"/>
    <xf numFmtId="166" fontId="11" fillId="4" borderId="2" xfId="0" applyNumberFormat="1" applyFont="1" applyFill="1" applyBorder="1"/>
    <xf numFmtId="4" fontId="12" fillId="4" borderId="2" xfId="1" applyNumberFormat="1" applyFont="1" applyFill="1" applyBorder="1" applyAlignment="1" applyProtection="1">
      <alignment horizontal="center"/>
      <protection hidden="1"/>
    </xf>
    <xf numFmtId="4" fontId="12" fillId="5" borderId="2" xfId="1" applyNumberFormat="1" applyFont="1" applyFill="1" applyBorder="1" applyAlignment="1" applyProtection="1">
      <alignment horizontal="center"/>
      <protection hidden="1"/>
    </xf>
    <xf numFmtId="4" fontId="12" fillId="5" borderId="2" xfId="1" applyNumberFormat="1" applyFont="1" applyFill="1" applyBorder="1"/>
    <xf numFmtId="4" fontId="14" fillId="5" borderId="2" xfId="1" applyNumberFormat="1" applyFont="1" applyFill="1" applyBorder="1"/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4" fontId="17" fillId="0" borderId="0" xfId="1" applyNumberFormat="1" applyFont="1" applyAlignment="1">
      <alignment horizontal="center"/>
    </xf>
    <xf numFmtId="0" fontId="16" fillId="0" borderId="0" xfId="0" applyFont="1"/>
    <xf numFmtId="43" fontId="16" fillId="27" borderId="2" xfId="1" applyFont="1" applyFill="1" applyBorder="1" applyAlignment="1">
      <alignment horizontal="center" vertical="center" wrapText="1"/>
    </xf>
    <xf numFmtId="43" fontId="16" fillId="22" borderId="2" xfId="1" applyFont="1" applyFill="1" applyBorder="1" applyAlignment="1">
      <alignment horizontal="center" vertical="center" wrapText="1"/>
    </xf>
    <xf numFmtId="43" fontId="16" fillId="18" borderId="2" xfId="1" applyFont="1" applyFill="1" applyBorder="1" applyAlignment="1">
      <alignment horizontal="center" vertical="center" wrapText="1"/>
    </xf>
    <xf numFmtId="43" fontId="16" fillId="4" borderId="2" xfId="1" applyFont="1" applyFill="1" applyBorder="1" applyAlignment="1">
      <alignment horizontal="center" vertical="center" wrapText="1"/>
    </xf>
    <xf numFmtId="43" fontId="16" fillId="28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/>
    <xf numFmtId="43" fontId="16" fillId="0" borderId="2" xfId="1" applyFont="1" applyFill="1" applyBorder="1"/>
    <xf numFmtId="166" fontId="16" fillId="0" borderId="2" xfId="2" applyNumberFormat="1" applyFont="1" applyFill="1" applyBorder="1"/>
    <xf numFmtId="43" fontId="19" fillId="0" borderId="2" xfId="1" applyFont="1" applyFill="1" applyBorder="1"/>
    <xf numFmtId="43" fontId="16" fillId="0" borderId="0" xfId="1" applyFont="1"/>
    <xf numFmtId="4" fontId="16" fillId="0" borderId="0" xfId="1" applyNumberFormat="1" applyFont="1"/>
    <xf numFmtId="43" fontId="8" fillId="0" borderId="2" xfId="1" applyFont="1" applyBorder="1" applyAlignment="1">
      <alignment vertical="top"/>
    </xf>
    <xf numFmtId="43" fontId="7" fillId="0" borderId="0" xfId="1" applyFont="1" applyAlignment="1">
      <alignment vertical="top"/>
    </xf>
    <xf numFmtId="0" fontId="8" fillId="0" borderId="2" xfId="0" applyFont="1" applyBorder="1" applyAlignment="1">
      <alignment vertical="top"/>
    </xf>
    <xf numFmtId="0" fontId="14" fillId="6" borderId="2" xfId="0" applyFont="1" applyFill="1" applyBorder="1"/>
    <xf numFmtId="0" fontId="8" fillId="0" borderId="0" xfId="0" applyFont="1" applyAlignment="1">
      <alignment vertical="top"/>
    </xf>
    <xf numFmtId="0" fontId="8" fillId="29" borderId="2" xfId="0" applyFont="1" applyFill="1" applyBorder="1" applyAlignment="1">
      <alignment vertical="top"/>
    </xf>
    <xf numFmtId="0" fontId="14" fillId="29" borderId="2" xfId="0" applyFont="1" applyFill="1" applyBorder="1" applyAlignment="1">
      <alignment vertical="top"/>
    </xf>
    <xf numFmtId="43" fontId="7" fillId="0" borderId="2" xfId="1" applyFont="1" applyBorder="1"/>
    <xf numFmtId="43" fontId="8" fillId="0" borderId="0" xfId="1" applyFont="1"/>
    <xf numFmtId="0" fontId="11" fillId="14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43" fontId="11" fillId="0" borderId="2" xfId="1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0" fontId="7" fillId="17" borderId="2" xfId="0" applyFont="1" applyFill="1" applyBorder="1"/>
    <xf numFmtId="10" fontId="7" fillId="17" borderId="2" xfId="2" applyNumberFormat="1" applyFont="1" applyFill="1" applyBorder="1"/>
    <xf numFmtId="0" fontId="7" fillId="0" borderId="2" xfId="0" applyFont="1" applyBorder="1" applyAlignment="1">
      <alignment horizontal="right"/>
    </xf>
    <xf numFmtId="43" fontId="7" fillId="17" borderId="2" xfId="1" applyFont="1" applyFill="1" applyBorder="1"/>
    <xf numFmtId="43" fontId="7" fillId="0" borderId="2" xfId="1" applyFont="1" applyBorder="1" applyAlignment="1">
      <alignment horizontal="right"/>
    </xf>
    <xf numFmtId="43" fontId="11" fillId="17" borderId="2" xfId="1" applyFont="1" applyFill="1" applyBorder="1" applyAlignment="1">
      <alignment vertical="center"/>
    </xf>
    <xf numFmtId="43" fontId="11" fillId="0" borderId="2" xfId="1" applyFont="1" applyBorder="1" applyAlignment="1">
      <alignment horizontal="right" vertical="center"/>
    </xf>
    <xf numFmtId="43" fontId="7" fillId="0" borderId="0" xfId="1" applyFont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top"/>
    </xf>
    <xf numFmtId="43" fontId="7" fillId="14" borderId="2" xfId="1" applyFont="1" applyFill="1" applyBorder="1" applyAlignment="1">
      <alignment horizontal="center" vertical="top" wrapText="1"/>
    </xf>
    <xf numFmtId="165" fontId="16" fillId="0" borderId="2" xfId="1" applyNumberFormat="1" applyFont="1" applyFill="1" applyBorder="1"/>
    <xf numFmtId="0" fontId="0" fillId="0" borderId="0" xfId="0"/>
    <xf numFmtId="0" fontId="7" fillId="0" borderId="0" xfId="0" applyFont="1"/>
    <xf numFmtId="9" fontId="8" fillId="0" borderId="0" xfId="2" applyFont="1"/>
    <xf numFmtId="9" fontId="8" fillId="20" borderId="2" xfId="2" applyFont="1" applyFill="1" applyBorder="1" applyAlignment="1">
      <alignment horizontal="center" vertical="center"/>
    </xf>
    <xf numFmtId="10" fontId="14" fillId="0" borderId="2" xfId="2" applyNumberFormat="1" applyFont="1" applyFill="1" applyBorder="1"/>
    <xf numFmtId="10" fontId="11" fillId="0" borderId="2" xfId="2" applyNumberFormat="1" applyFont="1" applyBorder="1" applyAlignment="1">
      <alignment vertical="center"/>
    </xf>
    <xf numFmtId="10" fontId="11" fillId="17" borderId="2" xfId="2" applyNumberFormat="1" applyFont="1" applyFill="1" applyBorder="1" applyAlignment="1">
      <alignment vertical="center"/>
    </xf>
    <xf numFmtId="43" fontId="5" fillId="15" borderId="2" xfId="1" applyFont="1" applyFill="1" applyBorder="1" applyAlignment="1">
      <alignment horizontal="center" vertical="center" wrapText="1"/>
    </xf>
    <xf numFmtId="43" fontId="5" fillId="26" borderId="2" xfId="1" applyFont="1" applyFill="1" applyBorder="1" applyAlignment="1">
      <alignment horizontal="center" vertical="center" wrapText="1"/>
    </xf>
    <xf numFmtId="43" fontId="5" fillId="21" borderId="2" xfId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6" fontId="25" fillId="0" borderId="0" xfId="0" applyNumberFormat="1" applyFont="1"/>
    <xf numFmtId="43" fontId="25" fillId="0" borderId="0" xfId="1" applyFont="1"/>
    <xf numFmtId="0" fontId="26" fillId="0" borderId="0" xfId="0" applyFont="1" applyAlignment="1">
      <alignment horizontal="left"/>
    </xf>
    <xf numFmtId="0" fontId="26" fillId="0" borderId="0" xfId="0" applyFont="1"/>
    <xf numFmtId="9" fontId="26" fillId="0" borderId="0" xfId="2" applyFont="1"/>
    <xf numFmtId="0" fontId="26" fillId="0" borderId="0" xfId="0" applyFont="1" applyAlignment="1">
      <alignment vertical="center"/>
    </xf>
    <xf numFmtId="43" fontId="26" fillId="0" borderId="0" xfId="1" applyFont="1"/>
    <xf numFmtId="43" fontId="13" fillId="15" borderId="2" xfId="1" applyFont="1" applyFill="1" applyBorder="1" applyAlignment="1">
      <alignment horizontal="center" vertical="top" wrapText="1"/>
    </xf>
    <xf numFmtId="43" fontId="13" fillId="26" borderId="2" xfId="1" applyFont="1" applyFill="1" applyBorder="1" applyAlignment="1">
      <alignment horizontal="center" vertical="top" wrapText="1"/>
    </xf>
    <xf numFmtId="43" fontId="13" fillId="21" borderId="2" xfId="1" applyFont="1" applyFill="1" applyBorder="1" applyAlignment="1">
      <alignment horizontal="center" vertical="top" wrapText="1"/>
    </xf>
    <xf numFmtId="43" fontId="13" fillId="30" borderId="2" xfId="1" applyFont="1" applyFill="1" applyBorder="1" applyAlignment="1">
      <alignment horizontal="center" vertical="top" wrapText="1"/>
    </xf>
    <xf numFmtId="43" fontId="14" fillId="0" borderId="2" xfId="1" applyFont="1" applyBorder="1" applyAlignment="1"/>
    <xf numFmtId="43" fontId="14" fillId="0" borderId="2" xfId="1" applyFont="1" applyFill="1" applyBorder="1" applyAlignment="1"/>
    <xf numFmtId="43" fontId="8" fillId="0" borderId="2" xfId="1" applyFont="1" applyBorder="1" applyAlignment="1"/>
    <xf numFmtId="0" fontId="27" fillId="0" borderId="0" xfId="0" applyFont="1"/>
    <xf numFmtId="0" fontId="27" fillId="0" borderId="0" xfId="0" applyFont="1" applyAlignment="1">
      <alignment wrapText="1"/>
    </xf>
    <xf numFmtId="0" fontId="27" fillId="0" borderId="2" xfId="0" applyFont="1" applyBorder="1" applyAlignment="1">
      <alignment horizontal="center"/>
    </xf>
    <xf numFmtId="43" fontId="27" fillId="0" borderId="2" xfId="1" applyFont="1" applyBorder="1"/>
    <xf numFmtId="43" fontId="27" fillId="0" borderId="2" xfId="0" applyNumberFormat="1" applyFont="1" applyBorder="1"/>
    <xf numFmtId="43" fontId="26" fillId="4" borderId="6" xfId="1" applyFont="1" applyFill="1" applyBorder="1" applyAlignment="1">
      <alignment horizontal="center"/>
    </xf>
    <xf numFmtId="43" fontId="26" fillId="4" borderId="2" xfId="0" applyNumberFormat="1" applyFont="1" applyFill="1" applyBorder="1"/>
    <xf numFmtId="43" fontId="27" fillId="0" borderId="0" xfId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6" borderId="2" xfId="0" applyFill="1" applyBorder="1"/>
    <xf numFmtId="0" fontId="0" fillId="26" borderId="2" xfId="0" applyFill="1" applyBorder="1" applyAlignment="1">
      <alignment horizontal="center"/>
    </xf>
    <xf numFmtId="43" fontId="0" fillId="26" borderId="2" xfId="1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0" xfId="1" applyNumberFormat="1" applyFont="1"/>
    <xf numFmtId="165" fontId="3" fillId="0" borderId="2" xfId="1" applyNumberFormat="1" applyFont="1" applyBorder="1"/>
    <xf numFmtId="165" fontId="3" fillId="4" borderId="2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43" fontId="30" fillId="15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165" fontId="4" fillId="26" borderId="2" xfId="1" applyNumberFormat="1" applyFont="1" applyFill="1" applyBorder="1"/>
    <xf numFmtId="0" fontId="4" fillId="15" borderId="0" xfId="0" applyFont="1" applyFill="1"/>
    <xf numFmtId="164" fontId="0" fillId="15" borderId="0" xfId="0" applyNumberFormat="1" applyFill="1"/>
    <xf numFmtId="0" fontId="4" fillId="31" borderId="0" xfId="0" applyFont="1" applyFill="1"/>
    <xf numFmtId="164" fontId="0" fillId="31" borderId="0" xfId="0" applyNumberFormat="1" applyFill="1"/>
    <xf numFmtId="0" fontId="4" fillId="0" borderId="0" xfId="0" applyFont="1" applyFill="1"/>
    <xf numFmtId="0" fontId="0" fillId="0" borderId="0" xfId="0" applyFill="1"/>
    <xf numFmtId="165" fontId="4" fillId="0" borderId="3" xfId="1" applyNumberFormat="1" applyFont="1" applyFill="1" applyBorder="1"/>
    <xf numFmtId="9" fontId="4" fillId="26" borderId="2" xfId="0" applyNumberFormat="1" applyFont="1" applyFill="1" applyBorder="1" applyAlignment="1">
      <alignment horizontal="center"/>
    </xf>
    <xf numFmtId="43" fontId="4" fillId="26" borderId="2" xfId="1" applyFont="1" applyFill="1" applyBorder="1" applyAlignment="1">
      <alignment horizontal="center"/>
    </xf>
    <xf numFmtId="164" fontId="0" fillId="0" borderId="0" xfId="0" applyNumberFormat="1" applyFill="1"/>
    <xf numFmtId="43" fontId="0" fillId="15" borderId="0" xfId="1" applyFont="1" applyFill="1"/>
    <xf numFmtId="43" fontId="0" fillId="31" borderId="0" xfId="1" applyFont="1" applyFill="1"/>
    <xf numFmtId="43" fontId="0" fillId="0" borderId="0" xfId="1" applyFont="1" applyFill="1"/>
    <xf numFmtId="0" fontId="31" fillId="0" borderId="0" xfId="0" applyFont="1"/>
    <xf numFmtId="165" fontId="32" fillId="32" borderId="2" xfId="1" applyNumberFormat="1" applyFont="1" applyFill="1" applyBorder="1" applyAlignment="1">
      <alignment horizontal="right"/>
    </xf>
    <xf numFmtId="10" fontId="32" fillId="32" borderId="2" xfId="0" applyNumberFormat="1" applyFont="1" applyFill="1" applyBorder="1"/>
    <xf numFmtId="164" fontId="32" fillId="32" borderId="2" xfId="0" applyNumberFormat="1" applyFont="1" applyFill="1" applyBorder="1"/>
    <xf numFmtId="43" fontId="4" fillId="0" borderId="2" xfId="1" applyFont="1" applyFill="1" applyBorder="1" applyAlignment="1">
      <alignment vertical="top" wrapText="1"/>
    </xf>
    <xf numFmtId="43" fontId="4" fillId="4" borderId="2" xfId="0" applyNumberFormat="1" applyFont="1" applyFill="1" applyBorder="1"/>
    <xf numFmtId="0" fontId="33" fillId="0" borderId="0" xfId="0" applyFont="1"/>
    <xf numFmtId="0" fontId="34" fillId="0" borderId="0" xfId="0" applyFont="1" applyFill="1"/>
    <xf numFmtId="43" fontId="5" fillId="4" borderId="2" xfId="1" applyFont="1" applyFill="1" applyBorder="1"/>
    <xf numFmtId="165" fontId="5" fillId="4" borderId="2" xfId="1" applyNumberFormat="1" applyFont="1" applyFill="1" applyBorder="1"/>
    <xf numFmtId="0" fontId="5" fillId="0" borderId="0" xfId="0" applyFont="1"/>
    <xf numFmtId="43" fontId="35" fillId="3" borderId="2" xfId="1" applyFont="1" applyFill="1" applyBorder="1" applyAlignment="1">
      <alignment horizontal="center" vertical="center" wrapText="1"/>
    </xf>
    <xf numFmtId="165" fontId="26" fillId="4" borderId="6" xfId="1" applyNumberFormat="1" applyFont="1" applyFill="1" applyBorder="1" applyAlignment="1">
      <alignment horizontal="center"/>
    </xf>
    <xf numFmtId="43" fontId="26" fillId="4" borderId="2" xfId="1" applyFont="1" applyFill="1" applyBorder="1"/>
    <xf numFmtId="165" fontId="31" fillId="26" borderId="2" xfId="1" applyNumberFormat="1" applyFont="1" applyFill="1" applyBorder="1" applyAlignment="1">
      <alignment vertical="top" wrapText="1"/>
    </xf>
    <xf numFmtId="165" fontId="31" fillId="26" borderId="2" xfId="1" applyNumberFormat="1" applyFont="1" applyFill="1" applyBorder="1"/>
    <xf numFmtId="43" fontId="27" fillId="26" borderId="2" xfId="1" applyFont="1" applyFill="1" applyBorder="1"/>
    <xf numFmtId="0" fontId="32" fillId="0" borderId="0" xfId="0" applyFont="1"/>
    <xf numFmtId="43" fontId="26" fillId="4" borderId="6" xfId="1" applyFont="1" applyFill="1" applyBorder="1" applyAlignment="1">
      <alignment horizontal="center"/>
    </xf>
    <xf numFmtId="43" fontId="0" fillId="0" borderId="0" xfId="0" applyNumberFormat="1"/>
    <xf numFmtId="0" fontId="37" fillId="0" borderId="0" xfId="0" applyFont="1"/>
    <xf numFmtId="0" fontId="7" fillId="24" borderId="2" xfId="0" applyFont="1" applyFill="1" applyBorder="1" applyAlignment="1">
      <alignment horizontal="center" vertical="top"/>
    </xf>
    <xf numFmtId="166" fontId="7" fillId="24" borderId="2" xfId="0" applyNumberFormat="1" applyFont="1" applyFill="1" applyBorder="1" applyAlignment="1">
      <alignment horizontal="center" vertical="top" wrapText="1"/>
    </xf>
    <xf numFmtId="43" fontId="7" fillId="24" borderId="2" xfId="1" applyFont="1" applyFill="1" applyBorder="1" applyAlignment="1">
      <alignment horizontal="center" vertical="top" wrapText="1"/>
    </xf>
    <xf numFmtId="166" fontId="40" fillId="4" borderId="2" xfId="0" applyNumberFormat="1" applyFont="1" applyFill="1" applyBorder="1" applyAlignment="1">
      <alignment horizontal="center" vertical="center" wrapText="1"/>
    </xf>
    <xf numFmtId="43" fontId="27" fillId="0" borderId="2" xfId="1" applyFont="1" applyFill="1" applyBorder="1"/>
    <xf numFmtId="166" fontId="8" fillId="33" borderId="2" xfId="0" applyNumberFormat="1" applyFont="1" applyFill="1" applyBorder="1" applyProtection="1">
      <protection locked="0"/>
    </xf>
    <xf numFmtId="167" fontId="8" fillId="33" borderId="2" xfId="0" applyNumberFormat="1" applyFont="1" applyFill="1" applyBorder="1" applyProtection="1">
      <protection locked="0"/>
    </xf>
    <xf numFmtId="166" fontId="8" fillId="33" borderId="2" xfId="0" applyNumberFormat="1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hidden="1"/>
    </xf>
    <xf numFmtId="167" fontId="8" fillId="33" borderId="2" xfId="0" applyNumberFormat="1" applyFont="1" applyFill="1" applyBorder="1" applyProtection="1">
      <protection locked="0"/>
    </xf>
    <xf numFmtId="43" fontId="31" fillId="0" borderId="2" xfId="1" applyFont="1" applyBorder="1"/>
    <xf numFmtId="43" fontId="31" fillId="0" borderId="2" xfId="1" applyFont="1" applyFill="1" applyBorder="1"/>
    <xf numFmtId="43" fontId="7" fillId="22" borderId="2" xfId="1" applyFont="1" applyFill="1" applyBorder="1" applyAlignment="1" applyProtection="1">
      <alignment horizontal="center"/>
      <protection hidden="1"/>
    </xf>
    <xf numFmtId="166" fontId="16" fillId="0" borderId="2" xfId="1" applyNumberFormat="1" applyFont="1" applyFill="1" applyBorder="1"/>
    <xf numFmtId="166" fontId="18" fillId="0" borderId="2" xfId="1" applyNumberFormat="1" applyFont="1" applyFill="1" applyBorder="1"/>
    <xf numFmtId="166" fontId="19" fillId="0" borderId="2" xfId="1" applyNumberFormat="1" applyFont="1" applyFill="1" applyBorder="1"/>
    <xf numFmtId="4" fontId="14" fillId="5" borderId="2" xfId="1" applyNumberFormat="1" applyFont="1" applyFill="1" applyBorder="1" applyAlignment="1" applyProtection="1">
      <alignment horizontal="center"/>
      <protection hidden="1"/>
    </xf>
    <xf numFmtId="43" fontId="0" fillId="0" borderId="2" xfId="1" applyFont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6" borderId="2" xfId="0" applyFill="1" applyBorder="1" applyAlignment="1">
      <alignment horizontal="right"/>
    </xf>
    <xf numFmtId="165" fontId="0" fillId="26" borderId="2" xfId="1" applyNumberFormat="1" applyFont="1" applyFill="1" applyBorder="1" applyAlignment="1">
      <alignment horizontal="right"/>
    </xf>
    <xf numFmtId="0" fontId="3" fillId="0" borderId="2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vertical="top" wrapText="1"/>
    </xf>
    <xf numFmtId="43" fontId="3" fillId="2" borderId="1" xfId="1" applyFont="1" applyFill="1" applyBorder="1" applyAlignment="1">
      <alignment vertical="top"/>
    </xf>
    <xf numFmtId="43" fontId="3" fillId="2" borderId="3" xfId="1" applyFont="1" applyFill="1" applyBorder="1" applyAlignment="1">
      <alignment vertical="top"/>
    </xf>
    <xf numFmtId="43" fontId="3" fillId="2" borderId="4" xfId="1" applyFont="1" applyFill="1" applyBorder="1" applyAlignment="1">
      <alignment vertical="top"/>
    </xf>
    <xf numFmtId="165" fontId="0" fillId="2" borderId="1" xfId="1" applyNumberFormat="1" applyFont="1" applyFill="1" applyBorder="1" applyAlignment="1">
      <alignment vertical="top" wrapText="1"/>
    </xf>
    <xf numFmtId="43" fontId="44" fillId="0" borderId="0" xfId="0" applyNumberFormat="1" applyFont="1"/>
    <xf numFmtId="43" fontId="9" fillId="0" borderId="2" xfId="1" applyFont="1" applyBorder="1"/>
    <xf numFmtId="43" fontId="8" fillId="26" borderId="2" xfId="1" applyFont="1" applyFill="1" applyBorder="1"/>
    <xf numFmtId="43" fontId="9" fillId="26" borderId="2" xfId="1" applyFont="1" applyFill="1" applyBorder="1" applyAlignment="1">
      <alignment horizontal="center"/>
    </xf>
    <xf numFmtId="43" fontId="0" fillId="0" borderId="2" xfId="0" applyNumberFormat="1" applyBorder="1"/>
    <xf numFmtId="43" fontId="9" fillId="0" borderId="2" xfId="1" applyFont="1" applyFill="1" applyBorder="1"/>
    <xf numFmtId="17" fontId="9" fillId="26" borderId="2" xfId="1" applyNumberFormat="1" applyFont="1" applyFill="1" applyBorder="1" applyAlignment="1">
      <alignment horizontal="center"/>
    </xf>
    <xf numFmtId="43" fontId="45" fillId="0" borderId="2" xfId="1" applyFont="1" applyBorder="1"/>
    <xf numFmtId="43" fontId="0" fillId="26" borderId="2" xfId="0" applyNumberFormat="1" applyFill="1" applyBorder="1"/>
    <xf numFmtId="168" fontId="0" fillId="0" borderId="0" xfId="0" applyNumberFormat="1"/>
    <xf numFmtId="168" fontId="31" fillId="0" borderId="2" xfId="1" applyNumberFormat="1" applyFont="1" applyBorder="1"/>
    <xf numFmtId="10" fontId="14" fillId="26" borderId="2" xfId="2" applyNumberFormat="1" applyFont="1" applyFill="1" applyBorder="1"/>
    <xf numFmtId="168" fontId="14" fillId="0" borderId="2" xfId="1" applyNumberFormat="1" applyFont="1" applyBorder="1" applyAlignment="1"/>
    <xf numFmtId="0" fontId="36" fillId="0" borderId="0" xfId="0" applyFont="1"/>
    <xf numFmtId="43" fontId="0" fillId="0" borderId="2" xfId="1" applyFont="1" applyBorder="1"/>
    <xf numFmtId="166" fontId="0" fillId="0" borderId="2" xfId="0" applyNumberFormat="1" applyBorder="1"/>
    <xf numFmtId="166" fontId="0" fillId="0" borderId="0" xfId="0" applyNumberFormat="1"/>
    <xf numFmtId="166" fontId="27" fillId="0" borderId="2" xfId="1" applyNumberFormat="1" applyFont="1" applyBorder="1"/>
    <xf numFmtId="43" fontId="4" fillId="24" borderId="1" xfId="1" applyFont="1" applyFill="1" applyBorder="1" applyAlignment="1">
      <alignment horizontal="center" vertical="top" wrapText="1"/>
    </xf>
    <xf numFmtId="43" fontId="4" fillId="24" borderId="3" xfId="1" applyFont="1" applyFill="1" applyBorder="1" applyAlignment="1">
      <alignment horizontal="center" vertical="top" wrapText="1"/>
    </xf>
    <xf numFmtId="43" fontId="4" fillId="24" borderId="4" xfId="1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3" fillId="2" borderId="4" xfId="1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4" xfId="1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4" borderId="6" xfId="1" applyFont="1" applyFill="1" applyBorder="1" applyAlignment="1">
      <alignment horizontal="center" vertical="center" wrapText="1"/>
    </xf>
    <xf numFmtId="43" fontId="4" fillId="15" borderId="5" xfId="1" applyFont="1" applyFill="1" applyBorder="1" applyAlignment="1">
      <alignment horizontal="center" vertical="center" wrapText="1"/>
    </xf>
    <xf numFmtId="43" fontId="4" fillId="15" borderId="7" xfId="1" applyFont="1" applyFill="1" applyBorder="1" applyAlignment="1">
      <alignment horizontal="center" vertical="center" wrapText="1"/>
    </xf>
    <xf numFmtId="43" fontId="4" fillId="15" borderId="6" xfId="1" applyFont="1" applyFill="1" applyBorder="1" applyAlignment="1">
      <alignment horizontal="center" vertical="center" wrapText="1"/>
    </xf>
    <xf numFmtId="43" fontId="0" fillId="15" borderId="5" xfId="1" applyFont="1" applyFill="1" applyBorder="1" applyAlignment="1">
      <alignment horizontal="center" vertical="center" wrapText="1"/>
    </xf>
    <xf numFmtId="43" fontId="3" fillId="15" borderId="7" xfId="1" applyFont="1" applyFill="1" applyBorder="1" applyAlignment="1">
      <alignment horizontal="center" vertical="center" wrapText="1"/>
    </xf>
    <xf numFmtId="43" fontId="3" fillId="15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 wrapText="1" shrinkToFit="1"/>
    </xf>
    <xf numFmtId="43" fontId="21" fillId="26" borderId="8" xfId="1" applyFont="1" applyFill="1" applyBorder="1" applyAlignment="1">
      <alignment horizontal="center" vertical="center" wrapText="1"/>
    </xf>
    <xf numFmtId="43" fontId="21" fillId="26" borderId="10" xfId="1" applyFont="1" applyFill="1" applyBorder="1" applyAlignment="1">
      <alignment horizontal="center" vertical="center" wrapText="1"/>
    </xf>
    <xf numFmtId="43" fontId="21" fillId="26" borderId="9" xfId="1" applyFont="1" applyFill="1" applyBorder="1" applyAlignment="1">
      <alignment horizontal="center" vertical="center" wrapText="1"/>
    </xf>
    <xf numFmtId="43" fontId="0" fillId="26" borderId="5" xfId="1" applyFont="1" applyFill="1" applyBorder="1" applyAlignment="1">
      <alignment horizontal="center" vertical="center" wrapText="1"/>
    </xf>
    <xf numFmtId="43" fontId="3" fillId="26" borderId="7" xfId="1" applyFont="1" applyFill="1" applyBorder="1" applyAlignment="1">
      <alignment horizontal="center" vertical="center" wrapText="1"/>
    </xf>
    <xf numFmtId="43" fontId="3" fillId="26" borderId="6" xfId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top" wrapText="1"/>
    </xf>
    <xf numFmtId="165" fontId="0" fillId="2" borderId="3" xfId="1" applyNumberFormat="1" applyFont="1" applyFill="1" applyBorder="1" applyAlignment="1">
      <alignment horizontal="center" vertical="top" wrapText="1"/>
    </xf>
    <xf numFmtId="165" fontId="0" fillId="2" borderId="4" xfId="1" applyNumberFormat="1" applyFont="1" applyFill="1" applyBorder="1" applyAlignment="1">
      <alignment horizontal="center" vertical="top" wrapText="1"/>
    </xf>
    <xf numFmtId="43" fontId="3" fillId="21" borderId="5" xfId="1" applyFont="1" applyFill="1" applyBorder="1" applyAlignment="1">
      <alignment horizontal="center" vertical="center" wrapText="1"/>
    </xf>
    <xf numFmtId="43" fontId="3" fillId="21" borderId="7" xfId="1" applyFont="1" applyFill="1" applyBorder="1" applyAlignment="1">
      <alignment horizontal="center" vertical="center" wrapText="1"/>
    </xf>
    <xf numFmtId="43" fontId="3" fillId="21" borderId="6" xfId="1" applyFont="1" applyFill="1" applyBorder="1" applyAlignment="1">
      <alignment horizontal="center" vertical="center" wrapText="1"/>
    </xf>
    <xf numFmtId="43" fontId="4" fillId="21" borderId="5" xfId="1" applyFont="1" applyFill="1" applyBorder="1" applyAlignment="1">
      <alignment horizontal="center" vertical="center" wrapText="1"/>
    </xf>
    <xf numFmtId="43" fontId="4" fillId="21" borderId="7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21" borderId="6" xfId="1" applyFont="1" applyFill="1" applyBorder="1" applyAlignment="1">
      <alignment horizontal="center" vertical="center" wrapText="1"/>
    </xf>
    <xf numFmtId="43" fontId="3" fillId="15" borderId="5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center" vertical="center" wrapText="1"/>
    </xf>
    <xf numFmtId="0" fontId="28" fillId="26" borderId="1" xfId="1" applyNumberFormat="1" applyFont="1" applyFill="1" applyBorder="1" applyAlignment="1">
      <alignment horizontal="center" vertical="center" wrapText="1"/>
    </xf>
    <xf numFmtId="0" fontId="28" fillId="26" borderId="4" xfId="1" applyNumberFormat="1" applyFont="1" applyFill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0" fontId="28" fillId="2" borderId="4" xfId="1" applyNumberFormat="1" applyFont="1" applyFill="1" applyBorder="1" applyAlignment="1">
      <alignment horizontal="center" vertical="center" wrapText="1"/>
    </xf>
    <xf numFmtId="43" fontId="26" fillId="2" borderId="1" xfId="1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/>
    </xf>
    <xf numFmtId="0" fontId="26" fillId="21" borderId="2" xfId="0" applyFont="1" applyFill="1" applyBorder="1" applyAlignment="1">
      <alignment horizontal="center" vertical="center"/>
    </xf>
    <xf numFmtId="43" fontId="26" fillId="4" borderId="5" xfId="1" applyFont="1" applyFill="1" applyBorder="1" applyAlignment="1">
      <alignment horizontal="center"/>
    </xf>
    <xf numFmtId="43" fontId="26" fillId="4" borderId="6" xfId="1" applyFont="1" applyFill="1" applyBorder="1" applyAlignment="1">
      <alignment horizontal="center"/>
    </xf>
    <xf numFmtId="165" fontId="4" fillId="26" borderId="1" xfId="1" applyNumberFormat="1" applyFont="1" applyFill="1" applyBorder="1" applyAlignment="1">
      <alignment horizontal="center" vertical="center" wrapText="1"/>
    </xf>
    <xf numFmtId="165" fontId="4" fillId="26" borderId="3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7" fillId="8" borderId="5" xfId="0" applyNumberFormat="1" applyFont="1" applyFill="1" applyBorder="1" applyAlignment="1">
      <alignment horizontal="center"/>
    </xf>
    <xf numFmtId="166" fontId="7" fillId="8" borderId="7" xfId="0" applyNumberFormat="1" applyFont="1" applyFill="1" applyBorder="1" applyAlignment="1">
      <alignment horizontal="center"/>
    </xf>
    <xf numFmtId="166" fontId="7" fillId="8" borderId="6" xfId="0" applyNumberFormat="1" applyFont="1" applyFill="1" applyBorder="1" applyAlignment="1">
      <alignment horizontal="center"/>
    </xf>
    <xf numFmtId="0" fontId="0" fillId="26" borderId="2" xfId="0" applyFill="1" applyBorder="1" applyAlignment="1">
      <alignment horizontal="center" vertical="top"/>
    </xf>
    <xf numFmtId="43" fontId="9" fillId="26" borderId="5" xfId="1" applyFont="1" applyFill="1" applyBorder="1" applyAlignment="1">
      <alignment horizontal="center"/>
    </xf>
    <xf numFmtId="43" fontId="9" fillId="26" borderId="7" xfId="1" applyFont="1" applyFill="1" applyBorder="1" applyAlignment="1">
      <alignment horizontal="center"/>
    </xf>
    <xf numFmtId="43" fontId="9" fillId="26" borderId="6" xfId="1" applyFont="1" applyFill="1" applyBorder="1" applyAlignment="1">
      <alignment horizontal="center"/>
    </xf>
    <xf numFmtId="166" fontId="25" fillId="7" borderId="2" xfId="0" applyNumberFormat="1" applyFont="1" applyFill="1" applyBorder="1" applyAlignment="1">
      <alignment horizontal="center"/>
    </xf>
    <xf numFmtId="4" fontId="16" fillId="25" borderId="2" xfId="1" applyNumberFormat="1" applyFont="1" applyFill="1" applyBorder="1" applyAlignment="1">
      <alignment horizontal="center" vertical="top" wrapText="1"/>
    </xf>
    <xf numFmtId="43" fontId="16" fillId="27" borderId="2" xfId="1" applyFont="1" applyFill="1" applyBorder="1" applyAlignment="1">
      <alignment horizontal="center" vertical="top" wrapText="1"/>
    </xf>
    <xf numFmtId="0" fontId="16" fillId="23" borderId="2" xfId="0" applyFont="1" applyFill="1" applyBorder="1" applyAlignment="1">
      <alignment horizontal="center" vertical="center" wrapText="1"/>
    </xf>
    <xf numFmtId="43" fontId="16" fillId="27" borderId="2" xfId="1" applyFont="1" applyFill="1" applyBorder="1" applyAlignment="1">
      <alignment horizontal="center"/>
    </xf>
    <xf numFmtId="0" fontId="16" fillId="22" borderId="2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  <xf numFmtId="43" fontId="16" fillId="4" borderId="2" xfId="1" applyFont="1" applyFill="1" applyBorder="1" applyAlignment="1">
      <alignment horizontal="center"/>
    </xf>
    <xf numFmtId="43" fontId="16" fillId="18" borderId="2" xfId="1" applyFont="1" applyFill="1" applyBorder="1" applyAlignment="1">
      <alignment horizontal="center"/>
    </xf>
    <xf numFmtId="43" fontId="11" fillId="14" borderId="1" xfId="1" applyFont="1" applyFill="1" applyBorder="1" applyAlignment="1">
      <alignment horizontal="center" vertical="center" wrapText="1"/>
    </xf>
    <xf numFmtId="43" fontId="11" fillId="14" borderId="3" xfId="1" applyFont="1" applyFill="1" applyBorder="1" applyAlignment="1">
      <alignment horizontal="center" vertical="center" wrapText="1"/>
    </xf>
    <xf numFmtId="43" fontId="11" fillId="14" borderId="4" xfId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right"/>
    </xf>
    <xf numFmtId="0" fontId="8" fillId="6" borderId="6" xfId="0" applyFont="1" applyFill="1" applyBorder="1" applyAlignment="1">
      <alignment horizontal="right"/>
    </xf>
    <xf numFmtId="0" fontId="8" fillId="19" borderId="1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</cellXfs>
  <cellStyles count="12">
    <cellStyle name="Comma" xfId="1" builtinId="3"/>
    <cellStyle name="Comma 2" xfId="4" xr:uid="{AE2B5266-26A6-4DFC-9241-9E6A0A491944}"/>
    <cellStyle name="Comma 2 2" xfId="7" xr:uid="{1E6EF183-C6AA-4469-BF6A-574134AA4D03}"/>
    <cellStyle name="Comma 3" xfId="3" xr:uid="{9E7DD539-9432-485F-83E9-CFE89C07F603}"/>
    <cellStyle name="Normal" xfId="0" builtinId="0"/>
    <cellStyle name="Normal 3" xfId="5" xr:uid="{6487D824-55BC-4F40-9BCD-F2859E08D384}"/>
    <cellStyle name="Normal 3 2" xfId="6" xr:uid="{30852D2A-6667-4FFC-855B-BA4C2E9A33EF}"/>
    <cellStyle name="Percent" xfId="2" builtinId="5"/>
    <cellStyle name="เครื่องหมายจุลภาค 2" xfId="8" xr:uid="{6748CA41-1CF5-4485-9A09-DCB0633BB715}"/>
    <cellStyle name="เครื่องหมายจุลภาค 3" xfId="9" xr:uid="{F33738EC-F5F4-4568-8859-F671FAA259EA}"/>
    <cellStyle name="เครื่องหมายจุลภาค 4" xfId="10" xr:uid="{18AA2BCD-D9EB-4D45-B828-DE9A15506BCF}"/>
    <cellStyle name="ปกติ_Sheet7" xfId="11" xr:uid="{8E5014E7-B669-42B3-B79D-E4B1601CD943}"/>
  </cellStyles>
  <dxfs count="0"/>
  <tableStyles count="0" defaultTableStyle="TableStyleMedium2" defaultPivotStyle="PivotStyleLight16"/>
  <colors>
    <mruColors>
      <color rgb="FF0000FF"/>
      <color rgb="FF00FF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215901</xdr:colOff>
      <xdr:row>0</xdr:row>
      <xdr:rowOff>144639</xdr:rowOff>
    </xdr:from>
    <xdr:to>
      <xdr:col>8</xdr:col>
      <xdr:colOff>514351</xdr:colOff>
      <xdr:row>40</xdr:row>
      <xdr:rowOff>49389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CA769-F152-4057-8488-EC410ED0D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184" t="18768" r="45514" b="10544"/>
        <a:stretch/>
      </xdr:blipFill>
      <xdr:spPr>
        <a:xfrm>
          <a:off x="215901" y="328083"/>
          <a:ext cx="5152672" cy="7242528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39</xdr:row>
      <xdr:rowOff>101600</xdr:rowOff>
    </xdr:from>
    <xdr:to>
      <xdr:col>8</xdr:col>
      <xdr:colOff>584200</xdr:colOff>
      <xdr:row>60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208534-CCA5-4DFF-B74E-DC009BEC4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045" t="28275" r="45618" b="33448"/>
        <a:stretch/>
      </xdr:blipFill>
      <xdr:spPr>
        <a:xfrm>
          <a:off x="279400" y="7467600"/>
          <a:ext cx="5181600" cy="3937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14</xdr:col>
      <xdr:colOff>2167749</xdr:colOff>
      <xdr:row>18</xdr:row>
      <xdr:rowOff>5644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C44006-BCEF-4A1F-8428-1CFD73FF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4556" y="183444"/>
          <a:ext cx="8785860" cy="3124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493078</xdr:colOff>
      <xdr:row>17</xdr:row>
      <xdr:rowOff>176387</xdr:rowOff>
    </xdr:from>
    <xdr:to>
      <xdr:col>14</xdr:col>
      <xdr:colOff>1968501</xdr:colOff>
      <xdr:row>45</xdr:row>
      <xdr:rowOff>155222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A4034E-097D-4F42-AE84-44F21AE8A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351" t="15298" r="12950" b="7670"/>
        <a:stretch/>
      </xdr:blipFill>
      <xdr:spPr>
        <a:xfrm>
          <a:off x="6560856" y="3294943"/>
          <a:ext cx="8700312" cy="5115279"/>
        </a:xfrm>
        <a:prstGeom prst="rect">
          <a:avLst/>
        </a:prstGeom>
      </xdr:spPr>
    </xdr:pic>
    <xdr:clientData/>
  </xdr:twoCellAnchor>
  <xdr:twoCellAnchor editAs="oneCell">
    <xdr:from>
      <xdr:col>10</xdr:col>
      <xdr:colOff>395112</xdr:colOff>
      <xdr:row>47</xdr:row>
      <xdr:rowOff>112890</xdr:rowOff>
    </xdr:from>
    <xdr:to>
      <xdr:col>15</xdr:col>
      <xdr:colOff>197556</xdr:colOff>
      <xdr:row>72</xdr:row>
      <xdr:rowOff>176389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4622D6-318E-4B1C-8529-80A37E492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8397" t="24123" r="24801" b="16923"/>
        <a:stretch/>
      </xdr:blipFill>
      <xdr:spPr>
        <a:xfrm>
          <a:off x="6462890" y="8734779"/>
          <a:ext cx="9270999" cy="4649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35</xdr:row>
      <xdr:rowOff>12700</xdr:rowOff>
    </xdr:from>
    <xdr:to>
      <xdr:col>10</xdr:col>
      <xdr:colOff>1168400</xdr:colOff>
      <xdr:row>59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5A93D-A26F-44F1-B550-F81F80C20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634" t="25806" r="22039" b="29621"/>
        <a:stretch/>
      </xdr:blipFill>
      <xdr:spPr>
        <a:xfrm>
          <a:off x="184150" y="6457950"/>
          <a:ext cx="10248900" cy="458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3</xdr:row>
      <xdr:rowOff>110058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06DEFC-0402-4013-B76E-32EA1F2D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3400" y="406400"/>
          <a:ext cx="2057400" cy="256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O1"/>
  <sheetViews>
    <sheetView topLeftCell="J55" zoomScale="90" zoomScaleNormal="90" workbookViewId="0">
      <selection activeCell="M79" sqref="M79"/>
    </sheetView>
  </sheetViews>
  <sheetFormatPr defaultRowHeight="14.5"/>
  <cols>
    <col min="13" max="13" width="54.7265625" customWidth="1"/>
    <col min="14" max="14" width="31.26953125" customWidth="1"/>
    <col min="15" max="15" width="32.08984375" style="157" customWidth="1"/>
  </cols>
  <sheetData/>
  <phoneticPr fontId="10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D47-87F7-435E-AF99-98655C38C121}">
  <sheetPr>
    <tabColor rgb="FFCCFFFF"/>
  </sheetPr>
  <dimension ref="A1:J99"/>
  <sheetViews>
    <sheetView workbookViewId="0">
      <selection activeCell="J41" sqref="J41"/>
    </sheetView>
  </sheetViews>
  <sheetFormatPr defaultRowHeight="14.5"/>
  <cols>
    <col min="3" max="3" width="16.54296875" customWidth="1"/>
    <col min="7" max="8" width="8.7265625" style="103"/>
    <col min="9" max="9" width="13.90625" customWidth="1"/>
  </cols>
  <sheetData>
    <row r="1" spans="1:9" s="103" customFormat="1">
      <c r="A1" s="1" t="s">
        <v>342</v>
      </c>
    </row>
    <row r="3" spans="1:9" ht="24">
      <c r="A3" s="297" t="s">
        <v>1</v>
      </c>
      <c r="B3" s="297" t="s">
        <v>467</v>
      </c>
      <c r="C3" s="297" t="s">
        <v>468</v>
      </c>
      <c r="D3" s="298" t="s">
        <v>343</v>
      </c>
      <c r="E3" s="299"/>
      <c r="F3" s="299"/>
      <c r="G3" s="299"/>
      <c r="H3" s="300"/>
      <c r="I3" s="226" t="s">
        <v>344</v>
      </c>
    </row>
    <row r="4" spans="1:9" ht="24">
      <c r="A4" s="297"/>
      <c r="B4" s="297"/>
      <c r="C4" s="297"/>
      <c r="D4" s="227" t="s">
        <v>345</v>
      </c>
      <c r="E4" s="227" t="s">
        <v>346</v>
      </c>
      <c r="F4" s="227" t="s">
        <v>347</v>
      </c>
      <c r="G4" s="230">
        <v>23468</v>
      </c>
      <c r="H4" s="230">
        <v>23498</v>
      </c>
      <c r="I4" s="226"/>
    </row>
    <row r="5" spans="1:9" ht="24">
      <c r="A5" s="148" t="s">
        <v>8</v>
      </c>
      <c r="B5" s="149" t="s">
        <v>348</v>
      </c>
      <c r="C5" s="148" t="s">
        <v>27</v>
      </c>
      <c r="D5" s="225">
        <v>100</v>
      </c>
      <c r="E5" s="225">
        <v>100</v>
      </c>
      <c r="F5" s="225">
        <v>100</v>
      </c>
      <c r="G5" s="225">
        <v>100</v>
      </c>
      <c r="H5" s="225">
        <v>100</v>
      </c>
      <c r="I5" s="50">
        <f>SUM(D5:H5)</f>
        <v>500</v>
      </c>
    </row>
    <row r="6" spans="1:9" ht="24">
      <c r="A6" s="148" t="s">
        <v>8</v>
      </c>
      <c r="B6" s="149" t="s">
        <v>349</v>
      </c>
      <c r="C6" s="148" t="s">
        <v>28</v>
      </c>
      <c r="D6" s="225">
        <v>100</v>
      </c>
      <c r="E6" s="225">
        <v>100</v>
      </c>
      <c r="F6" s="225">
        <v>100</v>
      </c>
      <c r="G6" s="225">
        <v>100</v>
      </c>
      <c r="H6" s="225">
        <v>100</v>
      </c>
      <c r="I6" s="50">
        <f t="shared" ref="I6:I69" si="0">SUM(D6:H6)</f>
        <v>500</v>
      </c>
    </row>
    <row r="7" spans="1:9" ht="24">
      <c r="A7" s="148" t="s">
        <v>8</v>
      </c>
      <c r="B7" s="149" t="s">
        <v>350</v>
      </c>
      <c r="C7" s="148" t="s">
        <v>29</v>
      </c>
      <c r="D7" s="225">
        <v>100</v>
      </c>
      <c r="E7" s="225">
        <v>100</v>
      </c>
      <c r="F7" s="225">
        <v>100</v>
      </c>
      <c r="G7" s="225">
        <v>100</v>
      </c>
      <c r="H7" s="225">
        <v>100</v>
      </c>
      <c r="I7" s="50">
        <f t="shared" si="0"/>
        <v>500</v>
      </c>
    </row>
    <row r="8" spans="1:9" ht="24">
      <c r="A8" s="148" t="s">
        <v>8</v>
      </c>
      <c r="B8" s="149" t="s">
        <v>351</v>
      </c>
      <c r="C8" s="148" t="s">
        <v>30</v>
      </c>
      <c r="D8" s="225">
        <v>100</v>
      </c>
      <c r="E8" s="225">
        <v>100</v>
      </c>
      <c r="F8" s="225">
        <v>100</v>
      </c>
      <c r="G8" s="225">
        <v>100</v>
      </c>
      <c r="H8" s="225">
        <v>100</v>
      </c>
      <c r="I8" s="50">
        <f t="shared" si="0"/>
        <v>500</v>
      </c>
    </row>
    <row r="9" spans="1:9" ht="24">
      <c r="A9" s="148" t="s">
        <v>8</v>
      </c>
      <c r="B9" s="149" t="s">
        <v>352</v>
      </c>
      <c r="C9" s="148" t="s">
        <v>31</v>
      </c>
      <c r="D9" s="225">
        <v>100</v>
      </c>
      <c r="E9" s="229">
        <v>100</v>
      </c>
      <c r="F9" s="229">
        <v>100</v>
      </c>
      <c r="G9" s="225">
        <v>100</v>
      </c>
      <c r="H9" s="229">
        <v>100</v>
      </c>
      <c r="I9" s="50">
        <f t="shared" si="0"/>
        <v>500</v>
      </c>
    </row>
    <row r="10" spans="1:9" ht="24">
      <c r="A10" s="148" t="s">
        <v>8</v>
      </c>
      <c r="B10" s="149" t="s">
        <v>353</v>
      </c>
      <c r="C10" s="148" t="s">
        <v>32</v>
      </c>
      <c r="D10" s="225">
        <v>100</v>
      </c>
      <c r="E10" s="225">
        <v>100</v>
      </c>
      <c r="F10" s="225">
        <v>100</v>
      </c>
      <c r="G10" s="225">
        <v>100</v>
      </c>
      <c r="H10" s="225">
        <v>100</v>
      </c>
      <c r="I10" s="50">
        <f t="shared" si="0"/>
        <v>500</v>
      </c>
    </row>
    <row r="11" spans="1:9" ht="24">
      <c r="A11" s="148" t="s">
        <v>8</v>
      </c>
      <c r="B11" s="149" t="s">
        <v>354</v>
      </c>
      <c r="C11" s="148" t="s">
        <v>33</v>
      </c>
      <c r="D11" s="225">
        <v>100</v>
      </c>
      <c r="E11" s="225">
        <v>100</v>
      </c>
      <c r="F11" s="225">
        <v>100</v>
      </c>
      <c r="G11" s="225">
        <v>100</v>
      </c>
      <c r="H11" s="225">
        <v>100</v>
      </c>
      <c r="I11" s="50">
        <f t="shared" si="0"/>
        <v>500</v>
      </c>
    </row>
    <row r="12" spans="1:9" ht="24">
      <c r="A12" s="148" t="s">
        <v>8</v>
      </c>
      <c r="B12" s="149" t="s">
        <v>355</v>
      </c>
      <c r="C12" s="148" t="s">
        <v>34</v>
      </c>
      <c r="D12" s="225">
        <v>100</v>
      </c>
      <c r="E12" s="225">
        <v>100</v>
      </c>
      <c r="F12" s="225">
        <v>100</v>
      </c>
      <c r="G12" s="225">
        <v>100</v>
      </c>
      <c r="H12" s="225">
        <v>100</v>
      </c>
      <c r="I12" s="50">
        <f t="shared" si="0"/>
        <v>500</v>
      </c>
    </row>
    <row r="13" spans="1:9" ht="24">
      <c r="A13" s="148" t="s">
        <v>8</v>
      </c>
      <c r="B13" s="149" t="s">
        <v>356</v>
      </c>
      <c r="C13" s="148" t="s">
        <v>35</v>
      </c>
      <c r="D13" s="225">
        <v>100</v>
      </c>
      <c r="E13" s="225">
        <v>100</v>
      </c>
      <c r="F13" s="225">
        <v>100</v>
      </c>
      <c r="G13" s="225">
        <v>100</v>
      </c>
      <c r="H13" s="225">
        <v>100</v>
      </c>
      <c r="I13" s="50">
        <f t="shared" si="0"/>
        <v>500</v>
      </c>
    </row>
    <row r="14" spans="1:9" ht="24">
      <c r="A14" s="148" t="s">
        <v>8</v>
      </c>
      <c r="B14" s="149" t="s">
        <v>357</v>
      </c>
      <c r="C14" s="148" t="s">
        <v>36</v>
      </c>
      <c r="D14" s="225">
        <v>100</v>
      </c>
      <c r="E14" s="225">
        <v>100</v>
      </c>
      <c r="F14" s="225">
        <v>100</v>
      </c>
      <c r="G14" s="225">
        <v>100</v>
      </c>
      <c r="H14" s="225">
        <v>100</v>
      </c>
      <c r="I14" s="50">
        <f t="shared" si="0"/>
        <v>500</v>
      </c>
    </row>
    <row r="15" spans="1:9" ht="24">
      <c r="A15" s="148" t="s">
        <v>8</v>
      </c>
      <c r="B15" s="149" t="s">
        <v>358</v>
      </c>
      <c r="C15" s="148" t="s">
        <v>359</v>
      </c>
      <c r="D15" s="225">
        <v>100</v>
      </c>
      <c r="E15" s="225">
        <v>100</v>
      </c>
      <c r="F15" s="225">
        <v>100</v>
      </c>
      <c r="G15" s="225">
        <v>100</v>
      </c>
      <c r="H15" s="225">
        <v>100</v>
      </c>
      <c r="I15" s="50">
        <f t="shared" si="0"/>
        <v>500</v>
      </c>
    </row>
    <row r="16" spans="1:9" ht="24">
      <c r="A16" s="148" t="s">
        <v>8</v>
      </c>
      <c r="B16" s="149" t="s">
        <v>360</v>
      </c>
      <c r="C16" s="148" t="s">
        <v>38</v>
      </c>
      <c r="D16" s="225">
        <v>100</v>
      </c>
      <c r="E16" s="225">
        <v>100</v>
      </c>
      <c r="F16" s="225">
        <v>100</v>
      </c>
      <c r="G16" s="225">
        <v>100</v>
      </c>
      <c r="H16" s="225">
        <v>100</v>
      </c>
      <c r="I16" s="50">
        <f t="shared" si="0"/>
        <v>500</v>
      </c>
    </row>
    <row r="17" spans="1:9" s="103" customFormat="1" ht="24">
      <c r="A17" s="148"/>
      <c r="B17" s="149"/>
      <c r="C17" s="148"/>
      <c r="D17" s="225"/>
      <c r="E17" s="225"/>
      <c r="F17" s="225"/>
      <c r="G17" s="225"/>
      <c r="H17" s="225"/>
      <c r="I17" s="226">
        <f>AVERAGE(I5:I16)</f>
        <v>500</v>
      </c>
    </row>
    <row r="18" spans="1:9" ht="24">
      <c r="A18" s="148" t="s">
        <v>9</v>
      </c>
      <c r="B18" s="149" t="s">
        <v>361</v>
      </c>
      <c r="C18" s="148" t="s">
        <v>40</v>
      </c>
      <c r="D18" s="225">
        <v>100</v>
      </c>
      <c r="E18" s="225">
        <v>100</v>
      </c>
      <c r="F18" s="225">
        <v>100</v>
      </c>
      <c r="G18" s="225">
        <v>100</v>
      </c>
      <c r="H18" s="225">
        <v>100</v>
      </c>
      <c r="I18" s="50">
        <f t="shared" si="0"/>
        <v>500</v>
      </c>
    </row>
    <row r="19" spans="1:9" ht="24">
      <c r="A19" s="148" t="s">
        <v>9</v>
      </c>
      <c r="B19" s="149" t="s">
        <v>362</v>
      </c>
      <c r="C19" s="148" t="s">
        <v>41</v>
      </c>
      <c r="D19" s="225">
        <v>100</v>
      </c>
      <c r="E19" s="225">
        <v>100</v>
      </c>
      <c r="F19" s="225">
        <v>100</v>
      </c>
      <c r="G19" s="225">
        <v>100</v>
      </c>
      <c r="H19" s="225">
        <v>100</v>
      </c>
      <c r="I19" s="50">
        <f t="shared" si="0"/>
        <v>500</v>
      </c>
    </row>
    <row r="20" spans="1:9" ht="24">
      <c r="A20" s="148" t="s">
        <v>9</v>
      </c>
      <c r="B20" s="149" t="s">
        <v>363</v>
      </c>
      <c r="C20" s="148" t="s">
        <v>42</v>
      </c>
      <c r="D20" s="225">
        <v>100</v>
      </c>
      <c r="E20" s="225">
        <v>100</v>
      </c>
      <c r="F20" s="225">
        <v>100</v>
      </c>
      <c r="G20" s="225">
        <v>100</v>
      </c>
      <c r="H20" s="225">
        <v>100</v>
      </c>
      <c r="I20" s="50">
        <f t="shared" si="0"/>
        <v>500</v>
      </c>
    </row>
    <row r="21" spans="1:9" ht="24">
      <c r="A21" s="148" t="s">
        <v>9</v>
      </c>
      <c r="B21" s="149" t="s">
        <v>364</v>
      </c>
      <c r="C21" s="148" t="s">
        <v>43</v>
      </c>
      <c r="D21" s="225">
        <v>100</v>
      </c>
      <c r="E21" s="225">
        <v>100</v>
      </c>
      <c r="F21" s="225">
        <v>100</v>
      </c>
      <c r="G21" s="225">
        <v>100</v>
      </c>
      <c r="H21" s="225">
        <v>100</v>
      </c>
      <c r="I21" s="50">
        <f t="shared" si="0"/>
        <v>500</v>
      </c>
    </row>
    <row r="22" spans="1:9" ht="24">
      <c r="A22" s="148" t="s">
        <v>9</v>
      </c>
      <c r="B22" s="149" t="s">
        <v>365</v>
      </c>
      <c r="C22" s="148" t="s">
        <v>44</v>
      </c>
      <c r="D22" s="225">
        <v>100</v>
      </c>
      <c r="E22" s="225">
        <v>100</v>
      </c>
      <c r="F22" s="225">
        <v>100</v>
      </c>
      <c r="G22" s="225">
        <v>100</v>
      </c>
      <c r="H22" s="225">
        <v>100</v>
      </c>
      <c r="I22" s="50">
        <f t="shared" si="0"/>
        <v>500</v>
      </c>
    </row>
    <row r="23" spans="1:9" ht="24">
      <c r="A23" s="148" t="s">
        <v>9</v>
      </c>
      <c r="B23" s="149" t="s">
        <v>366</v>
      </c>
      <c r="C23" s="148" t="s">
        <v>45</v>
      </c>
      <c r="D23" s="225">
        <v>100</v>
      </c>
      <c r="E23" s="225">
        <v>100</v>
      </c>
      <c r="F23" s="225">
        <v>100</v>
      </c>
      <c r="G23" s="225">
        <v>100</v>
      </c>
      <c r="H23" s="225">
        <v>100</v>
      </c>
      <c r="I23" s="50">
        <f t="shared" si="0"/>
        <v>500</v>
      </c>
    </row>
    <row r="24" spans="1:9" ht="24">
      <c r="A24" s="148" t="s">
        <v>9</v>
      </c>
      <c r="B24" s="149" t="s">
        <v>367</v>
      </c>
      <c r="C24" s="148" t="s">
        <v>46</v>
      </c>
      <c r="D24" s="225">
        <v>100</v>
      </c>
      <c r="E24" s="225">
        <v>100</v>
      </c>
      <c r="F24" s="225">
        <v>100</v>
      </c>
      <c r="G24" s="225">
        <v>100</v>
      </c>
      <c r="H24" s="225">
        <v>100</v>
      </c>
      <c r="I24" s="50">
        <f t="shared" si="0"/>
        <v>500</v>
      </c>
    </row>
    <row r="25" spans="1:9" ht="24">
      <c r="A25" s="148" t="s">
        <v>9</v>
      </c>
      <c r="B25" s="149" t="s">
        <v>368</v>
      </c>
      <c r="C25" s="148" t="s">
        <v>47</v>
      </c>
      <c r="D25" s="225">
        <v>100</v>
      </c>
      <c r="E25" s="225">
        <v>100</v>
      </c>
      <c r="F25" s="225">
        <v>100</v>
      </c>
      <c r="G25" s="225">
        <v>100</v>
      </c>
      <c r="H25" s="225">
        <v>100</v>
      </c>
      <c r="I25" s="50">
        <f t="shared" si="0"/>
        <v>500</v>
      </c>
    </row>
    <row r="26" spans="1:9" s="103" customFormat="1" ht="24">
      <c r="A26" s="148"/>
      <c r="B26" s="149"/>
      <c r="C26" s="148"/>
      <c r="D26" s="225"/>
      <c r="E26" s="225"/>
      <c r="F26" s="225"/>
      <c r="G26" s="225"/>
      <c r="H26" s="225"/>
      <c r="I26" s="226">
        <f>AVERAGE(I18:I25)</f>
        <v>500</v>
      </c>
    </row>
    <row r="27" spans="1:9" ht="24">
      <c r="A27" s="148" t="s">
        <v>10</v>
      </c>
      <c r="B27" s="149" t="s">
        <v>369</v>
      </c>
      <c r="C27" s="148" t="s">
        <v>49</v>
      </c>
      <c r="D27" s="225">
        <v>100</v>
      </c>
      <c r="E27" s="225">
        <v>100</v>
      </c>
      <c r="F27" s="225">
        <v>100</v>
      </c>
      <c r="G27" s="225">
        <v>100</v>
      </c>
      <c r="H27" s="225">
        <v>100</v>
      </c>
      <c r="I27" s="50">
        <f t="shared" si="0"/>
        <v>500</v>
      </c>
    </row>
    <row r="28" spans="1:9" ht="24">
      <c r="A28" s="148" t="s">
        <v>10</v>
      </c>
      <c r="B28" s="149" t="s">
        <v>370</v>
      </c>
      <c r="C28" s="148" t="s">
        <v>50</v>
      </c>
      <c r="D28" s="225">
        <v>100</v>
      </c>
      <c r="E28" s="225">
        <v>100</v>
      </c>
      <c r="F28" s="225">
        <v>100</v>
      </c>
      <c r="G28" s="225">
        <v>100</v>
      </c>
      <c r="H28" s="225">
        <v>100</v>
      </c>
      <c r="I28" s="50">
        <f t="shared" si="0"/>
        <v>500</v>
      </c>
    </row>
    <row r="29" spans="1:9" ht="24">
      <c r="A29" s="148" t="s">
        <v>10</v>
      </c>
      <c r="B29" s="149" t="s">
        <v>371</v>
      </c>
      <c r="C29" s="148" t="s">
        <v>51</v>
      </c>
      <c r="D29" s="225">
        <v>100</v>
      </c>
      <c r="E29" s="225">
        <v>100</v>
      </c>
      <c r="F29" s="225">
        <v>100</v>
      </c>
      <c r="G29" s="225">
        <v>100</v>
      </c>
      <c r="H29" s="225">
        <v>100</v>
      </c>
      <c r="I29" s="50">
        <f t="shared" si="0"/>
        <v>500</v>
      </c>
    </row>
    <row r="30" spans="1:9" ht="24">
      <c r="A30" s="148" t="s">
        <v>10</v>
      </c>
      <c r="B30" s="149" t="s">
        <v>372</v>
      </c>
      <c r="C30" s="148" t="s">
        <v>52</v>
      </c>
      <c r="D30" s="225">
        <v>100</v>
      </c>
      <c r="E30" s="225">
        <v>100</v>
      </c>
      <c r="F30" s="225">
        <v>100</v>
      </c>
      <c r="G30" s="225">
        <v>100</v>
      </c>
      <c r="H30" s="225">
        <v>100</v>
      </c>
      <c r="I30" s="50">
        <f t="shared" si="0"/>
        <v>500</v>
      </c>
    </row>
    <row r="31" spans="1:9" ht="24">
      <c r="A31" s="148" t="s">
        <v>10</v>
      </c>
      <c r="B31" s="149" t="s">
        <v>373</v>
      </c>
      <c r="C31" s="148" t="s">
        <v>53</v>
      </c>
      <c r="D31" s="225">
        <v>100</v>
      </c>
      <c r="E31" s="225">
        <v>100</v>
      </c>
      <c r="F31" s="225">
        <v>100</v>
      </c>
      <c r="G31" s="225">
        <v>100</v>
      </c>
      <c r="H31" s="225">
        <v>100</v>
      </c>
      <c r="I31" s="50">
        <f t="shared" si="0"/>
        <v>500</v>
      </c>
    </row>
    <row r="32" spans="1:9" ht="24">
      <c r="A32" s="148" t="s">
        <v>10</v>
      </c>
      <c r="B32" s="149" t="s">
        <v>374</v>
      </c>
      <c r="C32" s="148" t="s">
        <v>54</v>
      </c>
      <c r="D32" s="225">
        <v>100</v>
      </c>
      <c r="E32" s="225">
        <v>100</v>
      </c>
      <c r="F32" s="225">
        <v>100</v>
      </c>
      <c r="G32" s="225">
        <v>100</v>
      </c>
      <c r="H32" s="225">
        <v>100</v>
      </c>
      <c r="I32" s="50">
        <f t="shared" si="0"/>
        <v>500</v>
      </c>
    </row>
    <row r="33" spans="1:10" ht="24">
      <c r="A33" s="148" t="s">
        <v>10</v>
      </c>
      <c r="B33" s="149" t="s">
        <v>375</v>
      </c>
      <c r="C33" s="148" t="s">
        <v>55</v>
      </c>
      <c r="D33" s="225">
        <v>100</v>
      </c>
      <c r="E33" s="225">
        <v>100</v>
      </c>
      <c r="F33" s="225">
        <v>100</v>
      </c>
      <c r="G33" s="225">
        <v>100</v>
      </c>
      <c r="H33" s="225">
        <v>100</v>
      </c>
      <c r="I33" s="50">
        <f t="shared" si="0"/>
        <v>500</v>
      </c>
    </row>
    <row r="34" spans="1:10" ht="24">
      <c r="A34" s="148" t="s">
        <v>10</v>
      </c>
      <c r="B34" s="149" t="s">
        <v>376</v>
      </c>
      <c r="C34" s="148" t="s">
        <v>56</v>
      </c>
      <c r="D34" s="225">
        <v>100</v>
      </c>
      <c r="E34" s="225">
        <v>100</v>
      </c>
      <c r="F34" s="225">
        <v>100</v>
      </c>
      <c r="G34" s="225">
        <v>100</v>
      </c>
      <c r="H34" s="225">
        <v>100</v>
      </c>
      <c r="I34" s="50">
        <f t="shared" si="0"/>
        <v>500</v>
      </c>
    </row>
    <row r="35" spans="1:10" ht="24">
      <c r="A35" s="148" t="s">
        <v>10</v>
      </c>
      <c r="B35" s="149" t="s">
        <v>377</v>
      </c>
      <c r="C35" s="148" t="s">
        <v>57</v>
      </c>
      <c r="D35" s="225">
        <v>100</v>
      </c>
      <c r="E35" s="225">
        <v>100</v>
      </c>
      <c r="F35" s="225">
        <v>100</v>
      </c>
      <c r="G35" s="225">
        <v>100</v>
      </c>
      <c r="H35" s="225">
        <v>100</v>
      </c>
      <c r="I35" s="50">
        <f t="shared" si="0"/>
        <v>500</v>
      </c>
    </row>
    <row r="36" spans="1:10" ht="24">
      <c r="A36" s="148" t="s">
        <v>10</v>
      </c>
      <c r="B36" s="149" t="s">
        <v>378</v>
      </c>
      <c r="C36" s="148" t="s">
        <v>58</v>
      </c>
      <c r="D36" s="225">
        <v>100</v>
      </c>
      <c r="E36" s="225">
        <v>100</v>
      </c>
      <c r="F36" s="225">
        <v>100</v>
      </c>
      <c r="G36" s="225">
        <v>100</v>
      </c>
      <c r="H36" s="225">
        <v>100</v>
      </c>
      <c r="I36" s="50">
        <f t="shared" si="0"/>
        <v>500</v>
      </c>
    </row>
    <row r="37" spans="1:10" ht="24">
      <c r="A37" s="148" t="s">
        <v>10</v>
      </c>
      <c r="B37" s="149" t="s">
        <v>379</v>
      </c>
      <c r="C37" s="148" t="s">
        <v>59</v>
      </c>
      <c r="D37" s="225">
        <v>100</v>
      </c>
      <c r="E37" s="225">
        <v>100</v>
      </c>
      <c r="F37" s="225">
        <v>100</v>
      </c>
      <c r="G37" s="231">
        <v>95</v>
      </c>
      <c r="H37" s="225">
        <v>100</v>
      </c>
      <c r="I37" s="50">
        <f t="shared" si="0"/>
        <v>495</v>
      </c>
    </row>
    <row r="38" spans="1:10" ht="24">
      <c r="A38" s="148" t="s">
        <v>10</v>
      </c>
      <c r="B38" s="149" t="s">
        <v>380</v>
      </c>
      <c r="C38" s="148" t="s">
        <v>381</v>
      </c>
      <c r="D38" s="225">
        <v>100</v>
      </c>
      <c r="E38" s="225">
        <v>100</v>
      </c>
      <c r="F38" s="225">
        <v>100</v>
      </c>
      <c r="G38" s="225">
        <v>100</v>
      </c>
      <c r="H38" s="225">
        <v>100</v>
      </c>
      <c r="I38" s="50">
        <f t="shared" si="0"/>
        <v>500</v>
      </c>
    </row>
    <row r="39" spans="1:10" ht="24">
      <c r="A39" s="148" t="s">
        <v>10</v>
      </c>
      <c r="B39" s="149" t="s">
        <v>382</v>
      </c>
      <c r="C39" s="148" t="s">
        <v>61</v>
      </c>
      <c r="D39" s="225">
        <v>100</v>
      </c>
      <c r="E39" s="225">
        <v>100</v>
      </c>
      <c r="F39" s="225">
        <v>100</v>
      </c>
      <c r="G39" s="225">
        <v>100</v>
      </c>
      <c r="H39" s="225">
        <v>100</v>
      </c>
      <c r="I39" s="50">
        <f t="shared" si="0"/>
        <v>500</v>
      </c>
    </row>
    <row r="40" spans="1:10" ht="24">
      <c r="A40" s="148" t="s">
        <v>10</v>
      </c>
      <c r="B40" s="149" t="s">
        <v>383</v>
      </c>
      <c r="C40" s="148" t="s">
        <v>62</v>
      </c>
      <c r="D40" s="225">
        <v>100</v>
      </c>
      <c r="E40" s="225">
        <v>100</v>
      </c>
      <c r="F40" s="225">
        <v>100</v>
      </c>
      <c r="G40" s="225">
        <v>100</v>
      </c>
      <c r="H40" s="225">
        <v>100</v>
      </c>
      <c r="I40" s="50">
        <f t="shared" si="0"/>
        <v>500</v>
      </c>
    </row>
    <row r="41" spans="1:10" s="103" customFormat="1" ht="24">
      <c r="A41" s="148"/>
      <c r="B41" s="149"/>
      <c r="C41" s="148"/>
      <c r="D41" s="225"/>
      <c r="E41" s="225"/>
      <c r="F41" s="225"/>
      <c r="G41" s="225"/>
      <c r="H41" s="225"/>
      <c r="I41" s="226">
        <f>AVERAGE(I27:I40)</f>
        <v>499.64285714285717</v>
      </c>
      <c r="J41" s="233">
        <f>4/500*I41</f>
        <v>3.9971428571428573</v>
      </c>
    </row>
    <row r="42" spans="1:10" ht="24">
      <c r="A42" s="148" t="s">
        <v>11</v>
      </c>
      <c r="B42" s="149" t="s">
        <v>384</v>
      </c>
      <c r="C42" s="148" t="s">
        <v>64</v>
      </c>
      <c r="D42" s="225">
        <v>100</v>
      </c>
      <c r="E42" s="225">
        <v>100</v>
      </c>
      <c r="F42" s="225">
        <v>100</v>
      </c>
      <c r="G42" s="225">
        <v>100</v>
      </c>
      <c r="H42" s="225">
        <v>100</v>
      </c>
      <c r="I42" s="50">
        <f t="shared" si="0"/>
        <v>500</v>
      </c>
    </row>
    <row r="43" spans="1:10" ht="24">
      <c r="A43" s="148" t="s">
        <v>11</v>
      </c>
      <c r="B43" s="149" t="s">
        <v>385</v>
      </c>
      <c r="C43" s="148" t="s">
        <v>65</v>
      </c>
      <c r="D43" s="225">
        <v>100</v>
      </c>
      <c r="E43" s="225">
        <v>100</v>
      </c>
      <c r="F43" s="225">
        <v>100</v>
      </c>
      <c r="G43" s="225">
        <v>100</v>
      </c>
      <c r="H43" s="225">
        <v>100</v>
      </c>
      <c r="I43" s="50">
        <f t="shared" si="0"/>
        <v>500</v>
      </c>
    </row>
    <row r="44" spans="1:10" ht="24">
      <c r="A44" s="148" t="s">
        <v>11</v>
      </c>
      <c r="B44" s="149" t="s">
        <v>386</v>
      </c>
      <c r="C44" s="148" t="s">
        <v>66</v>
      </c>
      <c r="D44" s="225">
        <v>100</v>
      </c>
      <c r="E44" s="225">
        <v>100</v>
      </c>
      <c r="F44" s="225">
        <v>100</v>
      </c>
      <c r="G44" s="225">
        <v>100</v>
      </c>
      <c r="H44" s="225">
        <v>100</v>
      </c>
      <c r="I44" s="50">
        <f t="shared" si="0"/>
        <v>500</v>
      </c>
    </row>
    <row r="45" spans="1:10" ht="24">
      <c r="A45" s="148" t="s">
        <v>11</v>
      </c>
      <c r="B45" s="149" t="s">
        <v>387</v>
      </c>
      <c r="C45" s="148" t="s">
        <v>388</v>
      </c>
      <c r="D45" s="225">
        <v>100</v>
      </c>
      <c r="E45" s="225">
        <v>100</v>
      </c>
      <c r="F45" s="225">
        <v>100</v>
      </c>
      <c r="G45" s="225">
        <v>100</v>
      </c>
      <c r="H45" s="225">
        <v>100</v>
      </c>
      <c r="I45" s="50">
        <f t="shared" si="0"/>
        <v>500</v>
      </c>
    </row>
    <row r="46" spans="1:10" ht="24">
      <c r="A46" s="148" t="s">
        <v>11</v>
      </c>
      <c r="B46" s="149" t="s">
        <v>389</v>
      </c>
      <c r="C46" s="148" t="s">
        <v>68</v>
      </c>
      <c r="D46" s="225">
        <v>100</v>
      </c>
      <c r="E46" s="225">
        <v>100</v>
      </c>
      <c r="F46" s="225">
        <v>100</v>
      </c>
      <c r="G46" s="225">
        <v>100</v>
      </c>
      <c r="H46" s="225">
        <v>100</v>
      </c>
      <c r="I46" s="50">
        <f t="shared" si="0"/>
        <v>500</v>
      </c>
    </row>
    <row r="47" spans="1:10" ht="24">
      <c r="A47" s="148" t="s">
        <v>11</v>
      </c>
      <c r="B47" s="149" t="s">
        <v>390</v>
      </c>
      <c r="C47" s="148" t="s">
        <v>69</v>
      </c>
      <c r="D47" s="225">
        <v>100</v>
      </c>
      <c r="E47" s="225">
        <v>100</v>
      </c>
      <c r="F47" s="225">
        <v>100</v>
      </c>
      <c r="G47" s="225">
        <v>100</v>
      </c>
      <c r="H47" s="225">
        <v>100</v>
      </c>
      <c r="I47" s="50">
        <f t="shared" si="0"/>
        <v>500</v>
      </c>
    </row>
    <row r="48" spans="1:10" ht="24">
      <c r="A48" s="148" t="s">
        <v>11</v>
      </c>
      <c r="B48" s="149" t="s">
        <v>391</v>
      </c>
      <c r="C48" s="148" t="s">
        <v>70</v>
      </c>
      <c r="D48" s="225">
        <v>100</v>
      </c>
      <c r="E48" s="225">
        <v>100</v>
      </c>
      <c r="F48" s="225">
        <v>100</v>
      </c>
      <c r="G48" s="225">
        <v>100</v>
      </c>
      <c r="H48" s="225">
        <v>100</v>
      </c>
      <c r="I48" s="50">
        <f t="shared" si="0"/>
        <v>500</v>
      </c>
    </row>
    <row r="49" spans="1:9" ht="24">
      <c r="A49" s="148" t="s">
        <v>11</v>
      </c>
      <c r="B49" s="149" t="s">
        <v>392</v>
      </c>
      <c r="C49" s="148" t="s">
        <v>71</v>
      </c>
      <c r="D49" s="225">
        <v>100</v>
      </c>
      <c r="E49" s="225">
        <v>100</v>
      </c>
      <c r="F49" s="225">
        <v>100</v>
      </c>
      <c r="G49" s="225">
        <v>100</v>
      </c>
      <c r="H49" s="225">
        <v>100</v>
      </c>
      <c r="I49" s="50">
        <f t="shared" si="0"/>
        <v>500</v>
      </c>
    </row>
    <row r="50" spans="1:9" ht="24">
      <c r="A50" s="148" t="s">
        <v>11</v>
      </c>
      <c r="B50" s="149" t="s">
        <v>393</v>
      </c>
      <c r="C50" s="148" t="s">
        <v>72</v>
      </c>
      <c r="D50" s="225">
        <v>100</v>
      </c>
      <c r="E50" s="225">
        <v>100</v>
      </c>
      <c r="F50" s="225">
        <v>100</v>
      </c>
      <c r="G50" s="225">
        <v>100</v>
      </c>
      <c r="H50" s="225">
        <v>100</v>
      </c>
      <c r="I50" s="50">
        <f t="shared" si="0"/>
        <v>500</v>
      </c>
    </row>
    <row r="51" spans="1:9" ht="24">
      <c r="A51" s="148" t="s">
        <v>11</v>
      </c>
      <c r="B51" s="149" t="s">
        <v>394</v>
      </c>
      <c r="C51" s="148" t="s">
        <v>73</v>
      </c>
      <c r="D51" s="225">
        <v>100</v>
      </c>
      <c r="E51" s="225">
        <v>100</v>
      </c>
      <c r="F51" s="225">
        <v>100</v>
      </c>
      <c r="G51" s="225">
        <v>100</v>
      </c>
      <c r="H51" s="225">
        <v>100</v>
      </c>
      <c r="I51" s="50">
        <f t="shared" si="0"/>
        <v>500</v>
      </c>
    </row>
    <row r="52" spans="1:9" ht="24">
      <c r="A52" s="148" t="s">
        <v>11</v>
      </c>
      <c r="B52" s="149" t="s">
        <v>395</v>
      </c>
      <c r="C52" s="148" t="s">
        <v>74</v>
      </c>
      <c r="D52" s="225">
        <v>100</v>
      </c>
      <c r="E52" s="225">
        <v>100</v>
      </c>
      <c r="F52" s="225">
        <v>100</v>
      </c>
      <c r="G52" s="225">
        <v>100</v>
      </c>
      <c r="H52" s="225">
        <v>100</v>
      </c>
      <c r="I52" s="50">
        <f t="shared" si="0"/>
        <v>500</v>
      </c>
    </row>
    <row r="53" spans="1:9" ht="24">
      <c r="A53" s="148" t="s">
        <v>11</v>
      </c>
      <c r="B53" s="149" t="s">
        <v>396</v>
      </c>
      <c r="C53" s="148" t="s">
        <v>75</v>
      </c>
      <c r="D53" s="225">
        <v>100</v>
      </c>
      <c r="E53" s="225">
        <v>100</v>
      </c>
      <c r="F53" s="225">
        <v>100</v>
      </c>
      <c r="G53" s="225">
        <v>100</v>
      </c>
      <c r="H53" s="225">
        <v>100</v>
      </c>
      <c r="I53" s="50">
        <f t="shared" si="0"/>
        <v>500</v>
      </c>
    </row>
    <row r="54" spans="1:9" ht="24">
      <c r="A54" s="148" t="s">
        <v>11</v>
      </c>
      <c r="B54" s="149" t="s">
        <v>397</v>
      </c>
      <c r="C54" s="148" t="s">
        <v>76</v>
      </c>
      <c r="D54" s="225">
        <v>100</v>
      </c>
      <c r="E54" s="225">
        <v>100</v>
      </c>
      <c r="F54" s="225">
        <v>100</v>
      </c>
      <c r="G54" s="225">
        <v>100</v>
      </c>
      <c r="H54" s="225">
        <v>100</v>
      </c>
      <c r="I54" s="50">
        <f t="shared" si="0"/>
        <v>500</v>
      </c>
    </row>
    <row r="55" spans="1:9" ht="24">
      <c r="A55" s="148" t="s">
        <v>11</v>
      </c>
      <c r="B55" s="149" t="s">
        <v>398</v>
      </c>
      <c r="C55" s="148" t="s">
        <v>77</v>
      </c>
      <c r="D55" s="225">
        <v>100</v>
      </c>
      <c r="E55" s="225">
        <v>100</v>
      </c>
      <c r="F55" s="225">
        <v>100</v>
      </c>
      <c r="G55" s="225">
        <v>100</v>
      </c>
      <c r="H55" s="225">
        <v>100</v>
      </c>
      <c r="I55" s="50">
        <f t="shared" si="0"/>
        <v>500</v>
      </c>
    </row>
    <row r="56" spans="1:9" ht="24">
      <c r="A56" s="148" t="s">
        <v>11</v>
      </c>
      <c r="B56" s="149" t="s">
        <v>399</v>
      </c>
      <c r="C56" s="148" t="s">
        <v>78</v>
      </c>
      <c r="D56" s="225">
        <v>100</v>
      </c>
      <c r="E56" s="225">
        <v>100</v>
      </c>
      <c r="F56" s="225">
        <v>100</v>
      </c>
      <c r="G56" s="225">
        <v>100</v>
      </c>
      <c r="H56" s="225">
        <v>100</v>
      </c>
      <c r="I56" s="50">
        <f t="shared" si="0"/>
        <v>500</v>
      </c>
    </row>
    <row r="57" spans="1:9" ht="24">
      <c r="A57" s="148" t="s">
        <v>11</v>
      </c>
      <c r="B57" s="149" t="s">
        <v>400</v>
      </c>
      <c r="C57" s="148" t="s">
        <v>79</v>
      </c>
      <c r="D57" s="225">
        <v>100</v>
      </c>
      <c r="E57" s="225">
        <v>100</v>
      </c>
      <c r="F57" s="225">
        <v>100</v>
      </c>
      <c r="G57" s="225">
        <v>100</v>
      </c>
      <c r="H57" s="225">
        <v>100</v>
      </c>
      <c r="I57" s="50">
        <f t="shared" si="0"/>
        <v>500</v>
      </c>
    </row>
    <row r="58" spans="1:9" ht="24">
      <c r="A58" s="148" t="s">
        <v>11</v>
      </c>
      <c r="B58" s="149" t="s">
        <v>401</v>
      </c>
      <c r="C58" s="148" t="s">
        <v>402</v>
      </c>
      <c r="D58" s="225">
        <v>100</v>
      </c>
      <c r="E58" s="225">
        <v>100</v>
      </c>
      <c r="F58" s="225">
        <v>100</v>
      </c>
      <c r="G58" s="225">
        <v>100</v>
      </c>
      <c r="H58" s="225">
        <v>100</v>
      </c>
      <c r="I58" s="50">
        <f t="shared" si="0"/>
        <v>500</v>
      </c>
    </row>
    <row r="59" spans="1:9" ht="24">
      <c r="A59" s="148" t="s">
        <v>11</v>
      </c>
      <c r="B59" s="149" t="s">
        <v>403</v>
      </c>
      <c r="C59" s="148" t="s">
        <v>404</v>
      </c>
      <c r="D59" s="225">
        <v>100</v>
      </c>
      <c r="E59" s="225">
        <v>100</v>
      </c>
      <c r="F59" s="225">
        <v>100</v>
      </c>
      <c r="G59" s="225">
        <v>100</v>
      </c>
      <c r="H59" s="225">
        <v>100</v>
      </c>
      <c r="I59" s="50">
        <f t="shared" si="0"/>
        <v>500</v>
      </c>
    </row>
    <row r="60" spans="1:9" s="103" customFormat="1" ht="24">
      <c r="A60" s="148"/>
      <c r="B60" s="149"/>
      <c r="C60" s="148"/>
      <c r="D60" s="225"/>
      <c r="E60" s="225"/>
      <c r="F60" s="225"/>
      <c r="G60" s="225"/>
      <c r="H60" s="225"/>
      <c r="I60" s="226">
        <f>AVERAGE(I42:I59)</f>
        <v>500</v>
      </c>
    </row>
    <row r="61" spans="1:9" ht="24">
      <c r="A61" s="148" t="s">
        <v>12</v>
      </c>
      <c r="B61" s="149" t="s">
        <v>405</v>
      </c>
      <c r="C61" s="148" t="s">
        <v>83</v>
      </c>
      <c r="D61" s="225">
        <v>100</v>
      </c>
      <c r="E61" s="225">
        <v>100</v>
      </c>
      <c r="F61" s="225">
        <v>100</v>
      </c>
      <c r="G61" s="225">
        <v>100</v>
      </c>
      <c r="H61" s="225">
        <v>100</v>
      </c>
      <c r="I61" s="50">
        <f t="shared" si="0"/>
        <v>500</v>
      </c>
    </row>
    <row r="62" spans="1:9" ht="24">
      <c r="A62" s="148" t="s">
        <v>12</v>
      </c>
      <c r="B62" s="149" t="s">
        <v>406</v>
      </c>
      <c r="C62" s="148" t="s">
        <v>84</v>
      </c>
      <c r="D62" s="225">
        <v>100</v>
      </c>
      <c r="E62" s="225">
        <v>100</v>
      </c>
      <c r="F62" s="225">
        <v>100</v>
      </c>
      <c r="G62" s="225">
        <v>100</v>
      </c>
      <c r="H62" s="225">
        <v>100</v>
      </c>
      <c r="I62" s="50">
        <f t="shared" si="0"/>
        <v>500</v>
      </c>
    </row>
    <row r="63" spans="1:9" ht="24">
      <c r="A63" s="148" t="s">
        <v>12</v>
      </c>
      <c r="B63" s="149" t="s">
        <v>407</v>
      </c>
      <c r="C63" s="148" t="s">
        <v>85</v>
      </c>
      <c r="D63" s="225">
        <v>100</v>
      </c>
      <c r="E63" s="225">
        <v>100</v>
      </c>
      <c r="F63" s="225">
        <v>100</v>
      </c>
      <c r="G63" s="225">
        <v>100</v>
      </c>
      <c r="H63" s="225">
        <v>100</v>
      </c>
      <c r="I63" s="50">
        <f t="shared" si="0"/>
        <v>500</v>
      </c>
    </row>
    <row r="64" spans="1:9" ht="24">
      <c r="A64" s="148" t="s">
        <v>12</v>
      </c>
      <c r="B64" s="149" t="s">
        <v>408</v>
      </c>
      <c r="C64" s="148" t="s">
        <v>86</v>
      </c>
      <c r="D64" s="225">
        <v>100</v>
      </c>
      <c r="E64" s="225">
        <v>100</v>
      </c>
      <c r="F64" s="225">
        <v>100</v>
      </c>
      <c r="G64" s="225">
        <v>100</v>
      </c>
      <c r="H64" s="225">
        <v>100</v>
      </c>
      <c r="I64" s="50">
        <f t="shared" si="0"/>
        <v>500</v>
      </c>
    </row>
    <row r="65" spans="1:9" ht="24">
      <c r="A65" s="148" t="s">
        <v>12</v>
      </c>
      <c r="B65" s="149" t="s">
        <v>409</v>
      </c>
      <c r="C65" s="148" t="s">
        <v>410</v>
      </c>
      <c r="D65" s="225">
        <v>100</v>
      </c>
      <c r="E65" s="225">
        <v>100</v>
      </c>
      <c r="F65" s="225">
        <v>100</v>
      </c>
      <c r="G65" s="225">
        <v>100</v>
      </c>
      <c r="H65" s="225">
        <v>100</v>
      </c>
      <c r="I65" s="50">
        <f t="shared" si="0"/>
        <v>500</v>
      </c>
    </row>
    <row r="66" spans="1:9" ht="24">
      <c r="A66" s="148" t="s">
        <v>12</v>
      </c>
      <c r="B66" s="149" t="s">
        <v>411</v>
      </c>
      <c r="C66" s="148" t="s">
        <v>88</v>
      </c>
      <c r="D66" s="225">
        <v>100</v>
      </c>
      <c r="E66" s="225">
        <v>100</v>
      </c>
      <c r="F66" s="225">
        <v>100</v>
      </c>
      <c r="G66" s="225">
        <v>100</v>
      </c>
      <c r="H66" s="225">
        <v>100</v>
      </c>
      <c r="I66" s="50">
        <f t="shared" si="0"/>
        <v>500</v>
      </c>
    </row>
    <row r="67" spans="1:9" ht="24">
      <c r="A67" s="148" t="s">
        <v>12</v>
      </c>
      <c r="B67" s="149" t="s">
        <v>412</v>
      </c>
      <c r="C67" s="148" t="s">
        <v>89</v>
      </c>
      <c r="D67" s="225">
        <v>100</v>
      </c>
      <c r="E67" s="225">
        <v>100</v>
      </c>
      <c r="F67" s="225">
        <v>100</v>
      </c>
      <c r="G67" s="225">
        <v>100</v>
      </c>
      <c r="H67" s="225">
        <v>100</v>
      </c>
      <c r="I67" s="50">
        <f t="shared" si="0"/>
        <v>500</v>
      </c>
    </row>
    <row r="68" spans="1:9" ht="24">
      <c r="A68" s="148" t="s">
        <v>12</v>
      </c>
      <c r="B68" s="149" t="s">
        <v>413</v>
      </c>
      <c r="C68" s="148" t="s">
        <v>90</v>
      </c>
      <c r="D68" s="225">
        <v>100</v>
      </c>
      <c r="E68" s="225">
        <v>100</v>
      </c>
      <c r="F68" s="225">
        <v>100</v>
      </c>
      <c r="G68" s="225">
        <v>100</v>
      </c>
      <c r="H68" s="225">
        <v>100</v>
      </c>
      <c r="I68" s="50">
        <f t="shared" si="0"/>
        <v>500</v>
      </c>
    </row>
    <row r="69" spans="1:9" ht="24">
      <c r="A69" s="148" t="s">
        <v>12</v>
      </c>
      <c r="B69" s="149" t="s">
        <v>414</v>
      </c>
      <c r="C69" s="148" t="s">
        <v>91</v>
      </c>
      <c r="D69" s="225">
        <v>100</v>
      </c>
      <c r="E69" s="225">
        <v>100</v>
      </c>
      <c r="F69" s="225">
        <v>100</v>
      </c>
      <c r="G69" s="225">
        <v>100</v>
      </c>
      <c r="H69" s="225">
        <v>100</v>
      </c>
      <c r="I69" s="50">
        <f t="shared" si="0"/>
        <v>500</v>
      </c>
    </row>
    <row r="70" spans="1:9" s="103" customFormat="1" ht="24">
      <c r="A70" s="148"/>
      <c r="B70" s="149"/>
      <c r="C70" s="148"/>
      <c r="D70" s="225"/>
      <c r="E70" s="225"/>
      <c r="F70" s="225"/>
      <c r="G70" s="225"/>
      <c r="H70" s="225"/>
      <c r="I70" s="226">
        <f>AVERAGE(I61:I69)</f>
        <v>500</v>
      </c>
    </row>
    <row r="71" spans="1:9" ht="24">
      <c r="A71" s="148" t="s">
        <v>13</v>
      </c>
      <c r="B71" s="149" t="s">
        <v>415</v>
      </c>
      <c r="C71" s="148" t="s">
        <v>93</v>
      </c>
      <c r="D71" s="225">
        <v>100</v>
      </c>
      <c r="E71" s="225">
        <v>100</v>
      </c>
      <c r="F71" s="225">
        <v>100</v>
      </c>
      <c r="G71" s="225">
        <v>100</v>
      </c>
      <c r="H71" s="225">
        <v>100</v>
      </c>
      <c r="I71" s="50">
        <f t="shared" ref="I71:I98" si="1">SUM(D71:H71)</f>
        <v>500</v>
      </c>
    </row>
    <row r="72" spans="1:9" ht="24">
      <c r="A72" s="148" t="s">
        <v>13</v>
      </c>
      <c r="B72" s="149" t="s">
        <v>416</v>
      </c>
      <c r="C72" s="148" t="s">
        <v>94</v>
      </c>
      <c r="D72" s="225">
        <v>100</v>
      </c>
      <c r="E72" s="225">
        <v>100</v>
      </c>
      <c r="F72" s="225">
        <v>100</v>
      </c>
      <c r="G72" s="225">
        <v>100</v>
      </c>
      <c r="H72" s="225">
        <v>100</v>
      </c>
      <c r="I72" s="50">
        <f t="shared" si="1"/>
        <v>500</v>
      </c>
    </row>
    <row r="73" spans="1:9" ht="24">
      <c r="A73" s="148" t="s">
        <v>13</v>
      </c>
      <c r="B73" s="149" t="s">
        <v>417</v>
      </c>
      <c r="C73" s="148" t="s">
        <v>95</v>
      </c>
      <c r="D73" s="225">
        <v>100</v>
      </c>
      <c r="E73" s="225">
        <v>100</v>
      </c>
      <c r="F73" s="225">
        <v>100</v>
      </c>
      <c r="G73" s="225">
        <v>100</v>
      </c>
      <c r="H73" s="225">
        <v>100</v>
      </c>
      <c r="I73" s="50">
        <f t="shared" si="1"/>
        <v>500</v>
      </c>
    </row>
    <row r="74" spans="1:9" ht="24">
      <c r="A74" s="148" t="s">
        <v>13</v>
      </c>
      <c r="B74" s="149" t="s">
        <v>418</v>
      </c>
      <c r="C74" s="148" t="s">
        <v>96</v>
      </c>
      <c r="D74" s="225">
        <v>100</v>
      </c>
      <c r="E74" s="225">
        <v>100</v>
      </c>
      <c r="F74" s="225">
        <v>100</v>
      </c>
      <c r="G74" s="225">
        <v>100</v>
      </c>
      <c r="H74" s="225">
        <v>100</v>
      </c>
      <c r="I74" s="50">
        <f t="shared" si="1"/>
        <v>500</v>
      </c>
    </row>
    <row r="75" spans="1:9" ht="24">
      <c r="A75" s="148" t="s">
        <v>13</v>
      </c>
      <c r="B75" s="149" t="s">
        <v>419</v>
      </c>
      <c r="C75" s="148" t="s">
        <v>97</v>
      </c>
      <c r="D75" s="225">
        <v>100</v>
      </c>
      <c r="E75" s="225">
        <v>100</v>
      </c>
      <c r="F75" s="225">
        <v>100</v>
      </c>
      <c r="G75" s="225">
        <v>100</v>
      </c>
      <c r="H75" s="225">
        <v>100</v>
      </c>
      <c r="I75" s="50">
        <f t="shared" si="1"/>
        <v>500</v>
      </c>
    </row>
    <row r="76" spans="1:9" ht="24">
      <c r="A76" s="148" t="s">
        <v>13</v>
      </c>
      <c r="B76" s="149" t="s">
        <v>420</v>
      </c>
      <c r="C76" s="148" t="s">
        <v>421</v>
      </c>
      <c r="D76" s="225">
        <v>100</v>
      </c>
      <c r="E76" s="225">
        <v>100</v>
      </c>
      <c r="F76" s="225">
        <v>100</v>
      </c>
      <c r="G76" s="225">
        <v>100</v>
      </c>
      <c r="H76" s="225">
        <v>100</v>
      </c>
      <c r="I76" s="50">
        <f t="shared" si="1"/>
        <v>500</v>
      </c>
    </row>
    <row r="77" spans="1:9" s="103" customFormat="1" ht="24">
      <c r="A77" s="148"/>
      <c r="B77" s="149"/>
      <c r="C77" s="148"/>
      <c r="D77" s="225"/>
      <c r="E77" s="225"/>
      <c r="F77" s="225"/>
      <c r="G77" s="225"/>
      <c r="H77" s="225"/>
      <c r="I77" s="226">
        <f>AVERAGE(I71:I76)</f>
        <v>500</v>
      </c>
    </row>
    <row r="78" spans="1:9" ht="24">
      <c r="A78" s="148" t="s">
        <v>14</v>
      </c>
      <c r="B78" s="149" t="s">
        <v>422</v>
      </c>
      <c r="C78" s="148" t="s">
        <v>100</v>
      </c>
      <c r="D78" s="225">
        <v>100</v>
      </c>
      <c r="E78" s="225">
        <v>100</v>
      </c>
      <c r="F78" s="225">
        <v>100</v>
      </c>
      <c r="G78" s="225">
        <v>100</v>
      </c>
      <c r="H78" s="225">
        <v>100</v>
      </c>
      <c r="I78" s="50">
        <f t="shared" si="1"/>
        <v>500</v>
      </c>
    </row>
    <row r="79" spans="1:9" ht="24">
      <c r="A79" s="148" t="s">
        <v>14</v>
      </c>
      <c r="B79" s="149" t="s">
        <v>423</v>
      </c>
      <c r="C79" s="148" t="s">
        <v>101</v>
      </c>
      <c r="D79" s="225">
        <v>100</v>
      </c>
      <c r="E79" s="225">
        <v>100</v>
      </c>
      <c r="F79" s="225">
        <v>100</v>
      </c>
      <c r="G79" s="225">
        <v>100</v>
      </c>
      <c r="H79" s="225">
        <v>100</v>
      </c>
      <c r="I79" s="50">
        <f t="shared" si="1"/>
        <v>500</v>
      </c>
    </row>
    <row r="80" spans="1:9" ht="24">
      <c r="A80" s="148" t="s">
        <v>14</v>
      </c>
      <c r="B80" s="149" t="s">
        <v>424</v>
      </c>
      <c r="C80" s="148" t="s">
        <v>102</v>
      </c>
      <c r="D80" s="225">
        <v>100</v>
      </c>
      <c r="E80" s="225">
        <v>100</v>
      </c>
      <c r="F80" s="225">
        <v>100</v>
      </c>
      <c r="G80" s="225">
        <v>100</v>
      </c>
      <c r="H80" s="225">
        <v>100</v>
      </c>
      <c r="I80" s="50">
        <f t="shared" si="1"/>
        <v>500</v>
      </c>
    </row>
    <row r="81" spans="1:9" ht="24">
      <c r="A81" s="148" t="s">
        <v>14</v>
      </c>
      <c r="B81" s="149" t="s">
        <v>425</v>
      </c>
      <c r="C81" s="148" t="s">
        <v>103</v>
      </c>
      <c r="D81" s="225">
        <v>100</v>
      </c>
      <c r="E81" s="225">
        <v>100</v>
      </c>
      <c r="F81" s="225">
        <v>100</v>
      </c>
      <c r="G81" s="225">
        <v>100</v>
      </c>
      <c r="H81" s="225">
        <v>100</v>
      </c>
      <c r="I81" s="50">
        <f t="shared" si="1"/>
        <v>500</v>
      </c>
    </row>
    <row r="82" spans="1:9" ht="24">
      <c r="A82" s="148" t="s">
        <v>14</v>
      </c>
      <c r="B82" s="149" t="s">
        <v>426</v>
      </c>
      <c r="C82" s="148" t="s">
        <v>104</v>
      </c>
      <c r="D82" s="225">
        <v>100</v>
      </c>
      <c r="E82" s="225">
        <v>100</v>
      </c>
      <c r="F82" s="225">
        <v>100</v>
      </c>
      <c r="G82" s="225">
        <v>100</v>
      </c>
      <c r="H82" s="225">
        <v>100</v>
      </c>
      <c r="I82" s="50">
        <f t="shared" si="1"/>
        <v>500</v>
      </c>
    </row>
    <row r="83" spans="1:9" ht="24">
      <c r="A83" s="148" t="s">
        <v>14</v>
      </c>
      <c r="B83" s="149" t="s">
        <v>427</v>
      </c>
      <c r="C83" s="148" t="s">
        <v>105</v>
      </c>
      <c r="D83" s="225">
        <v>100</v>
      </c>
      <c r="E83" s="225">
        <v>100</v>
      </c>
      <c r="F83" s="225">
        <v>100</v>
      </c>
      <c r="G83" s="225">
        <v>100</v>
      </c>
      <c r="H83" s="225">
        <v>100</v>
      </c>
      <c r="I83" s="50">
        <f t="shared" si="1"/>
        <v>500</v>
      </c>
    </row>
    <row r="84" spans="1:9" ht="24">
      <c r="A84" s="148" t="s">
        <v>14</v>
      </c>
      <c r="B84" s="149" t="s">
        <v>428</v>
      </c>
      <c r="C84" s="148" t="s">
        <v>106</v>
      </c>
      <c r="D84" s="225">
        <v>100</v>
      </c>
      <c r="E84" s="225">
        <v>100</v>
      </c>
      <c r="F84" s="225">
        <v>100</v>
      </c>
      <c r="G84" s="225">
        <v>100</v>
      </c>
      <c r="H84" s="225">
        <v>100</v>
      </c>
      <c r="I84" s="50">
        <f t="shared" si="1"/>
        <v>500</v>
      </c>
    </row>
    <row r="85" spans="1:9" ht="24">
      <c r="A85" s="148" t="s">
        <v>14</v>
      </c>
      <c r="B85" s="149" t="s">
        <v>429</v>
      </c>
      <c r="C85" s="148" t="s">
        <v>107</v>
      </c>
      <c r="D85" s="225">
        <v>100</v>
      </c>
      <c r="E85" s="225">
        <v>100</v>
      </c>
      <c r="F85" s="225">
        <v>100</v>
      </c>
      <c r="G85" s="225">
        <v>100</v>
      </c>
      <c r="H85" s="225">
        <v>100</v>
      </c>
      <c r="I85" s="50">
        <f t="shared" si="1"/>
        <v>500</v>
      </c>
    </row>
    <row r="86" spans="1:9" ht="24">
      <c r="A86" s="148" t="s">
        <v>14</v>
      </c>
      <c r="B86" s="149" t="s">
        <v>430</v>
      </c>
      <c r="C86" s="148" t="s">
        <v>108</v>
      </c>
      <c r="D86" s="225">
        <v>100</v>
      </c>
      <c r="E86" s="225">
        <v>100</v>
      </c>
      <c r="F86" s="225">
        <v>100</v>
      </c>
      <c r="G86" s="225">
        <v>100</v>
      </c>
      <c r="H86" s="225">
        <v>100</v>
      </c>
      <c r="I86" s="50">
        <f t="shared" si="1"/>
        <v>500</v>
      </c>
    </row>
    <row r="87" spans="1:9" ht="24">
      <c r="A87" s="148" t="s">
        <v>14</v>
      </c>
      <c r="B87" s="149" t="s">
        <v>431</v>
      </c>
      <c r="C87" s="148" t="s">
        <v>109</v>
      </c>
      <c r="D87" s="225">
        <v>100</v>
      </c>
      <c r="E87" s="225">
        <v>100</v>
      </c>
      <c r="F87" s="225">
        <v>100</v>
      </c>
      <c r="G87" s="225">
        <v>100</v>
      </c>
      <c r="H87" s="225">
        <v>100</v>
      </c>
      <c r="I87" s="50">
        <f t="shared" si="1"/>
        <v>500</v>
      </c>
    </row>
    <row r="88" spans="1:9" ht="24">
      <c r="A88" s="148" t="s">
        <v>14</v>
      </c>
      <c r="B88" s="149" t="s">
        <v>432</v>
      </c>
      <c r="C88" s="148" t="s">
        <v>110</v>
      </c>
      <c r="D88" s="225">
        <v>100</v>
      </c>
      <c r="E88" s="225">
        <v>100</v>
      </c>
      <c r="F88" s="225">
        <v>100</v>
      </c>
      <c r="G88" s="225">
        <v>100</v>
      </c>
      <c r="H88" s="225">
        <v>100</v>
      </c>
      <c r="I88" s="50">
        <f t="shared" si="1"/>
        <v>500</v>
      </c>
    </row>
    <row r="89" spans="1:9" ht="24">
      <c r="A89" s="148" t="s">
        <v>14</v>
      </c>
      <c r="B89" s="149" t="s">
        <v>433</v>
      </c>
      <c r="C89" s="148" t="s">
        <v>111</v>
      </c>
      <c r="D89" s="225">
        <v>100</v>
      </c>
      <c r="E89" s="225">
        <v>100</v>
      </c>
      <c r="F89" s="225">
        <v>100</v>
      </c>
      <c r="G89" s="225">
        <v>100</v>
      </c>
      <c r="H89" s="225">
        <v>100</v>
      </c>
      <c r="I89" s="50">
        <f t="shared" si="1"/>
        <v>500</v>
      </c>
    </row>
    <row r="90" spans="1:9" ht="24">
      <c r="A90" s="148" t="s">
        <v>14</v>
      </c>
      <c r="B90" s="149" t="s">
        <v>434</v>
      </c>
      <c r="C90" s="148" t="s">
        <v>112</v>
      </c>
      <c r="D90" s="225">
        <v>100</v>
      </c>
      <c r="E90" s="225">
        <v>100</v>
      </c>
      <c r="F90" s="225">
        <v>100</v>
      </c>
      <c r="G90" s="225">
        <v>100</v>
      </c>
      <c r="H90" s="225">
        <v>100</v>
      </c>
      <c r="I90" s="50">
        <f t="shared" si="1"/>
        <v>500</v>
      </c>
    </row>
    <row r="91" spans="1:9" ht="24">
      <c r="A91" s="148" t="s">
        <v>14</v>
      </c>
      <c r="B91" s="149" t="s">
        <v>435</v>
      </c>
      <c r="C91" s="148" t="s">
        <v>113</v>
      </c>
      <c r="D91" s="225">
        <v>100</v>
      </c>
      <c r="E91" s="225">
        <v>100</v>
      </c>
      <c r="F91" s="225">
        <v>100</v>
      </c>
      <c r="G91" s="225">
        <v>100</v>
      </c>
      <c r="H91" s="225">
        <v>100</v>
      </c>
      <c r="I91" s="50">
        <f t="shared" si="1"/>
        <v>500</v>
      </c>
    </row>
    <row r="92" spans="1:9" ht="24">
      <c r="A92" s="148" t="s">
        <v>14</v>
      </c>
      <c r="B92" s="149" t="s">
        <v>436</v>
      </c>
      <c r="C92" s="148" t="s">
        <v>114</v>
      </c>
      <c r="D92" s="225">
        <v>100</v>
      </c>
      <c r="E92" s="225">
        <v>100</v>
      </c>
      <c r="F92" s="225">
        <v>100</v>
      </c>
      <c r="G92" s="225">
        <v>100</v>
      </c>
      <c r="H92" s="225">
        <v>100</v>
      </c>
      <c r="I92" s="50">
        <f t="shared" si="1"/>
        <v>500</v>
      </c>
    </row>
    <row r="93" spans="1:9" ht="24">
      <c r="A93" s="148" t="s">
        <v>14</v>
      </c>
      <c r="B93" s="149" t="s">
        <v>437</v>
      </c>
      <c r="C93" s="148" t="s">
        <v>115</v>
      </c>
      <c r="D93" s="225">
        <v>100</v>
      </c>
      <c r="E93" s="225">
        <v>100</v>
      </c>
      <c r="F93" s="225">
        <v>100</v>
      </c>
      <c r="G93" s="225">
        <v>100</v>
      </c>
      <c r="H93" s="225">
        <v>100</v>
      </c>
      <c r="I93" s="50">
        <f t="shared" si="1"/>
        <v>500</v>
      </c>
    </row>
    <row r="94" spans="1:9" ht="24">
      <c r="A94" s="148" t="s">
        <v>14</v>
      </c>
      <c r="B94" s="149" t="s">
        <v>438</v>
      </c>
      <c r="C94" s="148" t="s">
        <v>116</v>
      </c>
      <c r="D94" s="225">
        <v>100</v>
      </c>
      <c r="E94" s="225">
        <v>100</v>
      </c>
      <c r="F94" s="225">
        <v>100</v>
      </c>
      <c r="G94" s="225">
        <v>100</v>
      </c>
      <c r="H94" s="225">
        <v>100</v>
      </c>
      <c r="I94" s="50">
        <f t="shared" si="1"/>
        <v>500</v>
      </c>
    </row>
    <row r="95" spans="1:9" ht="24">
      <c r="A95" s="148" t="s">
        <v>14</v>
      </c>
      <c r="B95" s="149" t="s">
        <v>439</v>
      </c>
      <c r="C95" s="148" t="s">
        <v>117</v>
      </c>
      <c r="D95" s="225">
        <v>100</v>
      </c>
      <c r="E95" s="225">
        <v>100</v>
      </c>
      <c r="F95" s="225">
        <v>100</v>
      </c>
      <c r="G95" s="225">
        <v>100</v>
      </c>
      <c r="H95" s="225">
        <v>100</v>
      </c>
      <c r="I95" s="50">
        <f t="shared" si="1"/>
        <v>500</v>
      </c>
    </row>
    <row r="96" spans="1:9" ht="24">
      <c r="A96" s="148" t="s">
        <v>14</v>
      </c>
      <c r="B96" s="149" t="s">
        <v>440</v>
      </c>
      <c r="C96" s="148" t="s">
        <v>441</v>
      </c>
      <c r="D96" s="225">
        <v>100</v>
      </c>
      <c r="E96" s="225">
        <v>100</v>
      </c>
      <c r="F96" s="225">
        <v>100</v>
      </c>
      <c r="G96" s="225">
        <v>100</v>
      </c>
      <c r="H96" s="225">
        <v>100</v>
      </c>
      <c r="I96" s="50">
        <f t="shared" si="1"/>
        <v>500</v>
      </c>
    </row>
    <row r="97" spans="1:9" ht="24">
      <c r="A97" s="148" t="s">
        <v>14</v>
      </c>
      <c r="B97" s="149" t="s">
        <v>442</v>
      </c>
      <c r="C97" s="148" t="s">
        <v>119</v>
      </c>
      <c r="D97" s="225">
        <v>100</v>
      </c>
      <c r="E97" s="225">
        <v>100</v>
      </c>
      <c r="F97" s="225">
        <v>100</v>
      </c>
      <c r="G97" s="225">
        <v>100</v>
      </c>
      <c r="H97" s="225">
        <v>100</v>
      </c>
      <c r="I97" s="50">
        <f t="shared" si="1"/>
        <v>500</v>
      </c>
    </row>
    <row r="98" spans="1:9" ht="24">
      <c r="A98" s="148" t="s">
        <v>14</v>
      </c>
      <c r="B98" s="149" t="s">
        <v>443</v>
      </c>
      <c r="C98" s="148" t="s">
        <v>120</v>
      </c>
      <c r="D98" s="225">
        <v>100</v>
      </c>
      <c r="E98" s="225">
        <v>100</v>
      </c>
      <c r="F98" s="225">
        <v>100</v>
      </c>
      <c r="G98" s="225">
        <v>100</v>
      </c>
      <c r="H98" s="225">
        <v>100</v>
      </c>
      <c r="I98" s="50">
        <f t="shared" si="1"/>
        <v>500</v>
      </c>
    </row>
    <row r="99" spans="1:9">
      <c r="A99" s="140"/>
      <c r="B99" s="140"/>
      <c r="C99" s="140"/>
      <c r="D99" s="140"/>
      <c r="E99" s="140"/>
      <c r="F99" s="140"/>
      <c r="G99" s="140"/>
      <c r="H99" s="140"/>
      <c r="I99" s="232">
        <f>AVERAGE(I78:I98)</f>
        <v>500</v>
      </c>
    </row>
  </sheetData>
  <mergeCells count="4">
    <mergeCell ref="A3:A4"/>
    <mergeCell ref="B3:B4"/>
    <mergeCell ref="C3:C4"/>
    <mergeCell ref="D3:H3"/>
  </mergeCells>
  <phoneticPr fontId="10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037C-E73D-4497-87DB-DB8081295894}">
  <sheetPr>
    <tabColor rgb="FFFFC000"/>
  </sheetPr>
  <dimension ref="A1:T115"/>
  <sheetViews>
    <sheetView zoomScale="80" zoomScaleNormal="80" workbookViewId="0">
      <pane xSplit="10" ySplit="4" topLeftCell="L105" activePane="bottomRight" state="frozen"/>
      <selection pane="topRight" activeCell="K1" sqref="K1"/>
      <selection pane="bottomLeft" activeCell="A5" sqref="A5"/>
      <selection pane="bottomRight" activeCell="L101" sqref="L101:N114"/>
    </sheetView>
  </sheetViews>
  <sheetFormatPr defaultColWidth="9" defaultRowHeight="24"/>
  <cols>
    <col min="1" max="1" width="4.26953125" style="11" customWidth="1"/>
    <col min="2" max="2" width="10.26953125" style="11" customWidth="1"/>
    <col min="3" max="3" width="18.26953125" style="11" customWidth="1"/>
    <col min="4" max="6" width="8.26953125" style="11" customWidth="1"/>
    <col min="7" max="8" width="20" style="11" customWidth="1"/>
    <col min="9" max="9" width="8.7265625" style="11" customWidth="1"/>
    <col min="10" max="10" width="19.54296875" style="11" bestFit="1" customWidth="1"/>
    <col min="11" max="11" width="17.36328125" style="11" bestFit="1" customWidth="1"/>
    <col min="12" max="12" width="19.54296875" style="11" bestFit="1" customWidth="1"/>
    <col min="13" max="13" width="16.36328125" style="11" bestFit="1" customWidth="1"/>
    <col min="14" max="14" width="18.08984375" style="13" bestFit="1" customWidth="1"/>
    <col min="15" max="15" width="22.36328125" style="13" customWidth="1"/>
    <col min="16" max="16" width="18.26953125" style="37" customWidth="1"/>
    <col min="17" max="17" width="12.81640625" style="11" customWidth="1"/>
    <col min="18" max="18" width="13.36328125" style="11" customWidth="1"/>
    <col min="19" max="19" width="22.36328125" style="11" customWidth="1"/>
    <col min="20" max="20" width="9" style="37"/>
    <col min="21" max="222" width="9" style="11"/>
    <col min="223" max="223" width="4.26953125" style="11" customWidth="1"/>
    <col min="224" max="224" width="4.90625" style="11" customWidth="1"/>
    <col min="225" max="225" width="13.7265625" style="11" customWidth="1"/>
    <col min="226" max="226" width="8.36328125" style="11" customWidth="1"/>
    <col min="227" max="227" width="25.90625" style="11" customWidth="1"/>
    <col min="228" max="228" width="8.90625" style="11" customWidth="1"/>
    <col min="229" max="229" width="22.26953125" style="11" customWidth="1"/>
    <col min="230" max="232" width="8.26953125" style="11" customWidth="1"/>
    <col min="233" max="234" width="20" style="11" customWidth="1"/>
    <col min="235" max="238" width="7" style="11" customWidth="1"/>
    <col min="239" max="239" width="8.7265625" style="11" customWidth="1"/>
    <col min="240" max="241" width="13.26953125" style="11" customWidth="1"/>
    <col min="242" max="242" width="9" style="11"/>
    <col min="243" max="243" width="10.26953125" style="11" customWidth="1"/>
    <col min="244" max="244" width="10.6328125" style="11" customWidth="1"/>
    <col min="245" max="245" width="9" style="11"/>
    <col min="246" max="246" width="14.453125" style="11" bestFit="1" customWidth="1"/>
    <col min="247" max="247" width="13.26953125" style="11" bestFit="1" customWidth="1"/>
    <col min="248" max="254" width="9" style="11"/>
    <col min="255" max="255" width="4.26953125" style="11" customWidth="1"/>
    <col min="256" max="256" width="10.26953125" style="11" customWidth="1"/>
    <col min="257" max="257" width="18.26953125" style="11" customWidth="1"/>
    <col min="258" max="260" width="8.26953125" style="11" customWidth="1"/>
    <col min="261" max="262" width="0" style="11" hidden="1" customWidth="1"/>
    <col min="263" max="263" width="8.7265625" style="11" customWidth="1"/>
    <col min="264" max="267" width="16.26953125" style="11" customWidth="1"/>
    <col min="268" max="268" width="20" style="11" customWidth="1"/>
    <col min="269" max="269" width="15.90625" style="11" customWidth="1"/>
    <col min="270" max="478" width="9" style="11"/>
    <col min="479" max="479" width="4.26953125" style="11" customWidth="1"/>
    <col min="480" max="480" width="4.90625" style="11" customWidth="1"/>
    <col min="481" max="481" width="13.7265625" style="11" customWidth="1"/>
    <col min="482" max="482" width="8.36328125" style="11" customWidth="1"/>
    <col min="483" max="483" width="25.90625" style="11" customWidth="1"/>
    <col min="484" max="484" width="8.90625" style="11" customWidth="1"/>
    <col min="485" max="485" width="22.26953125" style="11" customWidth="1"/>
    <col min="486" max="488" width="8.26953125" style="11" customWidth="1"/>
    <col min="489" max="490" width="20" style="11" customWidth="1"/>
    <col min="491" max="494" width="7" style="11" customWidth="1"/>
    <col min="495" max="495" width="8.7265625" style="11" customWidth="1"/>
    <col min="496" max="497" width="13.26953125" style="11" customWidth="1"/>
    <col min="498" max="498" width="9" style="11"/>
    <col min="499" max="499" width="10.26953125" style="11" customWidth="1"/>
    <col min="500" max="500" width="10.6328125" style="11" customWidth="1"/>
    <col min="501" max="501" width="9" style="11"/>
    <col min="502" max="502" width="14.453125" style="11" bestFit="1" customWidth="1"/>
    <col min="503" max="503" width="13.26953125" style="11" bestFit="1" customWidth="1"/>
    <col min="504" max="510" width="9" style="11"/>
    <col min="511" max="511" width="4.26953125" style="11" customWidth="1"/>
    <col min="512" max="512" width="10.26953125" style="11" customWidth="1"/>
    <col min="513" max="513" width="18.26953125" style="11" customWidth="1"/>
    <col min="514" max="516" width="8.26953125" style="11" customWidth="1"/>
    <col min="517" max="518" width="0" style="11" hidden="1" customWidth="1"/>
    <col min="519" max="519" width="8.7265625" style="11" customWidth="1"/>
    <col min="520" max="523" width="16.26953125" style="11" customWidth="1"/>
    <col min="524" max="524" width="20" style="11" customWidth="1"/>
    <col min="525" max="525" width="15.90625" style="11" customWidth="1"/>
    <col min="526" max="734" width="9" style="11"/>
    <col min="735" max="735" width="4.26953125" style="11" customWidth="1"/>
    <col min="736" max="736" width="4.90625" style="11" customWidth="1"/>
    <col min="737" max="737" width="13.7265625" style="11" customWidth="1"/>
    <col min="738" max="738" width="8.36328125" style="11" customWidth="1"/>
    <col min="739" max="739" width="25.90625" style="11" customWidth="1"/>
    <col min="740" max="740" width="8.90625" style="11" customWidth="1"/>
    <col min="741" max="741" width="22.26953125" style="11" customWidth="1"/>
    <col min="742" max="744" width="8.26953125" style="11" customWidth="1"/>
    <col min="745" max="746" width="20" style="11" customWidth="1"/>
    <col min="747" max="750" width="7" style="11" customWidth="1"/>
    <col min="751" max="751" width="8.7265625" style="11" customWidth="1"/>
    <col min="752" max="753" width="13.26953125" style="11" customWidth="1"/>
    <col min="754" max="754" width="9" style="11"/>
    <col min="755" max="755" width="10.26953125" style="11" customWidth="1"/>
    <col min="756" max="756" width="10.6328125" style="11" customWidth="1"/>
    <col min="757" max="757" width="9" style="11"/>
    <col min="758" max="758" width="14.453125" style="11" bestFit="1" customWidth="1"/>
    <col min="759" max="759" width="13.26953125" style="11" bestFit="1" customWidth="1"/>
    <col min="760" max="766" width="9" style="11"/>
    <col min="767" max="767" width="4.26953125" style="11" customWidth="1"/>
    <col min="768" max="768" width="10.26953125" style="11" customWidth="1"/>
    <col min="769" max="769" width="18.26953125" style="11" customWidth="1"/>
    <col min="770" max="772" width="8.26953125" style="11" customWidth="1"/>
    <col min="773" max="774" width="0" style="11" hidden="1" customWidth="1"/>
    <col min="775" max="775" width="8.7265625" style="11" customWidth="1"/>
    <col min="776" max="779" width="16.26953125" style="11" customWidth="1"/>
    <col min="780" max="780" width="20" style="11" customWidth="1"/>
    <col min="781" max="781" width="15.90625" style="11" customWidth="1"/>
    <col min="782" max="990" width="9" style="11"/>
    <col min="991" max="991" width="4.26953125" style="11" customWidth="1"/>
    <col min="992" max="992" width="4.90625" style="11" customWidth="1"/>
    <col min="993" max="993" width="13.7265625" style="11" customWidth="1"/>
    <col min="994" max="994" width="8.36328125" style="11" customWidth="1"/>
    <col min="995" max="995" width="25.90625" style="11" customWidth="1"/>
    <col min="996" max="996" width="8.90625" style="11" customWidth="1"/>
    <col min="997" max="997" width="22.26953125" style="11" customWidth="1"/>
    <col min="998" max="1000" width="8.26953125" style="11" customWidth="1"/>
    <col min="1001" max="1002" width="20" style="11" customWidth="1"/>
    <col min="1003" max="1006" width="7" style="11" customWidth="1"/>
    <col min="1007" max="1007" width="8.7265625" style="11" customWidth="1"/>
    <col min="1008" max="1009" width="13.26953125" style="11" customWidth="1"/>
    <col min="1010" max="1010" width="9" style="11"/>
    <col min="1011" max="1011" width="10.26953125" style="11" customWidth="1"/>
    <col min="1012" max="1012" width="10.6328125" style="11" customWidth="1"/>
    <col min="1013" max="1013" width="9" style="11"/>
    <col min="1014" max="1014" width="14.453125" style="11" bestFit="1" customWidth="1"/>
    <col min="1015" max="1015" width="13.26953125" style="11" bestFit="1" customWidth="1"/>
    <col min="1016" max="1022" width="9" style="11"/>
    <col min="1023" max="1023" width="4.26953125" style="11" customWidth="1"/>
    <col min="1024" max="1024" width="10.26953125" style="11" customWidth="1"/>
    <col min="1025" max="1025" width="18.26953125" style="11" customWidth="1"/>
    <col min="1026" max="1028" width="8.26953125" style="11" customWidth="1"/>
    <col min="1029" max="1030" width="0" style="11" hidden="1" customWidth="1"/>
    <col min="1031" max="1031" width="8.7265625" style="11" customWidth="1"/>
    <col min="1032" max="1035" width="16.26953125" style="11" customWidth="1"/>
    <col min="1036" max="1036" width="20" style="11" customWidth="1"/>
    <col min="1037" max="1037" width="15.90625" style="11" customWidth="1"/>
    <col min="1038" max="1246" width="9" style="11"/>
    <col min="1247" max="1247" width="4.26953125" style="11" customWidth="1"/>
    <col min="1248" max="1248" width="4.90625" style="11" customWidth="1"/>
    <col min="1249" max="1249" width="13.7265625" style="11" customWidth="1"/>
    <col min="1250" max="1250" width="8.36328125" style="11" customWidth="1"/>
    <col min="1251" max="1251" width="25.90625" style="11" customWidth="1"/>
    <col min="1252" max="1252" width="8.90625" style="11" customWidth="1"/>
    <col min="1253" max="1253" width="22.26953125" style="11" customWidth="1"/>
    <col min="1254" max="1256" width="8.26953125" style="11" customWidth="1"/>
    <col min="1257" max="1258" width="20" style="11" customWidth="1"/>
    <col min="1259" max="1262" width="7" style="11" customWidth="1"/>
    <col min="1263" max="1263" width="8.7265625" style="11" customWidth="1"/>
    <col min="1264" max="1265" width="13.26953125" style="11" customWidth="1"/>
    <col min="1266" max="1266" width="9" style="11"/>
    <col min="1267" max="1267" width="10.26953125" style="11" customWidth="1"/>
    <col min="1268" max="1268" width="10.6328125" style="11" customWidth="1"/>
    <col min="1269" max="1269" width="9" style="11"/>
    <col min="1270" max="1270" width="14.453125" style="11" bestFit="1" customWidth="1"/>
    <col min="1271" max="1271" width="13.26953125" style="11" bestFit="1" customWidth="1"/>
    <col min="1272" max="1278" width="9" style="11"/>
    <col min="1279" max="1279" width="4.26953125" style="11" customWidth="1"/>
    <col min="1280" max="1280" width="10.26953125" style="11" customWidth="1"/>
    <col min="1281" max="1281" width="18.26953125" style="11" customWidth="1"/>
    <col min="1282" max="1284" width="8.26953125" style="11" customWidth="1"/>
    <col min="1285" max="1286" width="0" style="11" hidden="1" customWidth="1"/>
    <col min="1287" max="1287" width="8.7265625" style="11" customWidth="1"/>
    <col min="1288" max="1291" width="16.26953125" style="11" customWidth="1"/>
    <col min="1292" max="1292" width="20" style="11" customWidth="1"/>
    <col min="1293" max="1293" width="15.90625" style="11" customWidth="1"/>
    <col min="1294" max="1502" width="9" style="11"/>
    <col min="1503" max="1503" width="4.26953125" style="11" customWidth="1"/>
    <col min="1504" max="1504" width="4.90625" style="11" customWidth="1"/>
    <col min="1505" max="1505" width="13.7265625" style="11" customWidth="1"/>
    <col min="1506" max="1506" width="8.36328125" style="11" customWidth="1"/>
    <col min="1507" max="1507" width="25.90625" style="11" customWidth="1"/>
    <col min="1508" max="1508" width="8.90625" style="11" customWidth="1"/>
    <col min="1509" max="1509" width="22.26953125" style="11" customWidth="1"/>
    <col min="1510" max="1512" width="8.26953125" style="11" customWidth="1"/>
    <col min="1513" max="1514" width="20" style="11" customWidth="1"/>
    <col min="1515" max="1518" width="7" style="11" customWidth="1"/>
    <col min="1519" max="1519" width="8.7265625" style="11" customWidth="1"/>
    <col min="1520" max="1521" width="13.26953125" style="11" customWidth="1"/>
    <col min="1522" max="1522" width="9" style="11"/>
    <col min="1523" max="1523" width="10.26953125" style="11" customWidth="1"/>
    <col min="1524" max="1524" width="10.6328125" style="11" customWidth="1"/>
    <col min="1525" max="1525" width="9" style="11"/>
    <col min="1526" max="1526" width="14.453125" style="11" bestFit="1" customWidth="1"/>
    <col min="1527" max="1527" width="13.26953125" style="11" bestFit="1" customWidth="1"/>
    <col min="1528" max="1534" width="9" style="11"/>
    <col min="1535" max="1535" width="4.26953125" style="11" customWidth="1"/>
    <col min="1536" max="1536" width="10.26953125" style="11" customWidth="1"/>
    <col min="1537" max="1537" width="18.26953125" style="11" customWidth="1"/>
    <col min="1538" max="1540" width="8.26953125" style="11" customWidth="1"/>
    <col min="1541" max="1542" width="0" style="11" hidden="1" customWidth="1"/>
    <col min="1543" max="1543" width="8.7265625" style="11" customWidth="1"/>
    <col min="1544" max="1547" width="16.26953125" style="11" customWidth="1"/>
    <col min="1548" max="1548" width="20" style="11" customWidth="1"/>
    <col min="1549" max="1549" width="15.90625" style="11" customWidth="1"/>
    <col min="1550" max="1758" width="9" style="11"/>
    <col min="1759" max="1759" width="4.26953125" style="11" customWidth="1"/>
    <col min="1760" max="1760" width="4.90625" style="11" customWidth="1"/>
    <col min="1761" max="1761" width="13.7265625" style="11" customWidth="1"/>
    <col min="1762" max="1762" width="8.36328125" style="11" customWidth="1"/>
    <col min="1763" max="1763" width="25.90625" style="11" customWidth="1"/>
    <col min="1764" max="1764" width="8.90625" style="11" customWidth="1"/>
    <col min="1765" max="1765" width="22.26953125" style="11" customWidth="1"/>
    <col min="1766" max="1768" width="8.26953125" style="11" customWidth="1"/>
    <col min="1769" max="1770" width="20" style="11" customWidth="1"/>
    <col min="1771" max="1774" width="7" style="11" customWidth="1"/>
    <col min="1775" max="1775" width="8.7265625" style="11" customWidth="1"/>
    <col min="1776" max="1777" width="13.26953125" style="11" customWidth="1"/>
    <col min="1778" max="1778" width="9" style="11"/>
    <col min="1779" max="1779" width="10.26953125" style="11" customWidth="1"/>
    <col min="1780" max="1780" width="10.6328125" style="11" customWidth="1"/>
    <col min="1781" max="1781" width="9" style="11"/>
    <col min="1782" max="1782" width="14.453125" style="11" bestFit="1" customWidth="1"/>
    <col min="1783" max="1783" width="13.26953125" style="11" bestFit="1" customWidth="1"/>
    <col min="1784" max="1790" width="9" style="11"/>
    <col min="1791" max="1791" width="4.26953125" style="11" customWidth="1"/>
    <col min="1792" max="1792" width="10.26953125" style="11" customWidth="1"/>
    <col min="1793" max="1793" width="18.26953125" style="11" customWidth="1"/>
    <col min="1794" max="1796" width="8.26953125" style="11" customWidth="1"/>
    <col min="1797" max="1798" width="0" style="11" hidden="1" customWidth="1"/>
    <col min="1799" max="1799" width="8.7265625" style="11" customWidth="1"/>
    <col min="1800" max="1803" width="16.26953125" style="11" customWidth="1"/>
    <col min="1804" max="1804" width="20" style="11" customWidth="1"/>
    <col min="1805" max="1805" width="15.90625" style="11" customWidth="1"/>
    <col min="1806" max="2014" width="9" style="11"/>
    <col min="2015" max="2015" width="4.26953125" style="11" customWidth="1"/>
    <col min="2016" max="2016" width="4.90625" style="11" customWidth="1"/>
    <col min="2017" max="2017" width="13.7265625" style="11" customWidth="1"/>
    <col min="2018" max="2018" width="8.36328125" style="11" customWidth="1"/>
    <col min="2019" max="2019" width="25.90625" style="11" customWidth="1"/>
    <col min="2020" max="2020" width="8.90625" style="11" customWidth="1"/>
    <col min="2021" max="2021" width="22.26953125" style="11" customWidth="1"/>
    <col min="2022" max="2024" width="8.26953125" style="11" customWidth="1"/>
    <col min="2025" max="2026" width="20" style="11" customWidth="1"/>
    <col min="2027" max="2030" width="7" style="11" customWidth="1"/>
    <col min="2031" max="2031" width="8.7265625" style="11" customWidth="1"/>
    <col min="2032" max="2033" width="13.26953125" style="11" customWidth="1"/>
    <col min="2034" max="2034" width="9" style="11"/>
    <col min="2035" max="2035" width="10.26953125" style="11" customWidth="1"/>
    <col min="2036" max="2036" width="10.6328125" style="11" customWidth="1"/>
    <col min="2037" max="2037" width="9" style="11"/>
    <col min="2038" max="2038" width="14.453125" style="11" bestFit="1" customWidth="1"/>
    <col min="2039" max="2039" width="13.26953125" style="11" bestFit="1" customWidth="1"/>
    <col min="2040" max="2046" width="9" style="11"/>
    <col min="2047" max="2047" width="4.26953125" style="11" customWidth="1"/>
    <col min="2048" max="2048" width="10.26953125" style="11" customWidth="1"/>
    <col min="2049" max="2049" width="18.26953125" style="11" customWidth="1"/>
    <col min="2050" max="2052" width="8.26953125" style="11" customWidth="1"/>
    <col min="2053" max="2054" width="0" style="11" hidden="1" customWidth="1"/>
    <col min="2055" max="2055" width="8.7265625" style="11" customWidth="1"/>
    <col min="2056" max="2059" width="16.26953125" style="11" customWidth="1"/>
    <col min="2060" max="2060" width="20" style="11" customWidth="1"/>
    <col min="2061" max="2061" width="15.90625" style="11" customWidth="1"/>
    <col min="2062" max="2270" width="9" style="11"/>
    <col min="2271" max="2271" width="4.26953125" style="11" customWidth="1"/>
    <col min="2272" max="2272" width="4.90625" style="11" customWidth="1"/>
    <col min="2273" max="2273" width="13.7265625" style="11" customWidth="1"/>
    <col min="2274" max="2274" width="8.36328125" style="11" customWidth="1"/>
    <col min="2275" max="2275" width="25.90625" style="11" customWidth="1"/>
    <col min="2276" max="2276" width="8.90625" style="11" customWidth="1"/>
    <col min="2277" max="2277" width="22.26953125" style="11" customWidth="1"/>
    <col min="2278" max="2280" width="8.26953125" style="11" customWidth="1"/>
    <col min="2281" max="2282" width="20" style="11" customWidth="1"/>
    <col min="2283" max="2286" width="7" style="11" customWidth="1"/>
    <col min="2287" max="2287" width="8.7265625" style="11" customWidth="1"/>
    <col min="2288" max="2289" width="13.26953125" style="11" customWidth="1"/>
    <col min="2290" max="2290" width="9" style="11"/>
    <col min="2291" max="2291" width="10.26953125" style="11" customWidth="1"/>
    <col min="2292" max="2292" width="10.6328125" style="11" customWidth="1"/>
    <col min="2293" max="2293" width="9" style="11"/>
    <col min="2294" max="2294" width="14.453125" style="11" bestFit="1" customWidth="1"/>
    <col min="2295" max="2295" width="13.26953125" style="11" bestFit="1" customWidth="1"/>
    <col min="2296" max="2302" width="9" style="11"/>
    <col min="2303" max="2303" width="4.26953125" style="11" customWidth="1"/>
    <col min="2304" max="2304" width="10.26953125" style="11" customWidth="1"/>
    <col min="2305" max="2305" width="18.26953125" style="11" customWidth="1"/>
    <col min="2306" max="2308" width="8.26953125" style="11" customWidth="1"/>
    <col min="2309" max="2310" width="0" style="11" hidden="1" customWidth="1"/>
    <col min="2311" max="2311" width="8.7265625" style="11" customWidth="1"/>
    <col min="2312" max="2315" width="16.26953125" style="11" customWidth="1"/>
    <col min="2316" max="2316" width="20" style="11" customWidth="1"/>
    <col min="2317" max="2317" width="15.90625" style="11" customWidth="1"/>
    <col min="2318" max="2526" width="9" style="11"/>
    <col min="2527" max="2527" width="4.26953125" style="11" customWidth="1"/>
    <col min="2528" max="2528" width="4.90625" style="11" customWidth="1"/>
    <col min="2529" max="2529" width="13.7265625" style="11" customWidth="1"/>
    <col min="2530" max="2530" width="8.36328125" style="11" customWidth="1"/>
    <col min="2531" max="2531" width="25.90625" style="11" customWidth="1"/>
    <col min="2532" max="2532" width="8.90625" style="11" customWidth="1"/>
    <col min="2533" max="2533" width="22.26953125" style="11" customWidth="1"/>
    <col min="2534" max="2536" width="8.26953125" style="11" customWidth="1"/>
    <col min="2537" max="2538" width="20" style="11" customWidth="1"/>
    <col min="2539" max="2542" width="7" style="11" customWidth="1"/>
    <col min="2543" max="2543" width="8.7265625" style="11" customWidth="1"/>
    <col min="2544" max="2545" width="13.26953125" style="11" customWidth="1"/>
    <col min="2546" max="2546" width="9" style="11"/>
    <col min="2547" max="2547" width="10.26953125" style="11" customWidth="1"/>
    <col min="2548" max="2548" width="10.6328125" style="11" customWidth="1"/>
    <col min="2549" max="2549" width="9" style="11"/>
    <col min="2550" max="2550" width="14.453125" style="11" bestFit="1" customWidth="1"/>
    <col min="2551" max="2551" width="13.26953125" style="11" bestFit="1" customWidth="1"/>
    <col min="2552" max="2558" width="9" style="11"/>
    <col min="2559" max="2559" width="4.26953125" style="11" customWidth="1"/>
    <col min="2560" max="2560" width="10.26953125" style="11" customWidth="1"/>
    <col min="2561" max="2561" width="18.26953125" style="11" customWidth="1"/>
    <col min="2562" max="2564" width="8.26953125" style="11" customWidth="1"/>
    <col min="2565" max="2566" width="0" style="11" hidden="1" customWidth="1"/>
    <col min="2567" max="2567" width="8.7265625" style="11" customWidth="1"/>
    <col min="2568" max="2571" width="16.26953125" style="11" customWidth="1"/>
    <col min="2572" max="2572" width="20" style="11" customWidth="1"/>
    <col min="2573" max="2573" width="15.90625" style="11" customWidth="1"/>
    <col min="2574" max="2782" width="9" style="11"/>
    <col min="2783" max="2783" width="4.26953125" style="11" customWidth="1"/>
    <col min="2784" max="2784" width="4.90625" style="11" customWidth="1"/>
    <col min="2785" max="2785" width="13.7265625" style="11" customWidth="1"/>
    <col min="2786" max="2786" width="8.36328125" style="11" customWidth="1"/>
    <col min="2787" max="2787" width="25.90625" style="11" customWidth="1"/>
    <col min="2788" max="2788" width="8.90625" style="11" customWidth="1"/>
    <col min="2789" max="2789" width="22.26953125" style="11" customWidth="1"/>
    <col min="2790" max="2792" width="8.26953125" style="11" customWidth="1"/>
    <col min="2793" max="2794" width="20" style="11" customWidth="1"/>
    <col min="2795" max="2798" width="7" style="11" customWidth="1"/>
    <col min="2799" max="2799" width="8.7265625" style="11" customWidth="1"/>
    <col min="2800" max="2801" width="13.26953125" style="11" customWidth="1"/>
    <col min="2802" max="2802" width="9" style="11"/>
    <col min="2803" max="2803" width="10.26953125" style="11" customWidth="1"/>
    <col min="2804" max="2804" width="10.6328125" style="11" customWidth="1"/>
    <col min="2805" max="2805" width="9" style="11"/>
    <col min="2806" max="2806" width="14.453125" style="11" bestFit="1" customWidth="1"/>
    <col min="2807" max="2807" width="13.26953125" style="11" bestFit="1" customWidth="1"/>
    <col min="2808" max="2814" width="9" style="11"/>
    <col min="2815" max="2815" width="4.26953125" style="11" customWidth="1"/>
    <col min="2816" max="2816" width="10.26953125" style="11" customWidth="1"/>
    <col min="2817" max="2817" width="18.26953125" style="11" customWidth="1"/>
    <col min="2818" max="2820" width="8.26953125" style="11" customWidth="1"/>
    <col min="2821" max="2822" width="0" style="11" hidden="1" customWidth="1"/>
    <col min="2823" max="2823" width="8.7265625" style="11" customWidth="1"/>
    <col min="2824" max="2827" width="16.26953125" style="11" customWidth="1"/>
    <col min="2828" max="2828" width="20" style="11" customWidth="1"/>
    <col min="2829" max="2829" width="15.90625" style="11" customWidth="1"/>
    <col min="2830" max="3038" width="9" style="11"/>
    <col min="3039" max="3039" width="4.26953125" style="11" customWidth="1"/>
    <col min="3040" max="3040" width="4.90625" style="11" customWidth="1"/>
    <col min="3041" max="3041" width="13.7265625" style="11" customWidth="1"/>
    <col min="3042" max="3042" width="8.36328125" style="11" customWidth="1"/>
    <col min="3043" max="3043" width="25.90625" style="11" customWidth="1"/>
    <col min="3044" max="3044" width="8.90625" style="11" customWidth="1"/>
    <col min="3045" max="3045" width="22.26953125" style="11" customWidth="1"/>
    <col min="3046" max="3048" width="8.26953125" style="11" customWidth="1"/>
    <col min="3049" max="3050" width="20" style="11" customWidth="1"/>
    <col min="3051" max="3054" width="7" style="11" customWidth="1"/>
    <col min="3055" max="3055" width="8.7265625" style="11" customWidth="1"/>
    <col min="3056" max="3057" width="13.26953125" style="11" customWidth="1"/>
    <col min="3058" max="3058" width="9" style="11"/>
    <col min="3059" max="3059" width="10.26953125" style="11" customWidth="1"/>
    <col min="3060" max="3060" width="10.6328125" style="11" customWidth="1"/>
    <col min="3061" max="3061" width="9" style="11"/>
    <col min="3062" max="3062" width="14.453125" style="11" bestFit="1" customWidth="1"/>
    <col min="3063" max="3063" width="13.26953125" style="11" bestFit="1" customWidth="1"/>
    <col min="3064" max="3070" width="9" style="11"/>
    <col min="3071" max="3071" width="4.26953125" style="11" customWidth="1"/>
    <col min="3072" max="3072" width="10.26953125" style="11" customWidth="1"/>
    <col min="3073" max="3073" width="18.26953125" style="11" customWidth="1"/>
    <col min="3074" max="3076" width="8.26953125" style="11" customWidth="1"/>
    <col min="3077" max="3078" width="0" style="11" hidden="1" customWidth="1"/>
    <col min="3079" max="3079" width="8.7265625" style="11" customWidth="1"/>
    <col min="3080" max="3083" width="16.26953125" style="11" customWidth="1"/>
    <col min="3084" max="3084" width="20" style="11" customWidth="1"/>
    <col min="3085" max="3085" width="15.90625" style="11" customWidth="1"/>
    <col min="3086" max="3294" width="9" style="11"/>
    <col min="3295" max="3295" width="4.26953125" style="11" customWidth="1"/>
    <col min="3296" max="3296" width="4.90625" style="11" customWidth="1"/>
    <col min="3297" max="3297" width="13.7265625" style="11" customWidth="1"/>
    <col min="3298" max="3298" width="8.36328125" style="11" customWidth="1"/>
    <col min="3299" max="3299" width="25.90625" style="11" customWidth="1"/>
    <col min="3300" max="3300" width="8.90625" style="11" customWidth="1"/>
    <col min="3301" max="3301" width="22.26953125" style="11" customWidth="1"/>
    <col min="3302" max="3304" width="8.26953125" style="11" customWidth="1"/>
    <col min="3305" max="3306" width="20" style="11" customWidth="1"/>
    <col min="3307" max="3310" width="7" style="11" customWidth="1"/>
    <col min="3311" max="3311" width="8.7265625" style="11" customWidth="1"/>
    <col min="3312" max="3313" width="13.26953125" style="11" customWidth="1"/>
    <col min="3314" max="3314" width="9" style="11"/>
    <col min="3315" max="3315" width="10.26953125" style="11" customWidth="1"/>
    <col min="3316" max="3316" width="10.6328125" style="11" customWidth="1"/>
    <col min="3317" max="3317" width="9" style="11"/>
    <col min="3318" max="3318" width="14.453125" style="11" bestFit="1" customWidth="1"/>
    <col min="3319" max="3319" width="13.26953125" style="11" bestFit="1" customWidth="1"/>
    <col min="3320" max="3326" width="9" style="11"/>
    <col min="3327" max="3327" width="4.26953125" style="11" customWidth="1"/>
    <col min="3328" max="3328" width="10.26953125" style="11" customWidth="1"/>
    <col min="3329" max="3329" width="18.26953125" style="11" customWidth="1"/>
    <col min="3330" max="3332" width="8.26953125" style="11" customWidth="1"/>
    <col min="3333" max="3334" width="0" style="11" hidden="1" customWidth="1"/>
    <col min="3335" max="3335" width="8.7265625" style="11" customWidth="1"/>
    <col min="3336" max="3339" width="16.26953125" style="11" customWidth="1"/>
    <col min="3340" max="3340" width="20" style="11" customWidth="1"/>
    <col min="3341" max="3341" width="15.90625" style="11" customWidth="1"/>
    <col min="3342" max="3550" width="9" style="11"/>
    <col min="3551" max="3551" width="4.26953125" style="11" customWidth="1"/>
    <col min="3552" max="3552" width="4.90625" style="11" customWidth="1"/>
    <col min="3553" max="3553" width="13.7265625" style="11" customWidth="1"/>
    <col min="3554" max="3554" width="8.36328125" style="11" customWidth="1"/>
    <col min="3555" max="3555" width="25.90625" style="11" customWidth="1"/>
    <col min="3556" max="3556" width="8.90625" style="11" customWidth="1"/>
    <col min="3557" max="3557" width="22.26953125" style="11" customWidth="1"/>
    <col min="3558" max="3560" width="8.26953125" style="11" customWidth="1"/>
    <col min="3561" max="3562" width="20" style="11" customWidth="1"/>
    <col min="3563" max="3566" width="7" style="11" customWidth="1"/>
    <col min="3567" max="3567" width="8.7265625" style="11" customWidth="1"/>
    <col min="3568" max="3569" width="13.26953125" style="11" customWidth="1"/>
    <col min="3570" max="3570" width="9" style="11"/>
    <col min="3571" max="3571" width="10.26953125" style="11" customWidth="1"/>
    <col min="3572" max="3572" width="10.6328125" style="11" customWidth="1"/>
    <col min="3573" max="3573" width="9" style="11"/>
    <col min="3574" max="3574" width="14.453125" style="11" bestFit="1" customWidth="1"/>
    <col min="3575" max="3575" width="13.26953125" style="11" bestFit="1" customWidth="1"/>
    <col min="3576" max="3582" width="9" style="11"/>
    <col min="3583" max="3583" width="4.26953125" style="11" customWidth="1"/>
    <col min="3584" max="3584" width="10.26953125" style="11" customWidth="1"/>
    <col min="3585" max="3585" width="18.26953125" style="11" customWidth="1"/>
    <col min="3586" max="3588" width="8.26953125" style="11" customWidth="1"/>
    <col min="3589" max="3590" width="0" style="11" hidden="1" customWidth="1"/>
    <col min="3591" max="3591" width="8.7265625" style="11" customWidth="1"/>
    <col min="3592" max="3595" width="16.26953125" style="11" customWidth="1"/>
    <col min="3596" max="3596" width="20" style="11" customWidth="1"/>
    <col min="3597" max="3597" width="15.90625" style="11" customWidth="1"/>
    <col min="3598" max="3806" width="9" style="11"/>
    <col min="3807" max="3807" width="4.26953125" style="11" customWidth="1"/>
    <col min="3808" max="3808" width="4.90625" style="11" customWidth="1"/>
    <col min="3809" max="3809" width="13.7265625" style="11" customWidth="1"/>
    <col min="3810" max="3810" width="8.36328125" style="11" customWidth="1"/>
    <col min="3811" max="3811" width="25.90625" style="11" customWidth="1"/>
    <col min="3812" max="3812" width="8.90625" style="11" customWidth="1"/>
    <col min="3813" max="3813" width="22.26953125" style="11" customWidth="1"/>
    <col min="3814" max="3816" width="8.26953125" style="11" customWidth="1"/>
    <col min="3817" max="3818" width="20" style="11" customWidth="1"/>
    <col min="3819" max="3822" width="7" style="11" customWidth="1"/>
    <col min="3823" max="3823" width="8.7265625" style="11" customWidth="1"/>
    <col min="3824" max="3825" width="13.26953125" style="11" customWidth="1"/>
    <col min="3826" max="3826" width="9" style="11"/>
    <col min="3827" max="3827" width="10.26953125" style="11" customWidth="1"/>
    <col min="3828" max="3828" width="10.6328125" style="11" customWidth="1"/>
    <col min="3829" max="3829" width="9" style="11"/>
    <col min="3830" max="3830" width="14.453125" style="11" bestFit="1" customWidth="1"/>
    <col min="3831" max="3831" width="13.26953125" style="11" bestFit="1" customWidth="1"/>
    <col min="3832" max="3838" width="9" style="11"/>
    <col min="3839" max="3839" width="4.26953125" style="11" customWidth="1"/>
    <col min="3840" max="3840" width="10.26953125" style="11" customWidth="1"/>
    <col min="3841" max="3841" width="18.26953125" style="11" customWidth="1"/>
    <col min="3842" max="3844" width="8.26953125" style="11" customWidth="1"/>
    <col min="3845" max="3846" width="0" style="11" hidden="1" customWidth="1"/>
    <col min="3847" max="3847" width="8.7265625" style="11" customWidth="1"/>
    <col min="3848" max="3851" width="16.26953125" style="11" customWidth="1"/>
    <col min="3852" max="3852" width="20" style="11" customWidth="1"/>
    <col min="3853" max="3853" width="15.90625" style="11" customWidth="1"/>
    <col min="3854" max="4062" width="9" style="11"/>
    <col min="4063" max="4063" width="4.26953125" style="11" customWidth="1"/>
    <col min="4064" max="4064" width="4.90625" style="11" customWidth="1"/>
    <col min="4065" max="4065" width="13.7265625" style="11" customWidth="1"/>
    <col min="4066" max="4066" width="8.36328125" style="11" customWidth="1"/>
    <col min="4067" max="4067" width="25.90625" style="11" customWidth="1"/>
    <col min="4068" max="4068" width="8.90625" style="11" customWidth="1"/>
    <col min="4069" max="4069" width="22.26953125" style="11" customWidth="1"/>
    <col min="4070" max="4072" width="8.26953125" style="11" customWidth="1"/>
    <col min="4073" max="4074" width="20" style="11" customWidth="1"/>
    <col min="4075" max="4078" width="7" style="11" customWidth="1"/>
    <col min="4079" max="4079" width="8.7265625" style="11" customWidth="1"/>
    <col min="4080" max="4081" width="13.26953125" style="11" customWidth="1"/>
    <col min="4082" max="4082" width="9" style="11"/>
    <col min="4083" max="4083" width="10.26953125" style="11" customWidth="1"/>
    <col min="4084" max="4084" width="10.6328125" style="11" customWidth="1"/>
    <col min="4085" max="4085" width="9" style="11"/>
    <col min="4086" max="4086" width="14.453125" style="11" bestFit="1" customWidth="1"/>
    <col min="4087" max="4087" width="13.26953125" style="11" bestFit="1" customWidth="1"/>
    <col min="4088" max="4094" width="9" style="11"/>
    <col min="4095" max="4095" width="4.26953125" style="11" customWidth="1"/>
    <col min="4096" max="4096" width="10.26953125" style="11" customWidth="1"/>
    <col min="4097" max="4097" width="18.26953125" style="11" customWidth="1"/>
    <col min="4098" max="4100" width="8.26953125" style="11" customWidth="1"/>
    <col min="4101" max="4102" width="0" style="11" hidden="1" customWidth="1"/>
    <col min="4103" max="4103" width="8.7265625" style="11" customWidth="1"/>
    <col min="4104" max="4107" width="16.26953125" style="11" customWidth="1"/>
    <col min="4108" max="4108" width="20" style="11" customWidth="1"/>
    <col min="4109" max="4109" width="15.90625" style="11" customWidth="1"/>
    <col min="4110" max="4318" width="9" style="11"/>
    <col min="4319" max="4319" width="4.26953125" style="11" customWidth="1"/>
    <col min="4320" max="4320" width="4.90625" style="11" customWidth="1"/>
    <col min="4321" max="4321" width="13.7265625" style="11" customWidth="1"/>
    <col min="4322" max="4322" width="8.36328125" style="11" customWidth="1"/>
    <col min="4323" max="4323" width="25.90625" style="11" customWidth="1"/>
    <col min="4324" max="4324" width="8.90625" style="11" customWidth="1"/>
    <col min="4325" max="4325" width="22.26953125" style="11" customWidth="1"/>
    <col min="4326" max="4328" width="8.26953125" style="11" customWidth="1"/>
    <col min="4329" max="4330" width="20" style="11" customWidth="1"/>
    <col min="4331" max="4334" width="7" style="11" customWidth="1"/>
    <col min="4335" max="4335" width="8.7265625" style="11" customWidth="1"/>
    <col min="4336" max="4337" width="13.26953125" style="11" customWidth="1"/>
    <col min="4338" max="4338" width="9" style="11"/>
    <col min="4339" max="4339" width="10.26953125" style="11" customWidth="1"/>
    <col min="4340" max="4340" width="10.6328125" style="11" customWidth="1"/>
    <col min="4341" max="4341" width="9" style="11"/>
    <col min="4342" max="4342" width="14.453125" style="11" bestFit="1" customWidth="1"/>
    <col min="4343" max="4343" width="13.26953125" style="11" bestFit="1" customWidth="1"/>
    <col min="4344" max="4350" width="9" style="11"/>
    <col min="4351" max="4351" width="4.26953125" style="11" customWidth="1"/>
    <col min="4352" max="4352" width="10.26953125" style="11" customWidth="1"/>
    <col min="4353" max="4353" width="18.26953125" style="11" customWidth="1"/>
    <col min="4354" max="4356" width="8.26953125" style="11" customWidth="1"/>
    <col min="4357" max="4358" width="0" style="11" hidden="1" customWidth="1"/>
    <col min="4359" max="4359" width="8.7265625" style="11" customWidth="1"/>
    <col min="4360" max="4363" width="16.26953125" style="11" customWidth="1"/>
    <col min="4364" max="4364" width="20" style="11" customWidth="1"/>
    <col min="4365" max="4365" width="15.90625" style="11" customWidth="1"/>
    <col min="4366" max="4574" width="9" style="11"/>
    <col min="4575" max="4575" width="4.26953125" style="11" customWidth="1"/>
    <col min="4576" max="4576" width="4.90625" style="11" customWidth="1"/>
    <col min="4577" max="4577" width="13.7265625" style="11" customWidth="1"/>
    <col min="4578" max="4578" width="8.36328125" style="11" customWidth="1"/>
    <col min="4579" max="4579" width="25.90625" style="11" customWidth="1"/>
    <col min="4580" max="4580" width="8.90625" style="11" customWidth="1"/>
    <col min="4581" max="4581" width="22.26953125" style="11" customWidth="1"/>
    <col min="4582" max="4584" width="8.26953125" style="11" customWidth="1"/>
    <col min="4585" max="4586" width="20" style="11" customWidth="1"/>
    <col min="4587" max="4590" width="7" style="11" customWidth="1"/>
    <col min="4591" max="4591" width="8.7265625" style="11" customWidth="1"/>
    <col min="4592" max="4593" width="13.26953125" style="11" customWidth="1"/>
    <col min="4594" max="4594" width="9" style="11"/>
    <col min="4595" max="4595" width="10.26953125" style="11" customWidth="1"/>
    <col min="4596" max="4596" width="10.6328125" style="11" customWidth="1"/>
    <col min="4597" max="4597" width="9" style="11"/>
    <col min="4598" max="4598" width="14.453125" style="11" bestFit="1" customWidth="1"/>
    <col min="4599" max="4599" width="13.26953125" style="11" bestFit="1" customWidth="1"/>
    <col min="4600" max="4606" width="9" style="11"/>
    <col min="4607" max="4607" width="4.26953125" style="11" customWidth="1"/>
    <col min="4608" max="4608" width="10.26953125" style="11" customWidth="1"/>
    <col min="4609" max="4609" width="18.26953125" style="11" customWidth="1"/>
    <col min="4610" max="4612" width="8.26953125" style="11" customWidth="1"/>
    <col min="4613" max="4614" width="0" style="11" hidden="1" customWidth="1"/>
    <col min="4615" max="4615" width="8.7265625" style="11" customWidth="1"/>
    <col min="4616" max="4619" width="16.26953125" style="11" customWidth="1"/>
    <col min="4620" max="4620" width="20" style="11" customWidth="1"/>
    <col min="4621" max="4621" width="15.90625" style="11" customWidth="1"/>
    <col min="4622" max="4830" width="9" style="11"/>
    <col min="4831" max="4831" width="4.26953125" style="11" customWidth="1"/>
    <col min="4832" max="4832" width="4.90625" style="11" customWidth="1"/>
    <col min="4833" max="4833" width="13.7265625" style="11" customWidth="1"/>
    <col min="4834" max="4834" width="8.36328125" style="11" customWidth="1"/>
    <col min="4835" max="4835" width="25.90625" style="11" customWidth="1"/>
    <col min="4836" max="4836" width="8.90625" style="11" customWidth="1"/>
    <col min="4837" max="4837" width="22.26953125" style="11" customWidth="1"/>
    <col min="4838" max="4840" width="8.26953125" style="11" customWidth="1"/>
    <col min="4841" max="4842" width="20" style="11" customWidth="1"/>
    <col min="4843" max="4846" width="7" style="11" customWidth="1"/>
    <col min="4847" max="4847" width="8.7265625" style="11" customWidth="1"/>
    <col min="4848" max="4849" width="13.26953125" style="11" customWidth="1"/>
    <col min="4850" max="4850" width="9" style="11"/>
    <col min="4851" max="4851" width="10.26953125" style="11" customWidth="1"/>
    <col min="4852" max="4852" width="10.6328125" style="11" customWidth="1"/>
    <col min="4853" max="4853" width="9" style="11"/>
    <col min="4854" max="4854" width="14.453125" style="11" bestFit="1" customWidth="1"/>
    <col min="4855" max="4855" width="13.26953125" style="11" bestFit="1" customWidth="1"/>
    <col min="4856" max="4862" width="9" style="11"/>
    <col min="4863" max="4863" width="4.26953125" style="11" customWidth="1"/>
    <col min="4864" max="4864" width="10.26953125" style="11" customWidth="1"/>
    <col min="4865" max="4865" width="18.26953125" style="11" customWidth="1"/>
    <col min="4866" max="4868" width="8.26953125" style="11" customWidth="1"/>
    <col min="4869" max="4870" width="0" style="11" hidden="1" customWidth="1"/>
    <col min="4871" max="4871" width="8.7265625" style="11" customWidth="1"/>
    <col min="4872" max="4875" width="16.26953125" style="11" customWidth="1"/>
    <col min="4876" max="4876" width="20" style="11" customWidth="1"/>
    <col min="4877" max="4877" width="15.90625" style="11" customWidth="1"/>
    <col min="4878" max="5086" width="9" style="11"/>
    <col min="5087" max="5087" width="4.26953125" style="11" customWidth="1"/>
    <col min="5088" max="5088" width="4.90625" style="11" customWidth="1"/>
    <col min="5089" max="5089" width="13.7265625" style="11" customWidth="1"/>
    <col min="5090" max="5090" width="8.36328125" style="11" customWidth="1"/>
    <col min="5091" max="5091" width="25.90625" style="11" customWidth="1"/>
    <col min="5092" max="5092" width="8.90625" style="11" customWidth="1"/>
    <col min="5093" max="5093" width="22.26953125" style="11" customWidth="1"/>
    <col min="5094" max="5096" width="8.26953125" style="11" customWidth="1"/>
    <col min="5097" max="5098" width="20" style="11" customWidth="1"/>
    <col min="5099" max="5102" width="7" style="11" customWidth="1"/>
    <col min="5103" max="5103" width="8.7265625" style="11" customWidth="1"/>
    <col min="5104" max="5105" width="13.26953125" style="11" customWidth="1"/>
    <col min="5106" max="5106" width="9" style="11"/>
    <col min="5107" max="5107" width="10.26953125" style="11" customWidth="1"/>
    <col min="5108" max="5108" width="10.6328125" style="11" customWidth="1"/>
    <col min="5109" max="5109" width="9" style="11"/>
    <col min="5110" max="5110" width="14.453125" style="11" bestFit="1" customWidth="1"/>
    <col min="5111" max="5111" width="13.26953125" style="11" bestFit="1" customWidth="1"/>
    <col min="5112" max="5118" width="9" style="11"/>
    <col min="5119" max="5119" width="4.26953125" style="11" customWidth="1"/>
    <col min="5120" max="5120" width="10.26953125" style="11" customWidth="1"/>
    <col min="5121" max="5121" width="18.26953125" style="11" customWidth="1"/>
    <col min="5122" max="5124" width="8.26953125" style="11" customWidth="1"/>
    <col min="5125" max="5126" width="0" style="11" hidden="1" customWidth="1"/>
    <col min="5127" max="5127" width="8.7265625" style="11" customWidth="1"/>
    <col min="5128" max="5131" width="16.26953125" style="11" customWidth="1"/>
    <col min="5132" max="5132" width="20" style="11" customWidth="1"/>
    <col min="5133" max="5133" width="15.90625" style="11" customWidth="1"/>
    <col min="5134" max="5342" width="9" style="11"/>
    <col min="5343" max="5343" width="4.26953125" style="11" customWidth="1"/>
    <col min="5344" max="5344" width="4.90625" style="11" customWidth="1"/>
    <col min="5345" max="5345" width="13.7265625" style="11" customWidth="1"/>
    <col min="5346" max="5346" width="8.36328125" style="11" customWidth="1"/>
    <col min="5347" max="5347" width="25.90625" style="11" customWidth="1"/>
    <col min="5348" max="5348" width="8.90625" style="11" customWidth="1"/>
    <col min="5349" max="5349" width="22.26953125" style="11" customWidth="1"/>
    <col min="5350" max="5352" width="8.26953125" style="11" customWidth="1"/>
    <col min="5353" max="5354" width="20" style="11" customWidth="1"/>
    <col min="5355" max="5358" width="7" style="11" customWidth="1"/>
    <col min="5359" max="5359" width="8.7265625" style="11" customWidth="1"/>
    <col min="5360" max="5361" width="13.26953125" style="11" customWidth="1"/>
    <col min="5362" max="5362" width="9" style="11"/>
    <col min="5363" max="5363" width="10.26953125" style="11" customWidth="1"/>
    <col min="5364" max="5364" width="10.6328125" style="11" customWidth="1"/>
    <col min="5365" max="5365" width="9" style="11"/>
    <col min="5366" max="5366" width="14.453125" style="11" bestFit="1" customWidth="1"/>
    <col min="5367" max="5367" width="13.26953125" style="11" bestFit="1" customWidth="1"/>
    <col min="5368" max="5374" width="9" style="11"/>
    <col min="5375" max="5375" width="4.26953125" style="11" customWidth="1"/>
    <col min="5376" max="5376" width="10.26953125" style="11" customWidth="1"/>
    <col min="5377" max="5377" width="18.26953125" style="11" customWidth="1"/>
    <col min="5378" max="5380" width="8.26953125" style="11" customWidth="1"/>
    <col min="5381" max="5382" width="0" style="11" hidden="1" customWidth="1"/>
    <col min="5383" max="5383" width="8.7265625" style="11" customWidth="1"/>
    <col min="5384" max="5387" width="16.26953125" style="11" customWidth="1"/>
    <col min="5388" max="5388" width="20" style="11" customWidth="1"/>
    <col min="5389" max="5389" width="15.90625" style="11" customWidth="1"/>
    <col min="5390" max="5598" width="9" style="11"/>
    <col min="5599" max="5599" width="4.26953125" style="11" customWidth="1"/>
    <col min="5600" max="5600" width="4.90625" style="11" customWidth="1"/>
    <col min="5601" max="5601" width="13.7265625" style="11" customWidth="1"/>
    <col min="5602" max="5602" width="8.36328125" style="11" customWidth="1"/>
    <col min="5603" max="5603" width="25.90625" style="11" customWidth="1"/>
    <col min="5604" max="5604" width="8.90625" style="11" customWidth="1"/>
    <col min="5605" max="5605" width="22.26953125" style="11" customWidth="1"/>
    <col min="5606" max="5608" width="8.26953125" style="11" customWidth="1"/>
    <col min="5609" max="5610" width="20" style="11" customWidth="1"/>
    <col min="5611" max="5614" width="7" style="11" customWidth="1"/>
    <col min="5615" max="5615" width="8.7265625" style="11" customWidth="1"/>
    <col min="5616" max="5617" width="13.26953125" style="11" customWidth="1"/>
    <col min="5618" max="5618" width="9" style="11"/>
    <col min="5619" max="5619" width="10.26953125" style="11" customWidth="1"/>
    <col min="5620" max="5620" width="10.6328125" style="11" customWidth="1"/>
    <col min="5621" max="5621" width="9" style="11"/>
    <col min="5622" max="5622" width="14.453125" style="11" bestFit="1" customWidth="1"/>
    <col min="5623" max="5623" width="13.26953125" style="11" bestFit="1" customWidth="1"/>
    <col min="5624" max="5630" width="9" style="11"/>
    <col min="5631" max="5631" width="4.26953125" style="11" customWidth="1"/>
    <col min="5632" max="5632" width="10.26953125" style="11" customWidth="1"/>
    <col min="5633" max="5633" width="18.26953125" style="11" customWidth="1"/>
    <col min="5634" max="5636" width="8.26953125" style="11" customWidth="1"/>
    <col min="5637" max="5638" width="0" style="11" hidden="1" customWidth="1"/>
    <col min="5639" max="5639" width="8.7265625" style="11" customWidth="1"/>
    <col min="5640" max="5643" width="16.26953125" style="11" customWidth="1"/>
    <col min="5644" max="5644" width="20" style="11" customWidth="1"/>
    <col min="5645" max="5645" width="15.90625" style="11" customWidth="1"/>
    <col min="5646" max="5854" width="9" style="11"/>
    <col min="5855" max="5855" width="4.26953125" style="11" customWidth="1"/>
    <col min="5856" max="5856" width="4.90625" style="11" customWidth="1"/>
    <col min="5857" max="5857" width="13.7265625" style="11" customWidth="1"/>
    <col min="5858" max="5858" width="8.36328125" style="11" customWidth="1"/>
    <col min="5859" max="5859" width="25.90625" style="11" customWidth="1"/>
    <col min="5860" max="5860" width="8.90625" style="11" customWidth="1"/>
    <col min="5861" max="5861" width="22.26953125" style="11" customWidth="1"/>
    <col min="5862" max="5864" width="8.26953125" style="11" customWidth="1"/>
    <col min="5865" max="5866" width="20" style="11" customWidth="1"/>
    <col min="5867" max="5870" width="7" style="11" customWidth="1"/>
    <col min="5871" max="5871" width="8.7265625" style="11" customWidth="1"/>
    <col min="5872" max="5873" width="13.26953125" style="11" customWidth="1"/>
    <col min="5874" max="5874" width="9" style="11"/>
    <col min="5875" max="5875" width="10.26953125" style="11" customWidth="1"/>
    <col min="5876" max="5876" width="10.6328125" style="11" customWidth="1"/>
    <col min="5877" max="5877" width="9" style="11"/>
    <col min="5878" max="5878" width="14.453125" style="11" bestFit="1" customWidth="1"/>
    <col min="5879" max="5879" width="13.26953125" style="11" bestFit="1" customWidth="1"/>
    <col min="5880" max="5886" width="9" style="11"/>
    <col min="5887" max="5887" width="4.26953125" style="11" customWidth="1"/>
    <col min="5888" max="5888" width="10.26953125" style="11" customWidth="1"/>
    <col min="5889" max="5889" width="18.26953125" style="11" customWidth="1"/>
    <col min="5890" max="5892" width="8.26953125" style="11" customWidth="1"/>
    <col min="5893" max="5894" width="0" style="11" hidden="1" customWidth="1"/>
    <col min="5895" max="5895" width="8.7265625" style="11" customWidth="1"/>
    <col min="5896" max="5899" width="16.26953125" style="11" customWidth="1"/>
    <col min="5900" max="5900" width="20" style="11" customWidth="1"/>
    <col min="5901" max="5901" width="15.90625" style="11" customWidth="1"/>
    <col min="5902" max="6110" width="9" style="11"/>
    <col min="6111" max="6111" width="4.26953125" style="11" customWidth="1"/>
    <col min="6112" max="6112" width="4.90625" style="11" customWidth="1"/>
    <col min="6113" max="6113" width="13.7265625" style="11" customWidth="1"/>
    <col min="6114" max="6114" width="8.36328125" style="11" customWidth="1"/>
    <col min="6115" max="6115" width="25.90625" style="11" customWidth="1"/>
    <col min="6116" max="6116" width="8.90625" style="11" customWidth="1"/>
    <col min="6117" max="6117" width="22.26953125" style="11" customWidth="1"/>
    <col min="6118" max="6120" width="8.26953125" style="11" customWidth="1"/>
    <col min="6121" max="6122" width="20" style="11" customWidth="1"/>
    <col min="6123" max="6126" width="7" style="11" customWidth="1"/>
    <col min="6127" max="6127" width="8.7265625" style="11" customWidth="1"/>
    <col min="6128" max="6129" width="13.26953125" style="11" customWidth="1"/>
    <col min="6130" max="6130" width="9" style="11"/>
    <col min="6131" max="6131" width="10.26953125" style="11" customWidth="1"/>
    <col min="6132" max="6132" width="10.6328125" style="11" customWidth="1"/>
    <col min="6133" max="6133" width="9" style="11"/>
    <col min="6134" max="6134" width="14.453125" style="11" bestFit="1" customWidth="1"/>
    <col min="6135" max="6135" width="13.26953125" style="11" bestFit="1" customWidth="1"/>
    <col min="6136" max="6142" width="9" style="11"/>
    <col min="6143" max="6143" width="4.26953125" style="11" customWidth="1"/>
    <col min="6144" max="6144" width="10.26953125" style="11" customWidth="1"/>
    <col min="6145" max="6145" width="18.26953125" style="11" customWidth="1"/>
    <col min="6146" max="6148" width="8.26953125" style="11" customWidth="1"/>
    <col min="6149" max="6150" width="0" style="11" hidden="1" customWidth="1"/>
    <col min="6151" max="6151" width="8.7265625" style="11" customWidth="1"/>
    <col min="6152" max="6155" width="16.26953125" style="11" customWidth="1"/>
    <col min="6156" max="6156" width="20" style="11" customWidth="1"/>
    <col min="6157" max="6157" width="15.90625" style="11" customWidth="1"/>
    <col min="6158" max="6366" width="9" style="11"/>
    <col min="6367" max="6367" width="4.26953125" style="11" customWidth="1"/>
    <col min="6368" max="6368" width="4.90625" style="11" customWidth="1"/>
    <col min="6369" max="6369" width="13.7265625" style="11" customWidth="1"/>
    <col min="6370" max="6370" width="8.36328125" style="11" customWidth="1"/>
    <col min="6371" max="6371" width="25.90625" style="11" customWidth="1"/>
    <col min="6372" max="6372" width="8.90625" style="11" customWidth="1"/>
    <col min="6373" max="6373" width="22.26953125" style="11" customWidth="1"/>
    <col min="6374" max="6376" width="8.26953125" style="11" customWidth="1"/>
    <col min="6377" max="6378" width="20" style="11" customWidth="1"/>
    <col min="6379" max="6382" width="7" style="11" customWidth="1"/>
    <col min="6383" max="6383" width="8.7265625" style="11" customWidth="1"/>
    <col min="6384" max="6385" width="13.26953125" style="11" customWidth="1"/>
    <col min="6386" max="6386" width="9" style="11"/>
    <col min="6387" max="6387" width="10.26953125" style="11" customWidth="1"/>
    <col min="6388" max="6388" width="10.6328125" style="11" customWidth="1"/>
    <col min="6389" max="6389" width="9" style="11"/>
    <col min="6390" max="6390" width="14.453125" style="11" bestFit="1" customWidth="1"/>
    <col min="6391" max="6391" width="13.26953125" style="11" bestFit="1" customWidth="1"/>
    <col min="6392" max="6398" width="9" style="11"/>
    <col min="6399" max="6399" width="4.26953125" style="11" customWidth="1"/>
    <col min="6400" max="6400" width="10.26953125" style="11" customWidth="1"/>
    <col min="6401" max="6401" width="18.26953125" style="11" customWidth="1"/>
    <col min="6402" max="6404" width="8.26953125" style="11" customWidth="1"/>
    <col min="6405" max="6406" width="0" style="11" hidden="1" customWidth="1"/>
    <col min="6407" max="6407" width="8.7265625" style="11" customWidth="1"/>
    <col min="6408" max="6411" width="16.26953125" style="11" customWidth="1"/>
    <col min="6412" max="6412" width="20" style="11" customWidth="1"/>
    <col min="6413" max="6413" width="15.90625" style="11" customWidth="1"/>
    <col min="6414" max="6622" width="9" style="11"/>
    <col min="6623" max="6623" width="4.26953125" style="11" customWidth="1"/>
    <col min="6624" max="6624" width="4.90625" style="11" customWidth="1"/>
    <col min="6625" max="6625" width="13.7265625" style="11" customWidth="1"/>
    <col min="6626" max="6626" width="8.36328125" style="11" customWidth="1"/>
    <col min="6627" max="6627" width="25.90625" style="11" customWidth="1"/>
    <col min="6628" max="6628" width="8.90625" style="11" customWidth="1"/>
    <col min="6629" max="6629" width="22.26953125" style="11" customWidth="1"/>
    <col min="6630" max="6632" width="8.26953125" style="11" customWidth="1"/>
    <col min="6633" max="6634" width="20" style="11" customWidth="1"/>
    <col min="6635" max="6638" width="7" style="11" customWidth="1"/>
    <col min="6639" max="6639" width="8.7265625" style="11" customWidth="1"/>
    <col min="6640" max="6641" width="13.26953125" style="11" customWidth="1"/>
    <col min="6642" max="6642" width="9" style="11"/>
    <col min="6643" max="6643" width="10.26953125" style="11" customWidth="1"/>
    <col min="6644" max="6644" width="10.6328125" style="11" customWidth="1"/>
    <col min="6645" max="6645" width="9" style="11"/>
    <col min="6646" max="6646" width="14.453125" style="11" bestFit="1" customWidth="1"/>
    <col min="6647" max="6647" width="13.26953125" style="11" bestFit="1" customWidth="1"/>
    <col min="6648" max="6654" width="9" style="11"/>
    <col min="6655" max="6655" width="4.26953125" style="11" customWidth="1"/>
    <col min="6656" max="6656" width="10.26953125" style="11" customWidth="1"/>
    <col min="6657" max="6657" width="18.26953125" style="11" customWidth="1"/>
    <col min="6658" max="6660" width="8.26953125" style="11" customWidth="1"/>
    <col min="6661" max="6662" width="0" style="11" hidden="1" customWidth="1"/>
    <col min="6663" max="6663" width="8.7265625" style="11" customWidth="1"/>
    <col min="6664" max="6667" width="16.26953125" style="11" customWidth="1"/>
    <col min="6668" max="6668" width="20" style="11" customWidth="1"/>
    <col min="6669" max="6669" width="15.90625" style="11" customWidth="1"/>
    <col min="6670" max="6878" width="9" style="11"/>
    <col min="6879" max="6879" width="4.26953125" style="11" customWidth="1"/>
    <col min="6880" max="6880" width="4.90625" style="11" customWidth="1"/>
    <col min="6881" max="6881" width="13.7265625" style="11" customWidth="1"/>
    <col min="6882" max="6882" width="8.36328125" style="11" customWidth="1"/>
    <col min="6883" max="6883" width="25.90625" style="11" customWidth="1"/>
    <col min="6884" max="6884" width="8.90625" style="11" customWidth="1"/>
    <col min="6885" max="6885" width="22.26953125" style="11" customWidth="1"/>
    <col min="6886" max="6888" width="8.26953125" style="11" customWidth="1"/>
    <col min="6889" max="6890" width="20" style="11" customWidth="1"/>
    <col min="6891" max="6894" width="7" style="11" customWidth="1"/>
    <col min="6895" max="6895" width="8.7265625" style="11" customWidth="1"/>
    <col min="6896" max="6897" width="13.26953125" style="11" customWidth="1"/>
    <col min="6898" max="6898" width="9" style="11"/>
    <col min="6899" max="6899" width="10.26953125" style="11" customWidth="1"/>
    <col min="6900" max="6900" width="10.6328125" style="11" customWidth="1"/>
    <col min="6901" max="6901" width="9" style="11"/>
    <col min="6902" max="6902" width="14.453125" style="11" bestFit="1" customWidth="1"/>
    <col min="6903" max="6903" width="13.26953125" style="11" bestFit="1" customWidth="1"/>
    <col min="6904" max="6910" width="9" style="11"/>
    <col min="6911" max="6911" width="4.26953125" style="11" customWidth="1"/>
    <col min="6912" max="6912" width="10.26953125" style="11" customWidth="1"/>
    <col min="6913" max="6913" width="18.26953125" style="11" customWidth="1"/>
    <col min="6914" max="6916" width="8.26953125" style="11" customWidth="1"/>
    <col min="6917" max="6918" width="0" style="11" hidden="1" customWidth="1"/>
    <col min="6919" max="6919" width="8.7265625" style="11" customWidth="1"/>
    <col min="6920" max="6923" width="16.26953125" style="11" customWidth="1"/>
    <col min="6924" max="6924" width="20" style="11" customWidth="1"/>
    <col min="6925" max="6925" width="15.90625" style="11" customWidth="1"/>
    <col min="6926" max="7134" width="9" style="11"/>
    <col min="7135" max="7135" width="4.26953125" style="11" customWidth="1"/>
    <col min="7136" max="7136" width="4.90625" style="11" customWidth="1"/>
    <col min="7137" max="7137" width="13.7265625" style="11" customWidth="1"/>
    <col min="7138" max="7138" width="8.36328125" style="11" customWidth="1"/>
    <col min="7139" max="7139" width="25.90625" style="11" customWidth="1"/>
    <col min="7140" max="7140" width="8.90625" style="11" customWidth="1"/>
    <col min="7141" max="7141" width="22.26953125" style="11" customWidth="1"/>
    <col min="7142" max="7144" width="8.26953125" style="11" customWidth="1"/>
    <col min="7145" max="7146" width="20" style="11" customWidth="1"/>
    <col min="7147" max="7150" width="7" style="11" customWidth="1"/>
    <col min="7151" max="7151" width="8.7265625" style="11" customWidth="1"/>
    <col min="7152" max="7153" width="13.26953125" style="11" customWidth="1"/>
    <col min="7154" max="7154" width="9" style="11"/>
    <col min="7155" max="7155" width="10.26953125" style="11" customWidth="1"/>
    <col min="7156" max="7156" width="10.6328125" style="11" customWidth="1"/>
    <col min="7157" max="7157" width="9" style="11"/>
    <col min="7158" max="7158" width="14.453125" style="11" bestFit="1" customWidth="1"/>
    <col min="7159" max="7159" width="13.26953125" style="11" bestFit="1" customWidth="1"/>
    <col min="7160" max="7166" width="9" style="11"/>
    <col min="7167" max="7167" width="4.26953125" style="11" customWidth="1"/>
    <col min="7168" max="7168" width="10.26953125" style="11" customWidth="1"/>
    <col min="7169" max="7169" width="18.26953125" style="11" customWidth="1"/>
    <col min="7170" max="7172" width="8.26953125" style="11" customWidth="1"/>
    <col min="7173" max="7174" width="0" style="11" hidden="1" customWidth="1"/>
    <col min="7175" max="7175" width="8.7265625" style="11" customWidth="1"/>
    <col min="7176" max="7179" width="16.26953125" style="11" customWidth="1"/>
    <col min="7180" max="7180" width="20" style="11" customWidth="1"/>
    <col min="7181" max="7181" width="15.90625" style="11" customWidth="1"/>
    <col min="7182" max="7390" width="9" style="11"/>
    <col min="7391" max="7391" width="4.26953125" style="11" customWidth="1"/>
    <col min="7392" max="7392" width="4.90625" style="11" customWidth="1"/>
    <col min="7393" max="7393" width="13.7265625" style="11" customWidth="1"/>
    <col min="7394" max="7394" width="8.36328125" style="11" customWidth="1"/>
    <col min="7395" max="7395" width="25.90625" style="11" customWidth="1"/>
    <col min="7396" max="7396" width="8.90625" style="11" customWidth="1"/>
    <col min="7397" max="7397" width="22.26953125" style="11" customWidth="1"/>
    <col min="7398" max="7400" width="8.26953125" style="11" customWidth="1"/>
    <col min="7401" max="7402" width="20" style="11" customWidth="1"/>
    <col min="7403" max="7406" width="7" style="11" customWidth="1"/>
    <col min="7407" max="7407" width="8.7265625" style="11" customWidth="1"/>
    <col min="7408" max="7409" width="13.26953125" style="11" customWidth="1"/>
    <col min="7410" max="7410" width="9" style="11"/>
    <col min="7411" max="7411" width="10.26953125" style="11" customWidth="1"/>
    <col min="7412" max="7412" width="10.6328125" style="11" customWidth="1"/>
    <col min="7413" max="7413" width="9" style="11"/>
    <col min="7414" max="7414" width="14.453125" style="11" bestFit="1" customWidth="1"/>
    <col min="7415" max="7415" width="13.26953125" style="11" bestFit="1" customWidth="1"/>
    <col min="7416" max="7422" width="9" style="11"/>
    <col min="7423" max="7423" width="4.26953125" style="11" customWidth="1"/>
    <col min="7424" max="7424" width="10.26953125" style="11" customWidth="1"/>
    <col min="7425" max="7425" width="18.26953125" style="11" customWidth="1"/>
    <col min="7426" max="7428" width="8.26953125" style="11" customWidth="1"/>
    <col min="7429" max="7430" width="0" style="11" hidden="1" customWidth="1"/>
    <col min="7431" max="7431" width="8.7265625" style="11" customWidth="1"/>
    <col min="7432" max="7435" width="16.26953125" style="11" customWidth="1"/>
    <col min="7436" max="7436" width="20" style="11" customWidth="1"/>
    <col min="7437" max="7437" width="15.90625" style="11" customWidth="1"/>
    <col min="7438" max="7646" width="9" style="11"/>
    <col min="7647" max="7647" width="4.26953125" style="11" customWidth="1"/>
    <col min="7648" max="7648" width="4.90625" style="11" customWidth="1"/>
    <col min="7649" max="7649" width="13.7265625" style="11" customWidth="1"/>
    <col min="7650" max="7650" width="8.36328125" style="11" customWidth="1"/>
    <col min="7651" max="7651" width="25.90625" style="11" customWidth="1"/>
    <col min="7652" max="7652" width="8.90625" style="11" customWidth="1"/>
    <col min="7653" max="7653" width="22.26953125" style="11" customWidth="1"/>
    <col min="7654" max="7656" width="8.26953125" style="11" customWidth="1"/>
    <col min="7657" max="7658" width="20" style="11" customWidth="1"/>
    <col min="7659" max="7662" width="7" style="11" customWidth="1"/>
    <col min="7663" max="7663" width="8.7265625" style="11" customWidth="1"/>
    <col min="7664" max="7665" width="13.26953125" style="11" customWidth="1"/>
    <col min="7666" max="7666" width="9" style="11"/>
    <col min="7667" max="7667" width="10.26953125" style="11" customWidth="1"/>
    <col min="7668" max="7668" width="10.6328125" style="11" customWidth="1"/>
    <col min="7669" max="7669" width="9" style="11"/>
    <col min="7670" max="7670" width="14.453125" style="11" bestFit="1" customWidth="1"/>
    <col min="7671" max="7671" width="13.26953125" style="11" bestFit="1" customWidth="1"/>
    <col min="7672" max="7678" width="9" style="11"/>
    <col min="7679" max="7679" width="4.26953125" style="11" customWidth="1"/>
    <col min="7680" max="7680" width="10.26953125" style="11" customWidth="1"/>
    <col min="7681" max="7681" width="18.26953125" style="11" customWidth="1"/>
    <col min="7682" max="7684" width="8.26953125" style="11" customWidth="1"/>
    <col min="7685" max="7686" width="0" style="11" hidden="1" customWidth="1"/>
    <col min="7687" max="7687" width="8.7265625" style="11" customWidth="1"/>
    <col min="7688" max="7691" width="16.26953125" style="11" customWidth="1"/>
    <col min="7692" max="7692" width="20" style="11" customWidth="1"/>
    <col min="7693" max="7693" width="15.90625" style="11" customWidth="1"/>
    <col min="7694" max="7902" width="9" style="11"/>
    <col min="7903" max="7903" width="4.26953125" style="11" customWidth="1"/>
    <col min="7904" max="7904" width="4.90625" style="11" customWidth="1"/>
    <col min="7905" max="7905" width="13.7265625" style="11" customWidth="1"/>
    <col min="7906" max="7906" width="8.36328125" style="11" customWidth="1"/>
    <col min="7907" max="7907" width="25.90625" style="11" customWidth="1"/>
    <col min="7908" max="7908" width="8.90625" style="11" customWidth="1"/>
    <col min="7909" max="7909" width="22.26953125" style="11" customWidth="1"/>
    <col min="7910" max="7912" width="8.26953125" style="11" customWidth="1"/>
    <col min="7913" max="7914" width="20" style="11" customWidth="1"/>
    <col min="7915" max="7918" width="7" style="11" customWidth="1"/>
    <col min="7919" max="7919" width="8.7265625" style="11" customWidth="1"/>
    <col min="7920" max="7921" width="13.26953125" style="11" customWidth="1"/>
    <col min="7922" max="7922" width="9" style="11"/>
    <col min="7923" max="7923" width="10.26953125" style="11" customWidth="1"/>
    <col min="7924" max="7924" width="10.6328125" style="11" customWidth="1"/>
    <col min="7925" max="7925" width="9" style="11"/>
    <col min="7926" max="7926" width="14.453125" style="11" bestFit="1" customWidth="1"/>
    <col min="7927" max="7927" width="13.26953125" style="11" bestFit="1" customWidth="1"/>
    <col min="7928" max="7934" width="9" style="11"/>
    <col min="7935" max="7935" width="4.26953125" style="11" customWidth="1"/>
    <col min="7936" max="7936" width="10.26953125" style="11" customWidth="1"/>
    <col min="7937" max="7937" width="18.26953125" style="11" customWidth="1"/>
    <col min="7938" max="7940" width="8.26953125" style="11" customWidth="1"/>
    <col min="7941" max="7942" width="0" style="11" hidden="1" customWidth="1"/>
    <col min="7943" max="7943" width="8.7265625" style="11" customWidth="1"/>
    <col min="7944" max="7947" width="16.26953125" style="11" customWidth="1"/>
    <col min="7948" max="7948" width="20" style="11" customWidth="1"/>
    <col min="7949" max="7949" width="15.90625" style="11" customWidth="1"/>
    <col min="7950" max="8158" width="9" style="11"/>
    <col min="8159" max="8159" width="4.26953125" style="11" customWidth="1"/>
    <col min="8160" max="8160" width="4.90625" style="11" customWidth="1"/>
    <col min="8161" max="8161" width="13.7265625" style="11" customWidth="1"/>
    <col min="8162" max="8162" width="8.36328125" style="11" customWidth="1"/>
    <col min="8163" max="8163" width="25.90625" style="11" customWidth="1"/>
    <col min="8164" max="8164" width="8.90625" style="11" customWidth="1"/>
    <col min="8165" max="8165" width="22.26953125" style="11" customWidth="1"/>
    <col min="8166" max="8168" width="8.26953125" style="11" customWidth="1"/>
    <col min="8169" max="8170" width="20" style="11" customWidth="1"/>
    <col min="8171" max="8174" width="7" style="11" customWidth="1"/>
    <col min="8175" max="8175" width="8.7265625" style="11" customWidth="1"/>
    <col min="8176" max="8177" width="13.26953125" style="11" customWidth="1"/>
    <col min="8178" max="8178" width="9" style="11"/>
    <col min="8179" max="8179" width="10.26953125" style="11" customWidth="1"/>
    <col min="8180" max="8180" width="10.6328125" style="11" customWidth="1"/>
    <col min="8181" max="8181" width="9" style="11"/>
    <col min="8182" max="8182" width="14.453125" style="11" bestFit="1" customWidth="1"/>
    <col min="8183" max="8183" width="13.26953125" style="11" bestFit="1" customWidth="1"/>
    <col min="8184" max="8190" width="9" style="11"/>
    <col min="8191" max="8191" width="4.26953125" style="11" customWidth="1"/>
    <col min="8192" max="8192" width="10.26953125" style="11" customWidth="1"/>
    <col min="8193" max="8193" width="18.26953125" style="11" customWidth="1"/>
    <col min="8194" max="8196" width="8.26953125" style="11" customWidth="1"/>
    <col min="8197" max="8198" width="0" style="11" hidden="1" customWidth="1"/>
    <col min="8199" max="8199" width="8.7265625" style="11" customWidth="1"/>
    <col min="8200" max="8203" width="16.26953125" style="11" customWidth="1"/>
    <col min="8204" max="8204" width="20" style="11" customWidth="1"/>
    <col min="8205" max="8205" width="15.90625" style="11" customWidth="1"/>
    <col min="8206" max="8414" width="9" style="11"/>
    <col min="8415" max="8415" width="4.26953125" style="11" customWidth="1"/>
    <col min="8416" max="8416" width="4.90625" style="11" customWidth="1"/>
    <col min="8417" max="8417" width="13.7265625" style="11" customWidth="1"/>
    <col min="8418" max="8418" width="8.36328125" style="11" customWidth="1"/>
    <col min="8419" max="8419" width="25.90625" style="11" customWidth="1"/>
    <col min="8420" max="8420" width="8.90625" style="11" customWidth="1"/>
    <col min="8421" max="8421" width="22.26953125" style="11" customWidth="1"/>
    <col min="8422" max="8424" width="8.26953125" style="11" customWidth="1"/>
    <col min="8425" max="8426" width="20" style="11" customWidth="1"/>
    <col min="8427" max="8430" width="7" style="11" customWidth="1"/>
    <col min="8431" max="8431" width="8.7265625" style="11" customWidth="1"/>
    <col min="8432" max="8433" width="13.26953125" style="11" customWidth="1"/>
    <col min="8434" max="8434" width="9" style="11"/>
    <col min="8435" max="8435" width="10.26953125" style="11" customWidth="1"/>
    <col min="8436" max="8436" width="10.6328125" style="11" customWidth="1"/>
    <col min="8437" max="8437" width="9" style="11"/>
    <col min="8438" max="8438" width="14.453125" style="11" bestFit="1" customWidth="1"/>
    <col min="8439" max="8439" width="13.26953125" style="11" bestFit="1" customWidth="1"/>
    <col min="8440" max="8446" width="9" style="11"/>
    <col min="8447" max="8447" width="4.26953125" style="11" customWidth="1"/>
    <col min="8448" max="8448" width="10.26953125" style="11" customWidth="1"/>
    <col min="8449" max="8449" width="18.26953125" style="11" customWidth="1"/>
    <col min="8450" max="8452" width="8.26953125" style="11" customWidth="1"/>
    <col min="8453" max="8454" width="0" style="11" hidden="1" customWidth="1"/>
    <col min="8455" max="8455" width="8.7265625" style="11" customWidth="1"/>
    <col min="8456" max="8459" width="16.26953125" style="11" customWidth="1"/>
    <col min="8460" max="8460" width="20" style="11" customWidth="1"/>
    <col min="8461" max="8461" width="15.90625" style="11" customWidth="1"/>
    <col min="8462" max="8670" width="9" style="11"/>
    <col min="8671" max="8671" width="4.26953125" style="11" customWidth="1"/>
    <col min="8672" max="8672" width="4.90625" style="11" customWidth="1"/>
    <col min="8673" max="8673" width="13.7265625" style="11" customWidth="1"/>
    <col min="8674" max="8674" width="8.36328125" style="11" customWidth="1"/>
    <col min="8675" max="8675" width="25.90625" style="11" customWidth="1"/>
    <col min="8676" max="8676" width="8.90625" style="11" customWidth="1"/>
    <col min="8677" max="8677" width="22.26953125" style="11" customWidth="1"/>
    <col min="8678" max="8680" width="8.26953125" style="11" customWidth="1"/>
    <col min="8681" max="8682" width="20" style="11" customWidth="1"/>
    <col min="8683" max="8686" width="7" style="11" customWidth="1"/>
    <col min="8687" max="8687" width="8.7265625" style="11" customWidth="1"/>
    <col min="8688" max="8689" width="13.26953125" style="11" customWidth="1"/>
    <col min="8690" max="8690" width="9" style="11"/>
    <col min="8691" max="8691" width="10.26953125" style="11" customWidth="1"/>
    <col min="8692" max="8692" width="10.6328125" style="11" customWidth="1"/>
    <col min="8693" max="8693" width="9" style="11"/>
    <col min="8694" max="8694" width="14.453125" style="11" bestFit="1" customWidth="1"/>
    <col min="8695" max="8695" width="13.26953125" style="11" bestFit="1" customWidth="1"/>
    <col min="8696" max="8702" width="9" style="11"/>
    <col min="8703" max="8703" width="4.26953125" style="11" customWidth="1"/>
    <col min="8704" max="8704" width="10.26953125" style="11" customWidth="1"/>
    <col min="8705" max="8705" width="18.26953125" style="11" customWidth="1"/>
    <col min="8706" max="8708" width="8.26953125" style="11" customWidth="1"/>
    <col min="8709" max="8710" width="0" style="11" hidden="1" customWidth="1"/>
    <col min="8711" max="8711" width="8.7265625" style="11" customWidth="1"/>
    <col min="8712" max="8715" width="16.26953125" style="11" customWidth="1"/>
    <col min="8716" max="8716" width="20" style="11" customWidth="1"/>
    <col min="8717" max="8717" width="15.90625" style="11" customWidth="1"/>
    <col min="8718" max="8926" width="9" style="11"/>
    <col min="8927" max="8927" width="4.26953125" style="11" customWidth="1"/>
    <col min="8928" max="8928" width="4.90625" style="11" customWidth="1"/>
    <col min="8929" max="8929" width="13.7265625" style="11" customWidth="1"/>
    <col min="8930" max="8930" width="8.36328125" style="11" customWidth="1"/>
    <col min="8931" max="8931" width="25.90625" style="11" customWidth="1"/>
    <col min="8932" max="8932" width="8.90625" style="11" customWidth="1"/>
    <col min="8933" max="8933" width="22.26953125" style="11" customWidth="1"/>
    <col min="8934" max="8936" width="8.26953125" style="11" customWidth="1"/>
    <col min="8937" max="8938" width="20" style="11" customWidth="1"/>
    <col min="8939" max="8942" width="7" style="11" customWidth="1"/>
    <col min="8943" max="8943" width="8.7265625" style="11" customWidth="1"/>
    <col min="8944" max="8945" width="13.26953125" style="11" customWidth="1"/>
    <col min="8946" max="8946" width="9" style="11"/>
    <col min="8947" max="8947" width="10.26953125" style="11" customWidth="1"/>
    <col min="8948" max="8948" width="10.6328125" style="11" customWidth="1"/>
    <col min="8949" max="8949" width="9" style="11"/>
    <col min="8950" max="8950" width="14.453125" style="11" bestFit="1" customWidth="1"/>
    <col min="8951" max="8951" width="13.26953125" style="11" bestFit="1" customWidth="1"/>
    <col min="8952" max="8958" width="9" style="11"/>
    <col min="8959" max="8959" width="4.26953125" style="11" customWidth="1"/>
    <col min="8960" max="8960" width="10.26953125" style="11" customWidth="1"/>
    <col min="8961" max="8961" width="18.26953125" style="11" customWidth="1"/>
    <col min="8962" max="8964" width="8.26953125" style="11" customWidth="1"/>
    <col min="8965" max="8966" width="0" style="11" hidden="1" customWidth="1"/>
    <col min="8967" max="8967" width="8.7265625" style="11" customWidth="1"/>
    <col min="8968" max="8971" width="16.26953125" style="11" customWidth="1"/>
    <col min="8972" max="8972" width="20" style="11" customWidth="1"/>
    <col min="8973" max="8973" width="15.90625" style="11" customWidth="1"/>
    <col min="8974" max="9182" width="9" style="11"/>
    <col min="9183" max="9183" width="4.26953125" style="11" customWidth="1"/>
    <col min="9184" max="9184" width="4.90625" style="11" customWidth="1"/>
    <col min="9185" max="9185" width="13.7265625" style="11" customWidth="1"/>
    <col min="9186" max="9186" width="8.36328125" style="11" customWidth="1"/>
    <col min="9187" max="9187" width="25.90625" style="11" customWidth="1"/>
    <col min="9188" max="9188" width="8.90625" style="11" customWidth="1"/>
    <col min="9189" max="9189" width="22.26953125" style="11" customWidth="1"/>
    <col min="9190" max="9192" width="8.26953125" style="11" customWidth="1"/>
    <col min="9193" max="9194" width="20" style="11" customWidth="1"/>
    <col min="9195" max="9198" width="7" style="11" customWidth="1"/>
    <col min="9199" max="9199" width="8.7265625" style="11" customWidth="1"/>
    <col min="9200" max="9201" width="13.26953125" style="11" customWidth="1"/>
    <col min="9202" max="9202" width="9" style="11"/>
    <col min="9203" max="9203" width="10.26953125" style="11" customWidth="1"/>
    <col min="9204" max="9204" width="10.6328125" style="11" customWidth="1"/>
    <col min="9205" max="9205" width="9" style="11"/>
    <col min="9206" max="9206" width="14.453125" style="11" bestFit="1" customWidth="1"/>
    <col min="9207" max="9207" width="13.26953125" style="11" bestFit="1" customWidth="1"/>
    <col min="9208" max="9214" width="9" style="11"/>
    <col min="9215" max="9215" width="4.26953125" style="11" customWidth="1"/>
    <col min="9216" max="9216" width="10.26953125" style="11" customWidth="1"/>
    <col min="9217" max="9217" width="18.26953125" style="11" customWidth="1"/>
    <col min="9218" max="9220" width="8.26953125" style="11" customWidth="1"/>
    <col min="9221" max="9222" width="0" style="11" hidden="1" customWidth="1"/>
    <col min="9223" max="9223" width="8.7265625" style="11" customWidth="1"/>
    <col min="9224" max="9227" width="16.26953125" style="11" customWidth="1"/>
    <col min="9228" max="9228" width="20" style="11" customWidth="1"/>
    <col min="9229" max="9229" width="15.90625" style="11" customWidth="1"/>
    <col min="9230" max="9438" width="9" style="11"/>
    <col min="9439" max="9439" width="4.26953125" style="11" customWidth="1"/>
    <col min="9440" max="9440" width="4.90625" style="11" customWidth="1"/>
    <col min="9441" max="9441" width="13.7265625" style="11" customWidth="1"/>
    <col min="9442" max="9442" width="8.36328125" style="11" customWidth="1"/>
    <col min="9443" max="9443" width="25.90625" style="11" customWidth="1"/>
    <col min="9444" max="9444" width="8.90625" style="11" customWidth="1"/>
    <col min="9445" max="9445" width="22.26953125" style="11" customWidth="1"/>
    <col min="9446" max="9448" width="8.26953125" style="11" customWidth="1"/>
    <col min="9449" max="9450" width="20" style="11" customWidth="1"/>
    <col min="9451" max="9454" width="7" style="11" customWidth="1"/>
    <col min="9455" max="9455" width="8.7265625" style="11" customWidth="1"/>
    <col min="9456" max="9457" width="13.26953125" style="11" customWidth="1"/>
    <col min="9458" max="9458" width="9" style="11"/>
    <col min="9459" max="9459" width="10.26953125" style="11" customWidth="1"/>
    <col min="9460" max="9460" width="10.6328125" style="11" customWidth="1"/>
    <col min="9461" max="9461" width="9" style="11"/>
    <col min="9462" max="9462" width="14.453125" style="11" bestFit="1" customWidth="1"/>
    <col min="9463" max="9463" width="13.26953125" style="11" bestFit="1" customWidth="1"/>
    <col min="9464" max="9470" width="9" style="11"/>
    <col min="9471" max="9471" width="4.26953125" style="11" customWidth="1"/>
    <col min="9472" max="9472" width="10.26953125" style="11" customWidth="1"/>
    <col min="9473" max="9473" width="18.26953125" style="11" customWidth="1"/>
    <col min="9474" max="9476" width="8.26953125" style="11" customWidth="1"/>
    <col min="9477" max="9478" width="0" style="11" hidden="1" customWidth="1"/>
    <col min="9479" max="9479" width="8.7265625" style="11" customWidth="1"/>
    <col min="9480" max="9483" width="16.26953125" style="11" customWidth="1"/>
    <col min="9484" max="9484" width="20" style="11" customWidth="1"/>
    <col min="9485" max="9485" width="15.90625" style="11" customWidth="1"/>
    <col min="9486" max="9694" width="9" style="11"/>
    <col min="9695" max="9695" width="4.26953125" style="11" customWidth="1"/>
    <col min="9696" max="9696" width="4.90625" style="11" customWidth="1"/>
    <col min="9697" max="9697" width="13.7265625" style="11" customWidth="1"/>
    <col min="9698" max="9698" width="8.36328125" style="11" customWidth="1"/>
    <col min="9699" max="9699" width="25.90625" style="11" customWidth="1"/>
    <col min="9700" max="9700" width="8.90625" style="11" customWidth="1"/>
    <col min="9701" max="9701" width="22.26953125" style="11" customWidth="1"/>
    <col min="9702" max="9704" width="8.26953125" style="11" customWidth="1"/>
    <col min="9705" max="9706" width="20" style="11" customWidth="1"/>
    <col min="9707" max="9710" width="7" style="11" customWidth="1"/>
    <col min="9711" max="9711" width="8.7265625" style="11" customWidth="1"/>
    <col min="9712" max="9713" width="13.26953125" style="11" customWidth="1"/>
    <col min="9714" max="9714" width="9" style="11"/>
    <col min="9715" max="9715" width="10.26953125" style="11" customWidth="1"/>
    <col min="9716" max="9716" width="10.6328125" style="11" customWidth="1"/>
    <col min="9717" max="9717" width="9" style="11"/>
    <col min="9718" max="9718" width="14.453125" style="11" bestFit="1" customWidth="1"/>
    <col min="9719" max="9719" width="13.26953125" style="11" bestFit="1" customWidth="1"/>
    <col min="9720" max="9726" width="9" style="11"/>
    <col min="9727" max="9727" width="4.26953125" style="11" customWidth="1"/>
    <col min="9728" max="9728" width="10.26953125" style="11" customWidth="1"/>
    <col min="9729" max="9729" width="18.26953125" style="11" customWidth="1"/>
    <col min="9730" max="9732" width="8.26953125" style="11" customWidth="1"/>
    <col min="9733" max="9734" width="0" style="11" hidden="1" customWidth="1"/>
    <col min="9735" max="9735" width="8.7265625" style="11" customWidth="1"/>
    <col min="9736" max="9739" width="16.26953125" style="11" customWidth="1"/>
    <col min="9740" max="9740" width="20" style="11" customWidth="1"/>
    <col min="9741" max="9741" width="15.90625" style="11" customWidth="1"/>
    <col min="9742" max="9950" width="9" style="11"/>
    <col min="9951" max="9951" width="4.26953125" style="11" customWidth="1"/>
    <col min="9952" max="9952" width="4.90625" style="11" customWidth="1"/>
    <col min="9953" max="9953" width="13.7265625" style="11" customWidth="1"/>
    <col min="9954" max="9954" width="8.36328125" style="11" customWidth="1"/>
    <col min="9955" max="9955" width="25.90625" style="11" customWidth="1"/>
    <col min="9956" max="9956" width="8.90625" style="11" customWidth="1"/>
    <col min="9957" max="9957" width="22.26953125" style="11" customWidth="1"/>
    <col min="9958" max="9960" width="8.26953125" style="11" customWidth="1"/>
    <col min="9961" max="9962" width="20" style="11" customWidth="1"/>
    <col min="9963" max="9966" width="7" style="11" customWidth="1"/>
    <col min="9967" max="9967" width="8.7265625" style="11" customWidth="1"/>
    <col min="9968" max="9969" width="13.26953125" style="11" customWidth="1"/>
    <col min="9970" max="9970" width="9" style="11"/>
    <col min="9971" max="9971" width="10.26953125" style="11" customWidth="1"/>
    <col min="9972" max="9972" width="10.6328125" style="11" customWidth="1"/>
    <col min="9973" max="9973" width="9" style="11"/>
    <col min="9974" max="9974" width="14.453125" style="11" bestFit="1" customWidth="1"/>
    <col min="9975" max="9975" width="13.26953125" style="11" bestFit="1" customWidth="1"/>
    <col min="9976" max="9982" width="9" style="11"/>
    <col min="9983" max="9983" width="4.26953125" style="11" customWidth="1"/>
    <col min="9984" max="9984" width="10.26953125" style="11" customWidth="1"/>
    <col min="9985" max="9985" width="18.26953125" style="11" customWidth="1"/>
    <col min="9986" max="9988" width="8.26953125" style="11" customWidth="1"/>
    <col min="9989" max="9990" width="0" style="11" hidden="1" customWidth="1"/>
    <col min="9991" max="9991" width="8.7265625" style="11" customWidth="1"/>
    <col min="9992" max="9995" width="16.26953125" style="11" customWidth="1"/>
    <col min="9996" max="9996" width="20" style="11" customWidth="1"/>
    <col min="9997" max="9997" width="15.90625" style="11" customWidth="1"/>
    <col min="9998" max="10206" width="9" style="11"/>
    <col min="10207" max="10207" width="4.26953125" style="11" customWidth="1"/>
    <col min="10208" max="10208" width="4.90625" style="11" customWidth="1"/>
    <col min="10209" max="10209" width="13.7265625" style="11" customWidth="1"/>
    <col min="10210" max="10210" width="8.36328125" style="11" customWidth="1"/>
    <col min="10211" max="10211" width="25.90625" style="11" customWidth="1"/>
    <col min="10212" max="10212" width="8.90625" style="11" customWidth="1"/>
    <col min="10213" max="10213" width="22.26953125" style="11" customWidth="1"/>
    <col min="10214" max="10216" width="8.26953125" style="11" customWidth="1"/>
    <col min="10217" max="10218" width="20" style="11" customWidth="1"/>
    <col min="10219" max="10222" width="7" style="11" customWidth="1"/>
    <col min="10223" max="10223" width="8.7265625" style="11" customWidth="1"/>
    <col min="10224" max="10225" width="13.26953125" style="11" customWidth="1"/>
    <col min="10226" max="10226" width="9" style="11"/>
    <col min="10227" max="10227" width="10.26953125" style="11" customWidth="1"/>
    <col min="10228" max="10228" width="10.6328125" style="11" customWidth="1"/>
    <col min="10229" max="10229" width="9" style="11"/>
    <col min="10230" max="10230" width="14.453125" style="11" bestFit="1" customWidth="1"/>
    <col min="10231" max="10231" width="13.26953125" style="11" bestFit="1" customWidth="1"/>
    <col min="10232" max="10238" width="9" style="11"/>
    <col min="10239" max="10239" width="4.26953125" style="11" customWidth="1"/>
    <col min="10240" max="10240" width="10.26953125" style="11" customWidth="1"/>
    <col min="10241" max="10241" width="18.26953125" style="11" customWidth="1"/>
    <col min="10242" max="10244" width="8.26953125" style="11" customWidth="1"/>
    <col min="10245" max="10246" width="0" style="11" hidden="1" customWidth="1"/>
    <col min="10247" max="10247" width="8.7265625" style="11" customWidth="1"/>
    <col min="10248" max="10251" width="16.26953125" style="11" customWidth="1"/>
    <col min="10252" max="10252" width="20" style="11" customWidth="1"/>
    <col min="10253" max="10253" width="15.90625" style="11" customWidth="1"/>
    <col min="10254" max="10462" width="9" style="11"/>
    <col min="10463" max="10463" width="4.26953125" style="11" customWidth="1"/>
    <col min="10464" max="10464" width="4.90625" style="11" customWidth="1"/>
    <col min="10465" max="10465" width="13.7265625" style="11" customWidth="1"/>
    <col min="10466" max="10466" width="8.36328125" style="11" customWidth="1"/>
    <col min="10467" max="10467" width="25.90625" style="11" customWidth="1"/>
    <col min="10468" max="10468" width="8.90625" style="11" customWidth="1"/>
    <col min="10469" max="10469" width="22.26953125" style="11" customWidth="1"/>
    <col min="10470" max="10472" width="8.26953125" style="11" customWidth="1"/>
    <col min="10473" max="10474" width="20" style="11" customWidth="1"/>
    <col min="10475" max="10478" width="7" style="11" customWidth="1"/>
    <col min="10479" max="10479" width="8.7265625" style="11" customWidth="1"/>
    <col min="10480" max="10481" width="13.26953125" style="11" customWidth="1"/>
    <col min="10482" max="10482" width="9" style="11"/>
    <col min="10483" max="10483" width="10.26953125" style="11" customWidth="1"/>
    <col min="10484" max="10484" width="10.6328125" style="11" customWidth="1"/>
    <col min="10485" max="10485" width="9" style="11"/>
    <col min="10486" max="10486" width="14.453125" style="11" bestFit="1" customWidth="1"/>
    <col min="10487" max="10487" width="13.26953125" style="11" bestFit="1" customWidth="1"/>
    <col min="10488" max="10494" width="9" style="11"/>
    <col min="10495" max="10495" width="4.26953125" style="11" customWidth="1"/>
    <col min="10496" max="10496" width="10.26953125" style="11" customWidth="1"/>
    <col min="10497" max="10497" width="18.26953125" style="11" customWidth="1"/>
    <col min="10498" max="10500" width="8.26953125" style="11" customWidth="1"/>
    <col min="10501" max="10502" width="0" style="11" hidden="1" customWidth="1"/>
    <col min="10503" max="10503" width="8.7265625" style="11" customWidth="1"/>
    <col min="10504" max="10507" width="16.26953125" style="11" customWidth="1"/>
    <col min="10508" max="10508" width="20" style="11" customWidth="1"/>
    <col min="10509" max="10509" width="15.90625" style="11" customWidth="1"/>
    <col min="10510" max="10718" width="9" style="11"/>
    <col min="10719" max="10719" width="4.26953125" style="11" customWidth="1"/>
    <col min="10720" max="10720" width="4.90625" style="11" customWidth="1"/>
    <col min="10721" max="10721" width="13.7265625" style="11" customWidth="1"/>
    <col min="10722" max="10722" width="8.36328125" style="11" customWidth="1"/>
    <col min="10723" max="10723" width="25.90625" style="11" customWidth="1"/>
    <col min="10724" max="10724" width="8.90625" style="11" customWidth="1"/>
    <col min="10725" max="10725" width="22.26953125" style="11" customWidth="1"/>
    <col min="10726" max="10728" width="8.26953125" style="11" customWidth="1"/>
    <col min="10729" max="10730" width="20" style="11" customWidth="1"/>
    <col min="10731" max="10734" width="7" style="11" customWidth="1"/>
    <col min="10735" max="10735" width="8.7265625" style="11" customWidth="1"/>
    <col min="10736" max="10737" width="13.26953125" style="11" customWidth="1"/>
    <col min="10738" max="10738" width="9" style="11"/>
    <col min="10739" max="10739" width="10.26953125" style="11" customWidth="1"/>
    <col min="10740" max="10740" width="10.6328125" style="11" customWidth="1"/>
    <col min="10741" max="10741" width="9" style="11"/>
    <col min="10742" max="10742" width="14.453125" style="11" bestFit="1" customWidth="1"/>
    <col min="10743" max="10743" width="13.26953125" style="11" bestFit="1" customWidth="1"/>
    <col min="10744" max="10750" width="9" style="11"/>
    <col min="10751" max="10751" width="4.26953125" style="11" customWidth="1"/>
    <col min="10752" max="10752" width="10.26953125" style="11" customWidth="1"/>
    <col min="10753" max="10753" width="18.26953125" style="11" customWidth="1"/>
    <col min="10754" max="10756" width="8.26953125" style="11" customWidth="1"/>
    <col min="10757" max="10758" width="0" style="11" hidden="1" customWidth="1"/>
    <col min="10759" max="10759" width="8.7265625" style="11" customWidth="1"/>
    <col min="10760" max="10763" width="16.26953125" style="11" customWidth="1"/>
    <col min="10764" max="10764" width="20" style="11" customWidth="1"/>
    <col min="10765" max="10765" width="15.90625" style="11" customWidth="1"/>
    <col min="10766" max="10974" width="9" style="11"/>
    <col min="10975" max="10975" width="4.26953125" style="11" customWidth="1"/>
    <col min="10976" max="10976" width="4.90625" style="11" customWidth="1"/>
    <col min="10977" max="10977" width="13.7265625" style="11" customWidth="1"/>
    <col min="10978" max="10978" width="8.36328125" style="11" customWidth="1"/>
    <col min="10979" max="10979" width="25.90625" style="11" customWidth="1"/>
    <col min="10980" max="10980" width="8.90625" style="11" customWidth="1"/>
    <col min="10981" max="10981" width="22.26953125" style="11" customWidth="1"/>
    <col min="10982" max="10984" width="8.26953125" style="11" customWidth="1"/>
    <col min="10985" max="10986" width="20" style="11" customWidth="1"/>
    <col min="10987" max="10990" width="7" style="11" customWidth="1"/>
    <col min="10991" max="10991" width="8.7265625" style="11" customWidth="1"/>
    <col min="10992" max="10993" width="13.26953125" style="11" customWidth="1"/>
    <col min="10994" max="10994" width="9" style="11"/>
    <col min="10995" max="10995" width="10.26953125" style="11" customWidth="1"/>
    <col min="10996" max="10996" width="10.6328125" style="11" customWidth="1"/>
    <col min="10997" max="10997" width="9" style="11"/>
    <col min="10998" max="10998" width="14.453125" style="11" bestFit="1" customWidth="1"/>
    <col min="10999" max="10999" width="13.26953125" style="11" bestFit="1" customWidth="1"/>
    <col min="11000" max="11006" width="9" style="11"/>
    <col min="11007" max="11007" width="4.26953125" style="11" customWidth="1"/>
    <col min="11008" max="11008" width="10.26953125" style="11" customWidth="1"/>
    <col min="11009" max="11009" width="18.26953125" style="11" customWidth="1"/>
    <col min="11010" max="11012" width="8.26953125" style="11" customWidth="1"/>
    <col min="11013" max="11014" width="0" style="11" hidden="1" customWidth="1"/>
    <col min="11015" max="11015" width="8.7265625" style="11" customWidth="1"/>
    <col min="11016" max="11019" width="16.26953125" style="11" customWidth="1"/>
    <col min="11020" max="11020" width="20" style="11" customWidth="1"/>
    <col min="11021" max="11021" width="15.90625" style="11" customWidth="1"/>
    <col min="11022" max="11230" width="9" style="11"/>
    <col min="11231" max="11231" width="4.26953125" style="11" customWidth="1"/>
    <col min="11232" max="11232" width="4.90625" style="11" customWidth="1"/>
    <col min="11233" max="11233" width="13.7265625" style="11" customWidth="1"/>
    <col min="11234" max="11234" width="8.36328125" style="11" customWidth="1"/>
    <col min="11235" max="11235" width="25.90625" style="11" customWidth="1"/>
    <col min="11236" max="11236" width="8.90625" style="11" customWidth="1"/>
    <col min="11237" max="11237" width="22.26953125" style="11" customWidth="1"/>
    <col min="11238" max="11240" width="8.26953125" style="11" customWidth="1"/>
    <col min="11241" max="11242" width="20" style="11" customWidth="1"/>
    <col min="11243" max="11246" width="7" style="11" customWidth="1"/>
    <col min="11247" max="11247" width="8.7265625" style="11" customWidth="1"/>
    <col min="11248" max="11249" width="13.26953125" style="11" customWidth="1"/>
    <col min="11250" max="11250" width="9" style="11"/>
    <col min="11251" max="11251" width="10.26953125" style="11" customWidth="1"/>
    <col min="11252" max="11252" width="10.6328125" style="11" customWidth="1"/>
    <col min="11253" max="11253" width="9" style="11"/>
    <col min="11254" max="11254" width="14.453125" style="11" bestFit="1" customWidth="1"/>
    <col min="11255" max="11255" width="13.26953125" style="11" bestFit="1" customWidth="1"/>
    <col min="11256" max="11262" width="9" style="11"/>
    <col min="11263" max="11263" width="4.26953125" style="11" customWidth="1"/>
    <col min="11264" max="11264" width="10.26953125" style="11" customWidth="1"/>
    <col min="11265" max="11265" width="18.26953125" style="11" customWidth="1"/>
    <col min="11266" max="11268" width="8.26953125" style="11" customWidth="1"/>
    <col min="11269" max="11270" width="0" style="11" hidden="1" customWidth="1"/>
    <col min="11271" max="11271" width="8.7265625" style="11" customWidth="1"/>
    <col min="11272" max="11275" width="16.26953125" style="11" customWidth="1"/>
    <col min="11276" max="11276" width="20" style="11" customWidth="1"/>
    <col min="11277" max="11277" width="15.90625" style="11" customWidth="1"/>
    <col min="11278" max="11486" width="9" style="11"/>
    <col min="11487" max="11487" width="4.26953125" style="11" customWidth="1"/>
    <col min="11488" max="11488" width="4.90625" style="11" customWidth="1"/>
    <col min="11489" max="11489" width="13.7265625" style="11" customWidth="1"/>
    <col min="11490" max="11490" width="8.36328125" style="11" customWidth="1"/>
    <col min="11491" max="11491" width="25.90625" style="11" customWidth="1"/>
    <col min="11492" max="11492" width="8.90625" style="11" customWidth="1"/>
    <col min="11493" max="11493" width="22.26953125" style="11" customWidth="1"/>
    <col min="11494" max="11496" width="8.26953125" style="11" customWidth="1"/>
    <col min="11497" max="11498" width="20" style="11" customWidth="1"/>
    <col min="11499" max="11502" width="7" style="11" customWidth="1"/>
    <col min="11503" max="11503" width="8.7265625" style="11" customWidth="1"/>
    <col min="11504" max="11505" width="13.26953125" style="11" customWidth="1"/>
    <col min="11506" max="11506" width="9" style="11"/>
    <col min="11507" max="11507" width="10.26953125" style="11" customWidth="1"/>
    <col min="11508" max="11508" width="10.6328125" style="11" customWidth="1"/>
    <col min="11509" max="11509" width="9" style="11"/>
    <col min="11510" max="11510" width="14.453125" style="11" bestFit="1" customWidth="1"/>
    <col min="11511" max="11511" width="13.26953125" style="11" bestFit="1" customWidth="1"/>
    <col min="11512" max="11518" width="9" style="11"/>
    <col min="11519" max="11519" width="4.26953125" style="11" customWidth="1"/>
    <col min="11520" max="11520" width="10.26953125" style="11" customWidth="1"/>
    <col min="11521" max="11521" width="18.26953125" style="11" customWidth="1"/>
    <col min="11522" max="11524" width="8.26953125" style="11" customWidth="1"/>
    <col min="11525" max="11526" width="0" style="11" hidden="1" customWidth="1"/>
    <col min="11527" max="11527" width="8.7265625" style="11" customWidth="1"/>
    <col min="11528" max="11531" width="16.26953125" style="11" customWidth="1"/>
    <col min="11532" max="11532" width="20" style="11" customWidth="1"/>
    <col min="11533" max="11533" width="15.90625" style="11" customWidth="1"/>
    <col min="11534" max="11742" width="9" style="11"/>
    <col min="11743" max="11743" width="4.26953125" style="11" customWidth="1"/>
    <col min="11744" max="11744" width="4.90625" style="11" customWidth="1"/>
    <col min="11745" max="11745" width="13.7265625" style="11" customWidth="1"/>
    <col min="11746" max="11746" width="8.36328125" style="11" customWidth="1"/>
    <col min="11747" max="11747" width="25.90625" style="11" customWidth="1"/>
    <col min="11748" max="11748" width="8.90625" style="11" customWidth="1"/>
    <col min="11749" max="11749" width="22.26953125" style="11" customWidth="1"/>
    <col min="11750" max="11752" width="8.26953125" style="11" customWidth="1"/>
    <col min="11753" max="11754" width="20" style="11" customWidth="1"/>
    <col min="11755" max="11758" width="7" style="11" customWidth="1"/>
    <col min="11759" max="11759" width="8.7265625" style="11" customWidth="1"/>
    <col min="11760" max="11761" width="13.26953125" style="11" customWidth="1"/>
    <col min="11762" max="11762" width="9" style="11"/>
    <col min="11763" max="11763" width="10.26953125" style="11" customWidth="1"/>
    <col min="11764" max="11764" width="10.6328125" style="11" customWidth="1"/>
    <col min="11765" max="11765" width="9" style="11"/>
    <col min="11766" max="11766" width="14.453125" style="11" bestFit="1" customWidth="1"/>
    <col min="11767" max="11767" width="13.26953125" style="11" bestFit="1" customWidth="1"/>
    <col min="11768" max="11774" width="9" style="11"/>
    <col min="11775" max="11775" width="4.26953125" style="11" customWidth="1"/>
    <col min="11776" max="11776" width="10.26953125" style="11" customWidth="1"/>
    <col min="11777" max="11777" width="18.26953125" style="11" customWidth="1"/>
    <col min="11778" max="11780" width="8.26953125" style="11" customWidth="1"/>
    <col min="11781" max="11782" width="0" style="11" hidden="1" customWidth="1"/>
    <col min="11783" max="11783" width="8.7265625" style="11" customWidth="1"/>
    <col min="11784" max="11787" width="16.26953125" style="11" customWidth="1"/>
    <col min="11788" max="11788" width="20" style="11" customWidth="1"/>
    <col min="11789" max="11789" width="15.90625" style="11" customWidth="1"/>
    <col min="11790" max="11998" width="9" style="11"/>
    <col min="11999" max="11999" width="4.26953125" style="11" customWidth="1"/>
    <col min="12000" max="12000" width="4.90625" style="11" customWidth="1"/>
    <col min="12001" max="12001" width="13.7265625" style="11" customWidth="1"/>
    <col min="12002" max="12002" width="8.36328125" style="11" customWidth="1"/>
    <col min="12003" max="12003" width="25.90625" style="11" customWidth="1"/>
    <col min="12004" max="12004" width="8.90625" style="11" customWidth="1"/>
    <col min="12005" max="12005" width="22.26953125" style="11" customWidth="1"/>
    <col min="12006" max="12008" width="8.26953125" style="11" customWidth="1"/>
    <col min="12009" max="12010" width="20" style="11" customWidth="1"/>
    <col min="12011" max="12014" width="7" style="11" customWidth="1"/>
    <col min="12015" max="12015" width="8.7265625" style="11" customWidth="1"/>
    <col min="12016" max="12017" width="13.26953125" style="11" customWidth="1"/>
    <col min="12018" max="12018" width="9" style="11"/>
    <col min="12019" max="12019" width="10.26953125" style="11" customWidth="1"/>
    <col min="12020" max="12020" width="10.6328125" style="11" customWidth="1"/>
    <col min="12021" max="12021" width="9" style="11"/>
    <col min="12022" max="12022" width="14.453125" style="11" bestFit="1" customWidth="1"/>
    <col min="12023" max="12023" width="13.26953125" style="11" bestFit="1" customWidth="1"/>
    <col min="12024" max="12030" width="9" style="11"/>
    <col min="12031" max="12031" width="4.26953125" style="11" customWidth="1"/>
    <col min="12032" max="12032" width="10.26953125" style="11" customWidth="1"/>
    <col min="12033" max="12033" width="18.26953125" style="11" customWidth="1"/>
    <col min="12034" max="12036" width="8.26953125" style="11" customWidth="1"/>
    <col min="12037" max="12038" width="0" style="11" hidden="1" customWidth="1"/>
    <col min="12039" max="12039" width="8.7265625" style="11" customWidth="1"/>
    <col min="12040" max="12043" width="16.26953125" style="11" customWidth="1"/>
    <col min="12044" max="12044" width="20" style="11" customWidth="1"/>
    <col min="12045" max="12045" width="15.90625" style="11" customWidth="1"/>
    <col min="12046" max="12254" width="9" style="11"/>
    <col min="12255" max="12255" width="4.26953125" style="11" customWidth="1"/>
    <col min="12256" max="12256" width="4.90625" style="11" customWidth="1"/>
    <col min="12257" max="12257" width="13.7265625" style="11" customWidth="1"/>
    <col min="12258" max="12258" width="8.36328125" style="11" customWidth="1"/>
    <col min="12259" max="12259" width="25.90625" style="11" customWidth="1"/>
    <col min="12260" max="12260" width="8.90625" style="11" customWidth="1"/>
    <col min="12261" max="12261" width="22.26953125" style="11" customWidth="1"/>
    <col min="12262" max="12264" width="8.26953125" style="11" customWidth="1"/>
    <col min="12265" max="12266" width="20" style="11" customWidth="1"/>
    <col min="12267" max="12270" width="7" style="11" customWidth="1"/>
    <col min="12271" max="12271" width="8.7265625" style="11" customWidth="1"/>
    <col min="12272" max="12273" width="13.26953125" style="11" customWidth="1"/>
    <col min="12274" max="12274" width="9" style="11"/>
    <col min="12275" max="12275" width="10.26953125" style="11" customWidth="1"/>
    <col min="12276" max="12276" width="10.6328125" style="11" customWidth="1"/>
    <col min="12277" max="12277" width="9" style="11"/>
    <col min="12278" max="12278" width="14.453125" style="11" bestFit="1" customWidth="1"/>
    <col min="12279" max="12279" width="13.26953125" style="11" bestFit="1" customWidth="1"/>
    <col min="12280" max="12286" width="9" style="11"/>
    <col min="12287" max="12287" width="4.26953125" style="11" customWidth="1"/>
    <col min="12288" max="12288" width="10.26953125" style="11" customWidth="1"/>
    <col min="12289" max="12289" width="18.26953125" style="11" customWidth="1"/>
    <col min="12290" max="12292" width="8.26953125" style="11" customWidth="1"/>
    <col min="12293" max="12294" width="0" style="11" hidden="1" customWidth="1"/>
    <col min="12295" max="12295" width="8.7265625" style="11" customWidth="1"/>
    <col min="12296" max="12299" width="16.26953125" style="11" customWidth="1"/>
    <col min="12300" max="12300" width="20" style="11" customWidth="1"/>
    <col min="12301" max="12301" width="15.90625" style="11" customWidth="1"/>
    <col min="12302" max="12510" width="9" style="11"/>
    <col min="12511" max="12511" width="4.26953125" style="11" customWidth="1"/>
    <col min="12512" max="12512" width="4.90625" style="11" customWidth="1"/>
    <col min="12513" max="12513" width="13.7265625" style="11" customWidth="1"/>
    <col min="12514" max="12514" width="8.36328125" style="11" customWidth="1"/>
    <col min="12515" max="12515" width="25.90625" style="11" customWidth="1"/>
    <col min="12516" max="12516" width="8.90625" style="11" customWidth="1"/>
    <col min="12517" max="12517" width="22.26953125" style="11" customWidth="1"/>
    <col min="12518" max="12520" width="8.26953125" style="11" customWidth="1"/>
    <col min="12521" max="12522" width="20" style="11" customWidth="1"/>
    <col min="12523" max="12526" width="7" style="11" customWidth="1"/>
    <col min="12527" max="12527" width="8.7265625" style="11" customWidth="1"/>
    <col min="12528" max="12529" width="13.26953125" style="11" customWidth="1"/>
    <col min="12530" max="12530" width="9" style="11"/>
    <col min="12531" max="12531" width="10.26953125" style="11" customWidth="1"/>
    <col min="12532" max="12532" width="10.6328125" style="11" customWidth="1"/>
    <col min="12533" max="12533" width="9" style="11"/>
    <col min="12534" max="12534" width="14.453125" style="11" bestFit="1" customWidth="1"/>
    <col min="12535" max="12535" width="13.26953125" style="11" bestFit="1" customWidth="1"/>
    <col min="12536" max="12542" width="9" style="11"/>
    <col min="12543" max="12543" width="4.26953125" style="11" customWidth="1"/>
    <col min="12544" max="12544" width="10.26953125" style="11" customWidth="1"/>
    <col min="12545" max="12545" width="18.26953125" style="11" customWidth="1"/>
    <col min="12546" max="12548" width="8.26953125" style="11" customWidth="1"/>
    <col min="12549" max="12550" width="0" style="11" hidden="1" customWidth="1"/>
    <col min="12551" max="12551" width="8.7265625" style="11" customWidth="1"/>
    <col min="12552" max="12555" width="16.26953125" style="11" customWidth="1"/>
    <col min="12556" max="12556" width="20" style="11" customWidth="1"/>
    <col min="12557" max="12557" width="15.90625" style="11" customWidth="1"/>
    <col min="12558" max="12766" width="9" style="11"/>
    <col min="12767" max="12767" width="4.26953125" style="11" customWidth="1"/>
    <col min="12768" max="12768" width="4.90625" style="11" customWidth="1"/>
    <col min="12769" max="12769" width="13.7265625" style="11" customWidth="1"/>
    <col min="12770" max="12770" width="8.36328125" style="11" customWidth="1"/>
    <col min="12771" max="12771" width="25.90625" style="11" customWidth="1"/>
    <col min="12772" max="12772" width="8.90625" style="11" customWidth="1"/>
    <col min="12773" max="12773" width="22.26953125" style="11" customWidth="1"/>
    <col min="12774" max="12776" width="8.26953125" style="11" customWidth="1"/>
    <col min="12777" max="12778" width="20" style="11" customWidth="1"/>
    <col min="12779" max="12782" width="7" style="11" customWidth="1"/>
    <col min="12783" max="12783" width="8.7265625" style="11" customWidth="1"/>
    <col min="12784" max="12785" width="13.26953125" style="11" customWidth="1"/>
    <col min="12786" max="12786" width="9" style="11"/>
    <col min="12787" max="12787" width="10.26953125" style="11" customWidth="1"/>
    <col min="12788" max="12788" width="10.6328125" style="11" customWidth="1"/>
    <col min="12789" max="12789" width="9" style="11"/>
    <col min="12790" max="12790" width="14.453125" style="11" bestFit="1" customWidth="1"/>
    <col min="12791" max="12791" width="13.26953125" style="11" bestFit="1" customWidth="1"/>
    <col min="12792" max="12798" width="9" style="11"/>
    <col min="12799" max="12799" width="4.26953125" style="11" customWidth="1"/>
    <col min="12800" max="12800" width="10.26953125" style="11" customWidth="1"/>
    <col min="12801" max="12801" width="18.26953125" style="11" customWidth="1"/>
    <col min="12802" max="12804" width="8.26953125" style="11" customWidth="1"/>
    <col min="12805" max="12806" width="0" style="11" hidden="1" customWidth="1"/>
    <col min="12807" max="12807" width="8.7265625" style="11" customWidth="1"/>
    <col min="12808" max="12811" width="16.26953125" style="11" customWidth="1"/>
    <col min="12812" max="12812" width="20" style="11" customWidth="1"/>
    <col min="12813" max="12813" width="15.90625" style="11" customWidth="1"/>
    <col min="12814" max="13022" width="9" style="11"/>
    <col min="13023" max="13023" width="4.26953125" style="11" customWidth="1"/>
    <col min="13024" max="13024" width="4.90625" style="11" customWidth="1"/>
    <col min="13025" max="13025" width="13.7265625" style="11" customWidth="1"/>
    <col min="13026" max="13026" width="8.36328125" style="11" customWidth="1"/>
    <col min="13027" max="13027" width="25.90625" style="11" customWidth="1"/>
    <col min="13028" max="13028" width="8.90625" style="11" customWidth="1"/>
    <col min="13029" max="13029" width="22.26953125" style="11" customWidth="1"/>
    <col min="13030" max="13032" width="8.26953125" style="11" customWidth="1"/>
    <col min="13033" max="13034" width="20" style="11" customWidth="1"/>
    <col min="13035" max="13038" width="7" style="11" customWidth="1"/>
    <col min="13039" max="13039" width="8.7265625" style="11" customWidth="1"/>
    <col min="13040" max="13041" width="13.26953125" style="11" customWidth="1"/>
    <col min="13042" max="13042" width="9" style="11"/>
    <col min="13043" max="13043" width="10.26953125" style="11" customWidth="1"/>
    <col min="13044" max="13044" width="10.6328125" style="11" customWidth="1"/>
    <col min="13045" max="13045" width="9" style="11"/>
    <col min="13046" max="13046" width="14.453125" style="11" bestFit="1" customWidth="1"/>
    <col min="13047" max="13047" width="13.26953125" style="11" bestFit="1" customWidth="1"/>
    <col min="13048" max="13054" width="9" style="11"/>
    <col min="13055" max="13055" width="4.26953125" style="11" customWidth="1"/>
    <col min="13056" max="13056" width="10.26953125" style="11" customWidth="1"/>
    <col min="13057" max="13057" width="18.26953125" style="11" customWidth="1"/>
    <col min="13058" max="13060" width="8.26953125" style="11" customWidth="1"/>
    <col min="13061" max="13062" width="0" style="11" hidden="1" customWidth="1"/>
    <col min="13063" max="13063" width="8.7265625" style="11" customWidth="1"/>
    <col min="13064" max="13067" width="16.26953125" style="11" customWidth="1"/>
    <col min="13068" max="13068" width="20" style="11" customWidth="1"/>
    <col min="13069" max="13069" width="15.90625" style="11" customWidth="1"/>
    <col min="13070" max="13278" width="9" style="11"/>
    <col min="13279" max="13279" width="4.26953125" style="11" customWidth="1"/>
    <col min="13280" max="13280" width="4.90625" style="11" customWidth="1"/>
    <col min="13281" max="13281" width="13.7265625" style="11" customWidth="1"/>
    <col min="13282" max="13282" width="8.36328125" style="11" customWidth="1"/>
    <col min="13283" max="13283" width="25.90625" style="11" customWidth="1"/>
    <col min="13284" max="13284" width="8.90625" style="11" customWidth="1"/>
    <col min="13285" max="13285" width="22.26953125" style="11" customWidth="1"/>
    <col min="13286" max="13288" width="8.26953125" style="11" customWidth="1"/>
    <col min="13289" max="13290" width="20" style="11" customWidth="1"/>
    <col min="13291" max="13294" width="7" style="11" customWidth="1"/>
    <col min="13295" max="13295" width="8.7265625" style="11" customWidth="1"/>
    <col min="13296" max="13297" width="13.26953125" style="11" customWidth="1"/>
    <col min="13298" max="13298" width="9" style="11"/>
    <col min="13299" max="13299" width="10.26953125" style="11" customWidth="1"/>
    <col min="13300" max="13300" width="10.6328125" style="11" customWidth="1"/>
    <col min="13301" max="13301" width="9" style="11"/>
    <col min="13302" max="13302" width="14.453125" style="11" bestFit="1" customWidth="1"/>
    <col min="13303" max="13303" width="13.26953125" style="11" bestFit="1" customWidth="1"/>
    <col min="13304" max="13310" width="9" style="11"/>
    <col min="13311" max="13311" width="4.26953125" style="11" customWidth="1"/>
    <col min="13312" max="13312" width="10.26953125" style="11" customWidth="1"/>
    <col min="13313" max="13313" width="18.26953125" style="11" customWidth="1"/>
    <col min="13314" max="13316" width="8.26953125" style="11" customWidth="1"/>
    <col min="13317" max="13318" width="0" style="11" hidden="1" customWidth="1"/>
    <col min="13319" max="13319" width="8.7265625" style="11" customWidth="1"/>
    <col min="13320" max="13323" width="16.26953125" style="11" customWidth="1"/>
    <col min="13324" max="13324" width="20" style="11" customWidth="1"/>
    <col min="13325" max="13325" width="15.90625" style="11" customWidth="1"/>
    <col min="13326" max="13534" width="9" style="11"/>
    <col min="13535" max="13535" width="4.26953125" style="11" customWidth="1"/>
    <col min="13536" max="13536" width="4.90625" style="11" customWidth="1"/>
    <col min="13537" max="13537" width="13.7265625" style="11" customWidth="1"/>
    <col min="13538" max="13538" width="8.36328125" style="11" customWidth="1"/>
    <col min="13539" max="13539" width="25.90625" style="11" customWidth="1"/>
    <col min="13540" max="13540" width="8.90625" style="11" customWidth="1"/>
    <col min="13541" max="13541" width="22.26953125" style="11" customWidth="1"/>
    <col min="13542" max="13544" width="8.26953125" style="11" customWidth="1"/>
    <col min="13545" max="13546" width="20" style="11" customWidth="1"/>
    <col min="13547" max="13550" width="7" style="11" customWidth="1"/>
    <col min="13551" max="13551" width="8.7265625" style="11" customWidth="1"/>
    <col min="13552" max="13553" width="13.26953125" style="11" customWidth="1"/>
    <col min="13554" max="13554" width="9" style="11"/>
    <col min="13555" max="13555" width="10.26953125" style="11" customWidth="1"/>
    <col min="13556" max="13556" width="10.6328125" style="11" customWidth="1"/>
    <col min="13557" max="13557" width="9" style="11"/>
    <col min="13558" max="13558" width="14.453125" style="11" bestFit="1" customWidth="1"/>
    <col min="13559" max="13559" width="13.26953125" style="11" bestFit="1" customWidth="1"/>
    <col min="13560" max="13566" width="9" style="11"/>
    <col min="13567" max="13567" width="4.26953125" style="11" customWidth="1"/>
    <col min="13568" max="13568" width="10.26953125" style="11" customWidth="1"/>
    <col min="13569" max="13569" width="18.26953125" style="11" customWidth="1"/>
    <col min="13570" max="13572" width="8.26953125" style="11" customWidth="1"/>
    <col min="13573" max="13574" width="0" style="11" hidden="1" customWidth="1"/>
    <col min="13575" max="13575" width="8.7265625" style="11" customWidth="1"/>
    <col min="13576" max="13579" width="16.26953125" style="11" customWidth="1"/>
    <col min="13580" max="13580" width="20" style="11" customWidth="1"/>
    <col min="13581" max="13581" width="15.90625" style="11" customWidth="1"/>
    <col min="13582" max="13790" width="9" style="11"/>
    <col min="13791" max="13791" width="4.26953125" style="11" customWidth="1"/>
    <col min="13792" max="13792" width="4.90625" style="11" customWidth="1"/>
    <col min="13793" max="13793" width="13.7265625" style="11" customWidth="1"/>
    <col min="13794" max="13794" width="8.36328125" style="11" customWidth="1"/>
    <col min="13795" max="13795" width="25.90625" style="11" customWidth="1"/>
    <col min="13796" max="13796" width="8.90625" style="11" customWidth="1"/>
    <col min="13797" max="13797" width="22.26953125" style="11" customWidth="1"/>
    <col min="13798" max="13800" width="8.26953125" style="11" customWidth="1"/>
    <col min="13801" max="13802" width="20" style="11" customWidth="1"/>
    <col min="13803" max="13806" width="7" style="11" customWidth="1"/>
    <col min="13807" max="13807" width="8.7265625" style="11" customWidth="1"/>
    <col min="13808" max="13809" width="13.26953125" style="11" customWidth="1"/>
    <col min="13810" max="13810" width="9" style="11"/>
    <col min="13811" max="13811" width="10.26953125" style="11" customWidth="1"/>
    <col min="13812" max="13812" width="10.6328125" style="11" customWidth="1"/>
    <col min="13813" max="13813" width="9" style="11"/>
    <col min="13814" max="13814" width="14.453125" style="11" bestFit="1" customWidth="1"/>
    <col min="13815" max="13815" width="13.26953125" style="11" bestFit="1" customWidth="1"/>
    <col min="13816" max="13822" width="9" style="11"/>
    <col min="13823" max="13823" width="4.26953125" style="11" customWidth="1"/>
    <col min="13824" max="13824" width="10.26953125" style="11" customWidth="1"/>
    <col min="13825" max="13825" width="18.26953125" style="11" customWidth="1"/>
    <col min="13826" max="13828" width="8.26953125" style="11" customWidth="1"/>
    <col min="13829" max="13830" width="0" style="11" hidden="1" customWidth="1"/>
    <col min="13831" max="13831" width="8.7265625" style="11" customWidth="1"/>
    <col min="13832" max="13835" width="16.26953125" style="11" customWidth="1"/>
    <col min="13836" max="13836" width="20" style="11" customWidth="1"/>
    <col min="13837" max="13837" width="15.90625" style="11" customWidth="1"/>
    <col min="13838" max="14046" width="9" style="11"/>
    <col min="14047" max="14047" width="4.26953125" style="11" customWidth="1"/>
    <col min="14048" max="14048" width="4.90625" style="11" customWidth="1"/>
    <col min="14049" max="14049" width="13.7265625" style="11" customWidth="1"/>
    <col min="14050" max="14050" width="8.36328125" style="11" customWidth="1"/>
    <col min="14051" max="14051" width="25.90625" style="11" customWidth="1"/>
    <col min="14052" max="14052" width="8.90625" style="11" customWidth="1"/>
    <col min="14053" max="14053" width="22.26953125" style="11" customWidth="1"/>
    <col min="14054" max="14056" width="8.26953125" style="11" customWidth="1"/>
    <col min="14057" max="14058" width="20" style="11" customWidth="1"/>
    <col min="14059" max="14062" width="7" style="11" customWidth="1"/>
    <col min="14063" max="14063" width="8.7265625" style="11" customWidth="1"/>
    <col min="14064" max="14065" width="13.26953125" style="11" customWidth="1"/>
    <col min="14066" max="14066" width="9" style="11"/>
    <col min="14067" max="14067" width="10.26953125" style="11" customWidth="1"/>
    <col min="14068" max="14068" width="10.6328125" style="11" customWidth="1"/>
    <col min="14069" max="14069" width="9" style="11"/>
    <col min="14070" max="14070" width="14.453125" style="11" bestFit="1" customWidth="1"/>
    <col min="14071" max="14071" width="13.26953125" style="11" bestFit="1" customWidth="1"/>
    <col min="14072" max="14078" width="9" style="11"/>
    <col min="14079" max="14079" width="4.26953125" style="11" customWidth="1"/>
    <col min="14080" max="14080" width="10.26953125" style="11" customWidth="1"/>
    <col min="14081" max="14081" width="18.26953125" style="11" customWidth="1"/>
    <col min="14082" max="14084" width="8.26953125" style="11" customWidth="1"/>
    <col min="14085" max="14086" width="0" style="11" hidden="1" customWidth="1"/>
    <col min="14087" max="14087" width="8.7265625" style="11" customWidth="1"/>
    <col min="14088" max="14091" width="16.26953125" style="11" customWidth="1"/>
    <col min="14092" max="14092" width="20" style="11" customWidth="1"/>
    <col min="14093" max="14093" width="15.90625" style="11" customWidth="1"/>
    <col min="14094" max="14302" width="9" style="11"/>
    <col min="14303" max="14303" width="4.26953125" style="11" customWidth="1"/>
    <col min="14304" max="14304" width="4.90625" style="11" customWidth="1"/>
    <col min="14305" max="14305" width="13.7265625" style="11" customWidth="1"/>
    <col min="14306" max="14306" width="8.36328125" style="11" customWidth="1"/>
    <col min="14307" max="14307" width="25.90625" style="11" customWidth="1"/>
    <col min="14308" max="14308" width="8.90625" style="11" customWidth="1"/>
    <col min="14309" max="14309" width="22.26953125" style="11" customWidth="1"/>
    <col min="14310" max="14312" width="8.26953125" style="11" customWidth="1"/>
    <col min="14313" max="14314" width="20" style="11" customWidth="1"/>
    <col min="14315" max="14318" width="7" style="11" customWidth="1"/>
    <col min="14319" max="14319" width="8.7265625" style="11" customWidth="1"/>
    <col min="14320" max="14321" width="13.26953125" style="11" customWidth="1"/>
    <col min="14322" max="14322" width="9" style="11"/>
    <col min="14323" max="14323" width="10.26953125" style="11" customWidth="1"/>
    <col min="14324" max="14324" width="10.6328125" style="11" customWidth="1"/>
    <col min="14325" max="14325" width="9" style="11"/>
    <col min="14326" max="14326" width="14.453125" style="11" bestFit="1" customWidth="1"/>
    <col min="14327" max="14327" width="13.26953125" style="11" bestFit="1" customWidth="1"/>
    <col min="14328" max="14334" width="9" style="11"/>
    <col min="14335" max="14335" width="4.26953125" style="11" customWidth="1"/>
    <col min="14336" max="14336" width="10.26953125" style="11" customWidth="1"/>
    <col min="14337" max="14337" width="18.26953125" style="11" customWidth="1"/>
    <col min="14338" max="14340" width="8.26953125" style="11" customWidth="1"/>
    <col min="14341" max="14342" width="0" style="11" hidden="1" customWidth="1"/>
    <col min="14343" max="14343" width="8.7265625" style="11" customWidth="1"/>
    <col min="14344" max="14347" width="16.26953125" style="11" customWidth="1"/>
    <col min="14348" max="14348" width="20" style="11" customWidth="1"/>
    <col min="14349" max="14349" width="15.90625" style="11" customWidth="1"/>
    <col min="14350" max="14558" width="9" style="11"/>
    <col min="14559" max="14559" width="4.26953125" style="11" customWidth="1"/>
    <col min="14560" max="14560" width="4.90625" style="11" customWidth="1"/>
    <col min="14561" max="14561" width="13.7265625" style="11" customWidth="1"/>
    <col min="14562" max="14562" width="8.36328125" style="11" customWidth="1"/>
    <col min="14563" max="14563" width="25.90625" style="11" customWidth="1"/>
    <col min="14564" max="14564" width="8.90625" style="11" customWidth="1"/>
    <col min="14565" max="14565" width="22.26953125" style="11" customWidth="1"/>
    <col min="14566" max="14568" width="8.26953125" style="11" customWidth="1"/>
    <col min="14569" max="14570" width="20" style="11" customWidth="1"/>
    <col min="14571" max="14574" width="7" style="11" customWidth="1"/>
    <col min="14575" max="14575" width="8.7265625" style="11" customWidth="1"/>
    <col min="14576" max="14577" width="13.26953125" style="11" customWidth="1"/>
    <col min="14578" max="14578" width="9" style="11"/>
    <col min="14579" max="14579" width="10.26953125" style="11" customWidth="1"/>
    <col min="14580" max="14580" width="10.6328125" style="11" customWidth="1"/>
    <col min="14581" max="14581" width="9" style="11"/>
    <col min="14582" max="14582" width="14.453125" style="11" bestFit="1" customWidth="1"/>
    <col min="14583" max="14583" width="13.26953125" style="11" bestFit="1" customWidth="1"/>
    <col min="14584" max="14590" width="9" style="11"/>
    <col min="14591" max="14591" width="4.26953125" style="11" customWidth="1"/>
    <col min="14592" max="14592" width="10.26953125" style="11" customWidth="1"/>
    <col min="14593" max="14593" width="18.26953125" style="11" customWidth="1"/>
    <col min="14594" max="14596" width="8.26953125" style="11" customWidth="1"/>
    <col min="14597" max="14598" width="0" style="11" hidden="1" customWidth="1"/>
    <col min="14599" max="14599" width="8.7265625" style="11" customWidth="1"/>
    <col min="14600" max="14603" width="16.26953125" style="11" customWidth="1"/>
    <col min="14604" max="14604" width="20" style="11" customWidth="1"/>
    <col min="14605" max="14605" width="15.90625" style="11" customWidth="1"/>
    <col min="14606" max="14814" width="9" style="11"/>
    <col min="14815" max="14815" width="4.26953125" style="11" customWidth="1"/>
    <col min="14816" max="14816" width="4.90625" style="11" customWidth="1"/>
    <col min="14817" max="14817" width="13.7265625" style="11" customWidth="1"/>
    <col min="14818" max="14818" width="8.36328125" style="11" customWidth="1"/>
    <col min="14819" max="14819" width="25.90625" style="11" customWidth="1"/>
    <col min="14820" max="14820" width="8.90625" style="11" customWidth="1"/>
    <col min="14821" max="14821" width="22.26953125" style="11" customWidth="1"/>
    <col min="14822" max="14824" width="8.26953125" style="11" customWidth="1"/>
    <col min="14825" max="14826" width="20" style="11" customWidth="1"/>
    <col min="14827" max="14830" width="7" style="11" customWidth="1"/>
    <col min="14831" max="14831" width="8.7265625" style="11" customWidth="1"/>
    <col min="14832" max="14833" width="13.26953125" style="11" customWidth="1"/>
    <col min="14834" max="14834" width="9" style="11"/>
    <col min="14835" max="14835" width="10.26953125" style="11" customWidth="1"/>
    <col min="14836" max="14836" width="10.6328125" style="11" customWidth="1"/>
    <col min="14837" max="14837" width="9" style="11"/>
    <col min="14838" max="14838" width="14.453125" style="11" bestFit="1" customWidth="1"/>
    <col min="14839" max="14839" width="13.26953125" style="11" bestFit="1" customWidth="1"/>
    <col min="14840" max="14846" width="9" style="11"/>
    <col min="14847" max="14847" width="4.26953125" style="11" customWidth="1"/>
    <col min="14848" max="14848" width="10.26953125" style="11" customWidth="1"/>
    <col min="14849" max="14849" width="18.26953125" style="11" customWidth="1"/>
    <col min="14850" max="14852" width="8.26953125" style="11" customWidth="1"/>
    <col min="14853" max="14854" width="0" style="11" hidden="1" customWidth="1"/>
    <col min="14855" max="14855" width="8.7265625" style="11" customWidth="1"/>
    <col min="14856" max="14859" width="16.26953125" style="11" customWidth="1"/>
    <col min="14860" max="14860" width="20" style="11" customWidth="1"/>
    <col min="14861" max="14861" width="15.90625" style="11" customWidth="1"/>
    <col min="14862" max="15070" width="9" style="11"/>
    <col min="15071" max="15071" width="4.26953125" style="11" customWidth="1"/>
    <col min="15072" max="15072" width="4.90625" style="11" customWidth="1"/>
    <col min="15073" max="15073" width="13.7265625" style="11" customWidth="1"/>
    <col min="15074" max="15074" width="8.36328125" style="11" customWidth="1"/>
    <col min="15075" max="15075" width="25.90625" style="11" customWidth="1"/>
    <col min="15076" max="15076" width="8.90625" style="11" customWidth="1"/>
    <col min="15077" max="15077" width="22.26953125" style="11" customWidth="1"/>
    <col min="15078" max="15080" width="8.26953125" style="11" customWidth="1"/>
    <col min="15081" max="15082" width="20" style="11" customWidth="1"/>
    <col min="15083" max="15086" width="7" style="11" customWidth="1"/>
    <col min="15087" max="15087" width="8.7265625" style="11" customWidth="1"/>
    <col min="15088" max="15089" width="13.26953125" style="11" customWidth="1"/>
    <col min="15090" max="15090" width="9" style="11"/>
    <col min="15091" max="15091" width="10.26953125" style="11" customWidth="1"/>
    <col min="15092" max="15092" width="10.6328125" style="11" customWidth="1"/>
    <col min="15093" max="15093" width="9" style="11"/>
    <col min="15094" max="15094" width="14.453125" style="11" bestFit="1" customWidth="1"/>
    <col min="15095" max="15095" width="13.26953125" style="11" bestFit="1" customWidth="1"/>
    <col min="15096" max="15102" width="9" style="11"/>
    <col min="15103" max="15103" width="4.26953125" style="11" customWidth="1"/>
    <col min="15104" max="15104" width="10.26953125" style="11" customWidth="1"/>
    <col min="15105" max="15105" width="18.26953125" style="11" customWidth="1"/>
    <col min="15106" max="15108" width="8.26953125" style="11" customWidth="1"/>
    <col min="15109" max="15110" width="0" style="11" hidden="1" customWidth="1"/>
    <col min="15111" max="15111" width="8.7265625" style="11" customWidth="1"/>
    <col min="15112" max="15115" width="16.26953125" style="11" customWidth="1"/>
    <col min="15116" max="15116" width="20" style="11" customWidth="1"/>
    <col min="15117" max="15117" width="15.90625" style="11" customWidth="1"/>
    <col min="15118" max="15326" width="9" style="11"/>
    <col min="15327" max="15327" width="4.26953125" style="11" customWidth="1"/>
    <col min="15328" max="15328" width="4.90625" style="11" customWidth="1"/>
    <col min="15329" max="15329" width="13.7265625" style="11" customWidth="1"/>
    <col min="15330" max="15330" width="8.36328125" style="11" customWidth="1"/>
    <col min="15331" max="15331" width="25.90625" style="11" customWidth="1"/>
    <col min="15332" max="15332" width="8.90625" style="11" customWidth="1"/>
    <col min="15333" max="15333" width="22.26953125" style="11" customWidth="1"/>
    <col min="15334" max="15336" width="8.26953125" style="11" customWidth="1"/>
    <col min="15337" max="15338" width="20" style="11" customWidth="1"/>
    <col min="15339" max="15342" width="7" style="11" customWidth="1"/>
    <col min="15343" max="15343" width="8.7265625" style="11" customWidth="1"/>
    <col min="15344" max="15345" width="13.26953125" style="11" customWidth="1"/>
    <col min="15346" max="15346" width="9" style="11"/>
    <col min="15347" max="15347" width="10.26953125" style="11" customWidth="1"/>
    <col min="15348" max="15348" width="10.6328125" style="11" customWidth="1"/>
    <col min="15349" max="15349" width="9" style="11"/>
    <col min="15350" max="15350" width="14.453125" style="11" bestFit="1" customWidth="1"/>
    <col min="15351" max="15351" width="13.26953125" style="11" bestFit="1" customWidth="1"/>
    <col min="15352" max="15358" width="9" style="11"/>
    <col min="15359" max="15359" width="4.26953125" style="11" customWidth="1"/>
    <col min="15360" max="15360" width="10.26953125" style="11" customWidth="1"/>
    <col min="15361" max="15361" width="18.26953125" style="11" customWidth="1"/>
    <col min="15362" max="15364" width="8.26953125" style="11" customWidth="1"/>
    <col min="15365" max="15366" width="0" style="11" hidden="1" customWidth="1"/>
    <col min="15367" max="15367" width="8.7265625" style="11" customWidth="1"/>
    <col min="15368" max="15371" width="16.26953125" style="11" customWidth="1"/>
    <col min="15372" max="15372" width="20" style="11" customWidth="1"/>
    <col min="15373" max="15373" width="15.90625" style="11" customWidth="1"/>
    <col min="15374" max="15582" width="9" style="11"/>
    <col min="15583" max="15583" width="4.26953125" style="11" customWidth="1"/>
    <col min="15584" max="15584" width="4.90625" style="11" customWidth="1"/>
    <col min="15585" max="15585" width="13.7265625" style="11" customWidth="1"/>
    <col min="15586" max="15586" width="8.36328125" style="11" customWidth="1"/>
    <col min="15587" max="15587" width="25.90625" style="11" customWidth="1"/>
    <col min="15588" max="15588" width="8.90625" style="11" customWidth="1"/>
    <col min="15589" max="15589" width="22.26953125" style="11" customWidth="1"/>
    <col min="15590" max="15592" width="8.26953125" style="11" customWidth="1"/>
    <col min="15593" max="15594" width="20" style="11" customWidth="1"/>
    <col min="15595" max="15598" width="7" style="11" customWidth="1"/>
    <col min="15599" max="15599" width="8.7265625" style="11" customWidth="1"/>
    <col min="15600" max="15601" width="13.26953125" style="11" customWidth="1"/>
    <col min="15602" max="15602" width="9" style="11"/>
    <col min="15603" max="15603" width="10.26953125" style="11" customWidth="1"/>
    <col min="15604" max="15604" width="10.6328125" style="11" customWidth="1"/>
    <col min="15605" max="15605" width="9" style="11"/>
    <col min="15606" max="15606" width="14.453125" style="11" bestFit="1" customWidth="1"/>
    <col min="15607" max="15607" width="13.26953125" style="11" bestFit="1" customWidth="1"/>
    <col min="15608" max="15614" width="9" style="11"/>
    <col min="15615" max="15615" width="4.26953125" style="11" customWidth="1"/>
    <col min="15616" max="15616" width="10.26953125" style="11" customWidth="1"/>
    <col min="15617" max="15617" width="18.26953125" style="11" customWidth="1"/>
    <col min="15618" max="15620" width="8.26953125" style="11" customWidth="1"/>
    <col min="15621" max="15622" width="0" style="11" hidden="1" customWidth="1"/>
    <col min="15623" max="15623" width="8.7265625" style="11" customWidth="1"/>
    <col min="15624" max="15627" width="16.26953125" style="11" customWidth="1"/>
    <col min="15628" max="15628" width="20" style="11" customWidth="1"/>
    <col min="15629" max="15629" width="15.90625" style="11" customWidth="1"/>
    <col min="15630" max="15838" width="9" style="11"/>
    <col min="15839" max="15839" width="4.26953125" style="11" customWidth="1"/>
    <col min="15840" max="15840" width="4.90625" style="11" customWidth="1"/>
    <col min="15841" max="15841" width="13.7265625" style="11" customWidth="1"/>
    <col min="15842" max="15842" width="8.36328125" style="11" customWidth="1"/>
    <col min="15843" max="15843" width="25.90625" style="11" customWidth="1"/>
    <col min="15844" max="15844" width="8.90625" style="11" customWidth="1"/>
    <col min="15845" max="15845" width="22.26953125" style="11" customWidth="1"/>
    <col min="15846" max="15848" width="8.26953125" style="11" customWidth="1"/>
    <col min="15849" max="15850" width="20" style="11" customWidth="1"/>
    <col min="15851" max="15854" width="7" style="11" customWidth="1"/>
    <col min="15855" max="15855" width="8.7265625" style="11" customWidth="1"/>
    <col min="15856" max="15857" width="13.26953125" style="11" customWidth="1"/>
    <col min="15858" max="15858" width="9" style="11"/>
    <col min="15859" max="15859" width="10.26953125" style="11" customWidth="1"/>
    <col min="15860" max="15860" width="10.6328125" style="11" customWidth="1"/>
    <col min="15861" max="15861" width="9" style="11"/>
    <col min="15862" max="15862" width="14.453125" style="11" bestFit="1" customWidth="1"/>
    <col min="15863" max="15863" width="13.26953125" style="11" bestFit="1" customWidth="1"/>
    <col min="15864" max="15870" width="9" style="11"/>
    <col min="15871" max="15871" width="4.26953125" style="11" customWidth="1"/>
    <col min="15872" max="15872" width="10.26953125" style="11" customWidth="1"/>
    <col min="15873" max="15873" width="18.26953125" style="11" customWidth="1"/>
    <col min="15874" max="15876" width="8.26953125" style="11" customWidth="1"/>
    <col min="15877" max="15878" width="0" style="11" hidden="1" customWidth="1"/>
    <col min="15879" max="15879" width="8.7265625" style="11" customWidth="1"/>
    <col min="15880" max="15883" width="16.26953125" style="11" customWidth="1"/>
    <col min="15884" max="15884" width="20" style="11" customWidth="1"/>
    <col min="15885" max="15885" width="15.90625" style="11" customWidth="1"/>
    <col min="15886" max="16094" width="9" style="11"/>
    <col min="16095" max="16095" width="4.26953125" style="11" customWidth="1"/>
    <col min="16096" max="16096" width="4.90625" style="11" customWidth="1"/>
    <col min="16097" max="16097" width="13.7265625" style="11" customWidth="1"/>
    <col min="16098" max="16098" width="8.36328125" style="11" customWidth="1"/>
    <col min="16099" max="16099" width="25.90625" style="11" customWidth="1"/>
    <col min="16100" max="16100" width="8.90625" style="11" customWidth="1"/>
    <col min="16101" max="16101" width="22.26953125" style="11" customWidth="1"/>
    <col min="16102" max="16104" width="8.26953125" style="11" customWidth="1"/>
    <col min="16105" max="16106" width="20" style="11" customWidth="1"/>
    <col min="16107" max="16110" width="7" style="11" customWidth="1"/>
    <col min="16111" max="16111" width="8.7265625" style="11" customWidth="1"/>
    <col min="16112" max="16113" width="13.26953125" style="11" customWidth="1"/>
    <col min="16114" max="16114" width="9" style="11"/>
    <col min="16115" max="16115" width="10.26953125" style="11" customWidth="1"/>
    <col min="16116" max="16116" width="10.6328125" style="11" customWidth="1"/>
    <col min="16117" max="16117" width="9" style="11"/>
    <col min="16118" max="16118" width="14.453125" style="11" bestFit="1" customWidth="1"/>
    <col min="16119" max="16119" width="13.26953125" style="11" bestFit="1" customWidth="1"/>
    <col min="16120" max="16126" width="9" style="11"/>
    <col min="16127" max="16127" width="4.26953125" style="11" customWidth="1"/>
    <col min="16128" max="16128" width="10.26953125" style="11" customWidth="1"/>
    <col min="16129" max="16129" width="18.26953125" style="11" customWidth="1"/>
    <col min="16130" max="16132" width="8.26953125" style="11" customWidth="1"/>
    <col min="16133" max="16134" width="0" style="11" hidden="1" customWidth="1"/>
    <col min="16135" max="16135" width="8.7265625" style="11" customWidth="1"/>
    <col min="16136" max="16139" width="16.26953125" style="11" customWidth="1"/>
    <col min="16140" max="16140" width="20" style="11" customWidth="1"/>
    <col min="16141" max="16141" width="15.90625" style="11" customWidth="1"/>
    <col min="16142" max="16350" width="9" style="11"/>
    <col min="16351" max="16351" width="4.26953125" style="11" customWidth="1"/>
    <col min="16352" max="16352" width="4.90625" style="11" customWidth="1"/>
    <col min="16353" max="16353" width="13.7265625" style="11" customWidth="1"/>
    <col min="16354" max="16354" width="8.36328125" style="11" customWidth="1"/>
    <col min="16355" max="16355" width="25.90625" style="11" customWidth="1"/>
    <col min="16356" max="16356" width="8.90625" style="11" customWidth="1"/>
    <col min="16357" max="16357" width="22.26953125" style="11" customWidth="1"/>
    <col min="16358" max="16360" width="8.26953125" style="11" customWidth="1"/>
    <col min="16361" max="16362" width="20" style="11" customWidth="1"/>
    <col min="16363" max="16366" width="7" style="11" customWidth="1"/>
    <col min="16367" max="16367" width="8.7265625" style="11" customWidth="1"/>
    <col min="16368" max="16369" width="13.26953125" style="11" customWidth="1"/>
    <col min="16370" max="16370" width="9" style="11"/>
    <col min="16371" max="16371" width="10.26953125" style="11" customWidth="1"/>
    <col min="16372" max="16372" width="10.6328125" style="11" customWidth="1"/>
    <col min="16373" max="16373" width="9" style="11"/>
    <col min="16374" max="16374" width="14.453125" style="11" bestFit="1" customWidth="1"/>
    <col min="16375" max="16375" width="13.26953125" style="11" bestFit="1" customWidth="1"/>
    <col min="16376" max="16384" width="9" style="11"/>
  </cols>
  <sheetData>
    <row r="1" spans="1:20">
      <c r="I1" s="12"/>
      <c r="J1" s="12"/>
      <c r="K1" s="12"/>
      <c r="L1" s="12"/>
      <c r="M1" s="12"/>
    </row>
    <row r="2" spans="1:20" s="116" customFormat="1" ht="27">
      <c r="B2" s="113" t="s">
        <v>290</v>
      </c>
      <c r="N2" s="117"/>
      <c r="O2" s="117"/>
      <c r="P2" s="118"/>
      <c r="T2" s="118"/>
    </row>
    <row r="3" spans="1:20" s="116" customFormat="1" ht="20">
      <c r="B3" s="115" t="s">
        <v>474</v>
      </c>
      <c r="M3" s="301" t="s">
        <v>125</v>
      </c>
      <c r="N3" s="301"/>
      <c r="O3" s="301"/>
      <c r="P3" s="118"/>
      <c r="T3" s="118"/>
    </row>
    <row r="4" spans="1:20" s="22" customFormat="1" ht="58">
      <c r="A4" s="16" t="s">
        <v>17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7" t="s">
        <v>280</v>
      </c>
      <c r="I4" s="18" t="s">
        <v>24</v>
      </c>
      <c r="J4" s="18" t="s">
        <v>25</v>
      </c>
      <c r="K4" s="42" t="s">
        <v>126</v>
      </c>
      <c r="L4" s="42" t="s">
        <v>127</v>
      </c>
      <c r="M4" s="42" t="s">
        <v>128</v>
      </c>
      <c r="N4" s="19" t="s">
        <v>23</v>
      </c>
      <c r="O4" s="20" t="s">
        <v>129</v>
      </c>
      <c r="P4" s="99"/>
      <c r="T4" s="99"/>
    </row>
    <row r="5" spans="1:20">
      <c r="A5" s="23">
        <v>1</v>
      </c>
      <c r="B5" s="8" t="s">
        <v>8</v>
      </c>
      <c r="C5" s="8" t="s">
        <v>27</v>
      </c>
      <c r="D5" s="202">
        <v>2.98</v>
      </c>
      <c r="E5" s="202">
        <v>2.81</v>
      </c>
      <c r="F5" s="202">
        <v>1.06</v>
      </c>
      <c r="G5" s="200">
        <v>310738918.22000003</v>
      </c>
      <c r="H5" s="200">
        <v>107563038.34</v>
      </c>
      <c r="I5" s="201">
        <v>0</v>
      </c>
      <c r="J5" s="43">
        <v>536198927.93999988</v>
      </c>
      <c r="K5" s="44">
        <v>-10709373.40976958</v>
      </c>
      <c r="L5" s="44">
        <f>J5+K5</f>
        <v>525489554.53023028</v>
      </c>
      <c r="M5" s="43">
        <f>L5/8</f>
        <v>65686194.316278785</v>
      </c>
      <c r="N5" s="26">
        <f>G5</f>
        <v>310738918.22000003</v>
      </c>
      <c r="O5" s="45">
        <f>N5/M5</f>
        <v>4.7306579632821055</v>
      </c>
    </row>
    <row r="6" spans="1:20">
      <c r="A6" s="23">
        <v>2</v>
      </c>
      <c r="B6" s="8" t="s">
        <v>8</v>
      </c>
      <c r="C6" s="8" t="s">
        <v>28</v>
      </c>
      <c r="D6" s="202">
        <v>4.93</v>
      </c>
      <c r="E6" s="202">
        <v>4.67</v>
      </c>
      <c r="F6" s="202">
        <v>3.13</v>
      </c>
      <c r="G6" s="200">
        <v>44334327.149999999</v>
      </c>
      <c r="H6" s="200">
        <v>9212268.7300000004</v>
      </c>
      <c r="I6" s="201">
        <v>0</v>
      </c>
      <c r="J6" s="43">
        <v>67817709.860000014</v>
      </c>
      <c r="K6" s="44">
        <v>-2178618.8304484813</v>
      </c>
      <c r="L6" s="44">
        <f t="shared" ref="L6:L69" si="0">J6+K6</f>
        <v>65639091.029551536</v>
      </c>
      <c r="M6" s="43">
        <f t="shared" ref="M6:M69" si="1">L6/8</f>
        <v>8204886.378693942</v>
      </c>
      <c r="N6" s="26">
        <f t="shared" ref="N6:N72" si="2">G6</f>
        <v>44334327.149999999</v>
      </c>
      <c r="O6" s="45">
        <f t="shared" ref="O6:O70" si="3">N6/M6</f>
        <v>5.4034053737935075</v>
      </c>
    </row>
    <row r="7" spans="1:20">
      <c r="A7" s="23">
        <v>3</v>
      </c>
      <c r="B7" s="8" t="s">
        <v>8</v>
      </c>
      <c r="C7" s="8" t="s">
        <v>29</v>
      </c>
      <c r="D7" s="202">
        <v>3.4</v>
      </c>
      <c r="E7" s="202">
        <v>3.11</v>
      </c>
      <c r="F7" s="202">
        <v>2.3199999999999998</v>
      </c>
      <c r="G7" s="200">
        <v>27991170.690000001</v>
      </c>
      <c r="H7" s="200">
        <v>9735409</v>
      </c>
      <c r="I7" s="201">
        <v>0</v>
      </c>
      <c r="J7" s="43">
        <v>67420225.230000004</v>
      </c>
      <c r="K7" s="44">
        <v>73597.680757759954</v>
      </c>
      <c r="L7" s="44">
        <f t="shared" si="0"/>
        <v>67493822.910757765</v>
      </c>
      <c r="M7" s="43">
        <f t="shared" si="1"/>
        <v>8436727.8638447206</v>
      </c>
      <c r="N7" s="26">
        <f t="shared" si="2"/>
        <v>27991170.690000001</v>
      </c>
      <c r="O7" s="45">
        <f t="shared" si="3"/>
        <v>3.3177756995049124</v>
      </c>
    </row>
    <row r="8" spans="1:20">
      <c r="A8" s="23">
        <v>4</v>
      </c>
      <c r="B8" s="8" t="s">
        <v>8</v>
      </c>
      <c r="C8" s="8" t="s">
        <v>30</v>
      </c>
      <c r="D8" s="202">
        <v>2.4</v>
      </c>
      <c r="E8" s="202">
        <v>2.2200000000000002</v>
      </c>
      <c r="F8" s="202">
        <v>1.79</v>
      </c>
      <c r="G8" s="200">
        <v>25177891.420000002</v>
      </c>
      <c r="H8" s="200">
        <v>5696276.9900000002</v>
      </c>
      <c r="I8" s="201">
        <v>0</v>
      </c>
      <c r="J8" s="43">
        <v>62631073.439999998</v>
      </c>
      <c r="K8" s="44">
        <v>-59092.858196710411</v>
      </c>
      <c r="L8" s="44">
        <f t="shared" si="0"/>
        <v>62571980.581803285</v>
      </c>
      <c r="M8" s="43">
        <f t="shared" si="1"/>
        <v>7821497.5727254106</v>
      </c>
      <c r="N8" s="26">
        <f t="shared" si="2"/>
        <v>25177891.420000002</v>
      </c>
      <c r="O8" s="45">
        <f t="shared" si="3"/>
        <v>3.2190627416159554</v>
      </c>
    </row>
    <row r="9" spans="1:20">
      <c r="A9" s="23">
        <v>5</v>
      </c>
      <c r="B9" s="8" t="s">
        <v>8</v>
      </c>
      <c r="C9" s="8" t="s">
        <v>31</v>
      </c>
      <c r="D9" s="202">
        <v>3.6</v>
      </c>
      <c r="E9" s="202">
        <v>3.29</v>
      </c>
      <c r="F9" s="202">
        <v>2.81</v>
      </c>
      <c r="G9" s="200">
        <v>22943911.59</v>
      </c>
      <c r="H9" s="200">
        <v>18419444.210000001</v>
      </c>
      <c r="I9" s="201">
        <v>0</v>
      </c>
      <c r="J9" s="43">
        <v>42361812.420000009</v>
      </c>
      <c r="K9" s="44">
        <v>-1175234.5533061558</v>
      </c>
      <c r="L9" s="44">
        <f t="shared" si="0"/>
        <v>41186577.866693854</v>
      </c>
      <c r="M9" s="43">
        <f t="shared" si="1"/>
        <v>5148322.2333367318</v>
      </c>
      <c r="N9" s="26">
        <f t="shared" si="2"/>
        <v>22943911.59</v>
      </c>
      <c r="O9" s="45">
        <f t="shared" si="3"/>
        <v>4.4565803285257042</v>
      </c>
    </row>
    <row r="10" spans="1:20">
      <c r="A10" s="23">
        <v>6</v>
      </c>
      <c r="B10" s="8" t="s">
        <v>8</v>
      </c>
      <c r="C10" s="8" t="s">
        <v>32</v>
      </c>
      <c r="D10" s="202">
        <v>2.04</v>
      </c>
      <c r="E10" s="202">
        <v>1.79</v>
      </c>
      <c r="F10" s="202">
        <v>1.38</v>
      </c>
      <c r="G10" s="200">
        <v>19422331.140000001</v>
      </c>
      <c r="H10" s="200">
        <v>7217831.2699999996</v>
      </c>
      <c r="I10" s="201">
        <v>0</v>
      </c>
      <c r="J10" s="43">
        <v>80061280.760000005</v>
      </c>
      <c r="K10" s="44">
        <v>-1588518.7899142974</v>
      </c>
      <c r="L10" s="44">
        <f t="shared" si="0"/>
        <v>78472761.97008571</v>
      </c>
      <c r="M10" s="43">
        <f t="shared" si="1"/>
        <v>9809095.2462607138</v>
      </c>
      <c r="N10" s="26">
        <f t="shared" si="2"/>
        <v>19422331.140000001</v>
      </c>
      <c r="O10" s="45">
        <f t="shared" si="3"/>
        <v>1.9800328829923342</v>
      </c>
    </row>
    <row r="11" spans="1:20">
      <c r="A11" s="23">
        <v>7</v>
      </c>
      <c r="B11" s="8" t="s">
        <v>8</v>
      </c>
      <c r="C11" s="8" t="s">
        <v>33</v>
      </c>
      <c r="D11" s="202">
        <v>2.4500000000000002</v>
      </c>
      <c r="E11" s="202">
        <v>2.17</v>
      </c>
      <c r="F11" s="202">
        <v>1.68</v>
      </c>
      <c r="G11" s="200">
        <v>35702687.880000003</v>
      </c>
      <c r="H11" s="200">
        <v>12948616.539999999</v>
      </c>
      <c r="I11" s="201">
        <v>0</v>
      </c>
      <c r="J11" s="43">
        <v>91290818.960000008</v>
      </c>
      <c r="K11" s="44">
        <v>-307659.40352180623</v>
      </c>
      <c r="L11" s="44">
        <f t="shared" si="0"/>
        <v>90983159.556478202</v>
      </c>
      <c r="M11" s="43">
        <f t="shared" si="1"/>
        <v>11372894.944559775</v>
      </c>
      <c r="N11" s="26">
        <f t="shared" si="2"/>
        <v>35702687.880000003</v>
      </c>
      <c r="O11" s="45">
        <f t="shared" si="3"/>
        <v>3.1392787899688095</v>
      </c>
    </row>
    <row r="12" spans="1:20">
      <c r="A12" s="23">
        <v>8</v>
      </c>
      <c r="B12" s="8" t="s">
        <v>8</v>
      </c>
      <c r="C12" s="8" t="s">
        <v>34</v>
      </c>
      <c r="D12" s="202">
        <v>3.48</v>
      </c>
      <c r="E12" s="202">
        <v>3.13</v>
      </c>
      <c r="F12" s="202">
        <v>1.61</v>
      </c>
      <c r="G12" s="200">
        <v>78183000.659999996</v>
      </c>
      <c r="H12" s="200">
        <v>28437905.93</v>
      </c>
      <c r="I12" s="201">
        <v>0</v>
      </c>
      <c r="J12" s="43">
        <v>132296255.12000002</v>
      </c>
      <c r="K12" s="44">
        <v>-3998839.8038694523</v>
      </c>
      <c r="L12" s="44">
        <f t="shared" si="0"/>
        <v>128297415.31613056</v>
      </c>
      <c r="M12" s="43">
        <f t="shared" si="1"/>
        <v>16037176.91451632</v>
      </c>
      <c r="N12" s="26">
        <f t="shared" si="2"/>
        <v>78183000.659999996</v>
      </c>
      <c r="O12" s="45">
        <f t="shared" si="3"/>
        <v>4.8751099446456401</v>
      </c>
    </row>
    <row r="13" spans="1:20">
      <c r="A13" s="23">
        <v>9</v>
      </c>
      <c r="B13" s="8" t="s">
        <v>8</v>
      </c>
      <c r="C13" s="8" t="s">
        <v>35</v>
      </c>
      <c r="D13" s="202">
        <v>3.15</v>
      </c>
      <c r="E13" s="202">
        <v>2.89</v>
      </c>
      <c r="F13" s="202">
        <v>2.4500000000000002</v>
      </c>
      <c r="G13" s="200">
        <v>38754578.799999997</v>
      </c>
      <c r="H13" s="200">
        <v>13868368.789999999</v>
      </c>
      <c r="I13" s="201">
        <v>0</v>
      </c>
      <c r="J13" s="43">
        <v>67591794.049999997</v>
      </c>
      <c r="K13" s="44">
        <v>98588.159642710001</v>
      </c>
      <c r="L13" s="44">
        <f t="shared" si="0"/>
        <v>67690382.209642708</v>
      </c>
      <c r="M13" s="43">
        <f t="shared" si="1"/>
        <v>8461297.7762053385</v>
      </c>
      <c r="N13" s="26">
        <f t="shared" si="2"/>
        <v>38754578.799999997</v>
      </c>
      <c r="O13" s="45">
        <f t="shared" si="3"/>
        <v>4.5802168680299502</v>
      </c>
    </row>
    <row r="14" spans="1:20">
      <c r="A14" s="23">
        <v>10</v>
      </c>
      <c r="B14" s="8" t="s">
        <v>8</v>
      </c>
      <c r="C14" s="8" t="s">
        <v>36</v>
      </c>
      <c r="D14" s="202">
        <v>4</v>
      </c>
      <c r="E14" s="202">
        <v>3.61</v>
      </c>
      <c r="F14" s="202">
        <v>2.7</v>
      </c>
      <c r="G14" s="200">
        <v>42756814.560000002</v>
      </c>
      <c r="H14" s="200">
        <v>11616935.26</v>
      </c>
      <c r="I14" s="201">
        <v>0</v>
      </c>
      <c r="J14" s="43">
        <v>72799278.870000005</v>
      </c>
      <c r="K14" s="44">
        <v>-3768970.0816259561</v>
      </c>
      <c r="L14" s="44">
        <f t="shared" si="0"/>
        <v>69030308.788374051</v>
      </c>
      <c r="M14" s="43">
        <f t="shared" si="1"/>
        <v>8628788.5985467564</v>
      </c>
      <c r="N14" s="26">
        <f t="shared" si="2"/>
        <v>42756814.560000002</v>
      </c>
      <c r="O14" s="45">
        <f t="shared" si="3"/>
        <v>4.955135251221825</v>
      </c>
    </row>
    <row r="15" spans="1:20">
      <c r="A15" s="23">
        <v>11</v>
      </c>
      <c r="B15" s="8" t="s">
        <v>8</v>
      </c>
      <c r="C15" s="8" t="s">
        <v>37</v>
      </c>
      <c r="D15" s="202">
        <v>0.9</v>
      </c>
      <c r="E15" s="202">
        <v>0.76</v>
      </c>
      <c r="F15" s="202">
        <v>0.34</v>
      </c>
      <c r="G15" s="200">
        <v>-8081520.8799999999</v>
      </c>
      <c r="H15" s="200">
        <v>11934917.109999999</v>
      </c>
      <c r="I15" s="201">
        <v>5</v>
      </c>
      <c r="J15" s="43">
        <v>169326516.41000003</v>
      </c>
      <c r="K15" s="44">
        <v>-1699937.6744097997</v>
      </c>
      <c r="L15" s="44">
        <f t="shared" si="0"/>
        <v>167626578.73559022</v>
      </c>
      <c r="M15" s="43">
        <f t="shared" si="1"/>
        <v>20953322.341948777</v>
      </c>
      <c r="N15" s="26">
        <f t="shared" si="2"/>
        <v>-8081520.8799999999</v>
      </c>
      <c r="O15" s="45">
        <f t="shared" si="3"/>
        <v>-0.38569162198305457</v>
      </c>
    </row>
    <row r="16" spans="1:20">
      <c r="A16" s="23">
        <v>12</v>
      </c>
      <c r="B16" s="8" t="s">
        <v>8</v>
      </c>
      <c r="C16" s="8" t="s">
        <v>38</v>
      </c>
      <c r="D16" s="202">
        <v>2.93</v>
      </c>
      <c r="E16" s="202">
        <v>2.5099999999999998</v>
      </c>
      <c r="F16" s="202">
        <v>1.8</v>
      </c>
      <c r="G16" s="200">
        <v>12805899.529999999</v>
      </c>
      <c r="H16" s="200">
        <v>4950027.57</v>
      </c>
      <c r="I16" s="201">
        <v>0</v>
      </c>
      <c r="J16" s="43">
        <v>22445576.610000003</v>
      </c>
      <c r="K16" s="44">
        <v>92778.306907967635</v>
      </c>
      <c r="L16" s="44">
        <f t="shared" si="0"/>
        <v>22538354.91690797</v>
      </c>
      <c r="M16" s="43">
        <f t="shared" si="1"/>
        <v>2817294.3646134962</v>
      </c>
      <c r="N16" s="26">
        <f t="shared" si="2"/>
        <v>12805899.529999999</v>
      </c>
      <c r="O16" s="45">
        <f t="shared" si="3"/>
        <v>4.5454602440014593</v>
      </c>
    </row>
    <row r="17" spans="1:16">
      <c r="A17" s="29"/>
      <c r="B17" s="30" t="s">
        <v>329</v>
      </c>
      <c r="C17" s="30"/>
      <c r="D17" s="31"/>
      <c r="E17" s="31"/>
      <c r="F17" s="31"/>
      <c r="G17" s="31">
        <f t="shared" ref="G17:H17" si="4">STDEV(G5:G16)</f>
        <v>83396345.910339564</v>
      </c>
      <c r="H17" s="31">
        <f t="shared" si="4"/>
        <v>28251512.760897186</v>
      </c>
      <c r="I17" s="31"/>
      <c r="J17" s="32"/>
      <c r="K17" s="61">
        <f>SUM(K5:K16)</f>
        <v>-25221281.257753801</v>
      </c>
      <c r="L17" s="62">
        <f>SUM(L5:L16)</f>
        <v>1387019988.4122462</v>
      </c>
      <c r="M17" s="43">
        <f t="shared" si="1"/>
        <v>173377498.55153078</v>
      </c>
      <c r="N17" s="62">
        <f t="shared" ref="N17" si="5">SUM(N5:N16)</f>
        <v>650730010.75999987</v>
      </c>
      <c r="O17" s="46">
        <f t="shared" si="3"/>
        <v>3.7532552735878335</v>
      </c>
      <c r="P17" s="37">
        <f>N17/M17</f>
        <v>3.7532552735878335</v>
      </c>
    </row>
    <row r="18" spans="1:16">
      <c r="A18" s="23">
        <v>13</v>
      </c>
      <c r="B18" s="8" t="s">
        <v>9</v>
      </c>
      <c r="C18" s="8" t="s">
        <v>40</v>
      </c>
      <c r="D18" s="202">
        <v>2.14</v>
      </c>
      <c r="E18" s="202">
        <v>1.76</v>
      </c>
      <c r="F18" s="202">
        <v>0.89</v>
      </c>
      <c r="G18" s="200">
        <v>131748302.59999999</v>
      </c>
      <c r="H18" s="200">
        <v>98038314.430000007</v>
      </c>
      <c r="I18" s="25">
        <v>0</v>
      </c>
      <c r="J18" s="43">
        <v>369891945.6699999</v>
      </c>
      <c r="K18" s="44">
        <v>-22166653.394448504</v>
      </c>
      <c r="L18" s="44">
        <f t="shared" si="0"/>
        <v>347725292.27555138</v>
      </c>
      <c r="M18" s="43">
        <f t="shared" si="1"/>
        <v>43465661.534443922</v>
      </c>
      <c r="N18" s="26">
        <f t="shared" si="2"/>
        <v>131748302.59999999</v>
      </c>
      <c r="O18" s="45">
        <f t="shared" si="3"/>
        <v>3.0310893231337888</v>
      </c>
    </row>
    <row r="19" spans="1:16">
      <c r="A19" s="23">
        <v>14</v>
      </c>
      <c r="B19" s="8" t="s">
        <v>9</v>
      </c>
      <c r="C19" s="8" t="s">
        <v>41</v>
      </c>
      <c r="D19" s="202">
        <v>2.9</v>
      </c>
      <c r="E19" s="202">
        <v>2.5299999999999998</v>
      </c>
      <c r="F19" s="202">
        <v>2.08</v>
      </c>
      <c r="G19" s="200">
        <v>36842369.409999996</v>
      </c>
      <c r="H19" s="200">
        <v>9668636.1500000004</v>
      </c>
      <c r="I19" s="25">
        <v>0</v>
      </c>
      <c r="J19" s="43">
        <v>73415740.789999977</v>
      </c>
      <c r="K19" s="44">
        <v>-2502432.5137665272</v>
      </c>
      <c r="L19" s="44">
        <f t="shared" si="0"/>
        <v>70913308.27623345</v>
      </c>
      <c r="M19" s="43">
        <f t="shared" si="1"/>
        <v>8864163.5345291812</v>
      </c>
      <c r="N19" s="26">
        <f t="shared" si="2"/>
        <v>36842369.409999996</v>
      </c>
      <c r="O19" s="45">
        <f t="shared" si="3"/>
        <v>4.1563278098926535</v>
      </c>
    </row>
    <row r="20" spans="1:16">
      <c r="A20" s="23">
        <v>15</v>
      </c>
      <c r="B20" s="8" t="s">
        <v>9</v>
      </c>
      <c r="C20" s="8" t="s">
        <v>42</v>
      </c>
      <c r="D20" s="202">
        <v>2.08</v>
      </c>
      <c r="E20" s="202">
        <v>1.86</v>
      </c>
      <c r="F20" s="202">
        <v>1.34</v>
      </c>
      <c r="G20" s="200">
        <v>27550158.100000001</v>
      </c>
      <c r="H20" s="200">
        <v>12235243.039999999</v>
      </c>
      <c r="I20" s="25">
        <v>0</v>
      </c>
      <c r="J20" s="43">
        <v>90671942.979999974</v>
      </c>
      <c r="K20" s="44">
        <v>-921284.47197181196</v>
      </c>
      <c r="L20" s="44">
        <f t="shared" si="0"/>
        <v>89750658.508028165</v>
      </c>
      <c r="M20" s="43">
        <f t="shared" si="1"/>
        <v>11218832.313503521</v>
      </c>
      <c r="N20" s="26">
        <f t="shared" si="2"/>
        <v>27550158.100000001</v>
      </c>
      <c r="O20" s="45">
        <f t="shared" si="3"/>
        <v>2.4557063810321256</v>
      </c>
    </row>
    <row r="21" spans="1:16">
      <c r="A21" s="23">
        <v>16</v>
      </c>
      <c r="B21" s="8" t="s">
        <v>9</v>
      </c>
      <c r="C21" s="8" t="s">
        <v>43</v>
      </c>
      <c r="D21" s="202">
        <v>2.5299999999999998</v>
      </c>
      <c r="E21" s="202">
        <v>2.31</v>
      </c>
      <c r="F21" s="202">
        <v>1.21</v>
      </c>
      <c r="G21" s="200">
        <v>71744714.840000004</v>
      </c>
      <c r="H21" s="200">
        <v>23546884.969999999</v>
      </c>
      <c r="I21" s="25">
        <v>0</v>
      </c>
      <c r="J21" s="43">
        <v>130024384.41</v>
      </c>
      <c r="K21" s="44">
        <v>-7960037.5159309488</v>
      </c>
      <c r="L21" s="44">
        <f t="shared" si="0"/>
        <v>122064346.89406905</v>
      </c>
      <c r="M21" s="43">
        <f t="shared" si="1"/>
        <v>15258043.361758631</v>
      </c>
      <c r="N21" s="26">
        <f t="shared" si="2"/>
        <v>71744714.840000004</v>
      </c>
      <c r="O21" s="45">
        <f t="shared" si="3"/>
        <v>4.7020914241084419</v>
      </c>
    </row>
    <row r="22" spans="1:16">
      <c r="A22" s="23">
        <v>17</v>
      </c>
      <c r="B22" s="8" t="s">
        <v>9</v>
      </c>
      <c r="C22" s="8" t="s">
        <v>44</v>
      </c>
      <c r="D22" s="202">
        <v>4.07</v>
      </c>
      <c r="E22" s="202">
        <v>3.78</v>
      </c>
      <c r="F22" s="202">
        <v>2.85</v>
      </c>
      <c r="G22" s="200">
        <v>43269562.640000001</v>
      </c>
      <c r="H22" s="200">
        <v>11757925.189999999</v>
      </c>
      <c r="I22" s="25">
        <v>0</v>
      </c>
      <c r="J22" s="43">
        <v>65422633.059999995</v>
      </c>
      <c r="K22" s="44">
        <v>1393704.3446405139</v>
      </c>
      <c r="L22" s="44">
        <f t="shared" si="0"/>
        <v>66816337.404640511</v>
      </c>
      <c r="M22" s="43">
        <f t="shared" si="1"/>
        <v>8352042.1755800638</v>
      </c>
      <c r="N22" s="26">
        <f t="shared" si="2"/>
        <v>43269562.640000001</v>
      </c>
      <c r="O22" s="45">
        <f t="shared" si="3"/>
        <v>5.1807164918913804</v>
      </c>
    </row>
    <row r="23" spans="1:16">
      <c r="A23" s="23">
        <v>18</v>
      </c>
      <c r="B23" s="8" t="s">
        <v>9</v>
      </c>
      <c r="C23" s="8" t="s">
        <v>45</v>
      </c>
      <c r="D23" s="202">
        <v>4.03</v>
      </c>
      <c r="E23" s="202">
        <v>3.41</v>
      </c>
      <c r="F23" s="202">
        <v>2.87</v>
      </c>
      <c r="G23" s="200">
        <v>37984485.130000003</v>
      </c>
      <c r="H23" s="200">
        <v>15809990.189999999</v>
      </c>
      <c r="I23" s="25">
        <v>0</v>
      </c>
      <c r="J23" s="43">
        <v>67686697.590000033</v>
      </c>
      <c r="K23" s="44">
        <v>-3579232.2544814781</v>
      </c>
      <c r="L23" s="44">
        <f t="shared" si="0"/>
        <v>64107465.335518554</v>
      </c>
      <c r="M23" s="43">
        <f t="shared" si="1"/>
        <v>8013433.1669398192</v>
      </c>
      <c r="N23" s="26">
        <f t="shared" si="2"/>
        <v>37984485.130000003</v>
      </c>
      <c r="O23" s="45">
        <f t="shared" si="3"/>
        <v>4.7401013197075894</v>
      </c>
    </row>
    <row r="24" spans="1:16">
      <c r="A24" s="23">
        <v>19</v>
      </c>
      <c r="B24" s="8" t="s">
        <v>9</v>
      </c>
      <c r="C24" s="8" t="s">
        <v>46</v>
      </c>
      <c r="D24" s="202">
        <v>1.91</v>
      </c>
      <c r="E24" s="202">
        <v>1.72</v>
      </c>
      <c r="F24" s="202">
        <v>1.29</v>
      </c>
      <c r="G24" s="200">
        <v>24785751.629999999</v>
      </c>
      <c r="H24" s="200">
        <v>10352707.949999999</v>
      </c>
      <c r="I24" s="25">
        <v>0</v>
      </c>
      <c r="J24" s="43">
        <v>58212429.370000035</v>
      </c>
      <c r="K24" s="44">
        <v>472148.84402083524</v>
      </c>
      <c r="L24" s="44">
        <f t="shared" si="0"/>
        <v>58684578.214020871</v>
      </c>
      <c r="M24" s="43">
        <f t="shared" si="1"/>
        <v>7335572.2767526088</v>
      </c>
      <c r="N24" s="26">
        <f t="shared" si="2"/>
        <v>24785751.629999999</v>
      </c>
      <c r="O24" s="45">
        <f t="shared" si="3"/>
        <v>3.3788436259498522</v>
      </c>
    </row>
    <row r="25" spans="1:16">
      <c r="A25" s="23">
        <v>20</v>
      </c>
      <c r="B25" s="8" t="s">
        <v>9</v>
      </c>
      <c r="C25" s="8" t="s">
        <v>47</v>
      </c>
      <c r="D25" s="202">
        <v>1.85</v>
      </c>
      <c r="E25" s="202">
        <v>1.63</v>
      </c>
      <c r="F25" s="202">
        <v>1.45</v>
      </c>
      <c r="G25" s="200">
        <v>14802860.119999999</v>
      </c>
      <c r="H25" s="200">
        <v>6774616.4699999997</v>
      </c>
      <c r="I25" s="25">
        <v>0</v>
      </c>
      <c r="J25" s="43">
        <v>32865144.539999995</v>
      </c>
      <c r="K25" s="44">
        <v>535334.06691633887</v>
      </c>
      <c r="L25" s="44">
        <f t="shared" si="0"/>
        <v>33400478.606916334</v>
      </c>
      <c r="M25" s="43">
        <f t="shared" si="1"/>
        <v>4175059.8258645418</v>
      </c>
      <c r="N25" s="26">
        <f t="shared" si="2"/>
        <v>14802860.119999999</v>
      </c>
      <c r="O25" s="45">
        <f t="shared" si="3"/>
        <v>3.5455444322728304</v>
      </c>
    </row>
    <row r="26" spans="1:16">
      <c r="A26" s="29"/>
      <c r="B26" s="30" t="s">
        <v>330</v>
      </c>
      <c r="C26" s="30"/>
      <c r="D26" s="31"/>
      <c r="E26" s="31"/>
      <c r="F26" s="31"/>
      <c r="G26" s="31"/>
      <c r="H26" s="31"/>
      <c r="I26" s="31"/>
      <c r="J26" s="38"/>
      <c r="K26" s="59">
        <f t="shared" ref="K26" si="6">SUM(K18:K25)</f>
        <v>-34728452.89502158</v>
      </c>
      <c r="L26" s="58">
        <f>SUM(L18:L25)</f>
        <v>853462465.51497829</v>
      </c>
      <c r="M26" s="43">
        <f t="shared" si="1"/>
        <v>106682808.18937229</v>
      </c>
      <c r="N26" s="58">
        <f t="shared" ref="N26" si="7">SUM(N18:N25)</f>
        <v>388728204.46999997</v>
      </c>
      <c r="O26" s="46">
        <f t="shared" si="3"/>
        <v>3.6437755161072425</v>
      </c>
      <c r="P26" s="37">
        <f t="shared" ref="P26:P77" si="8">N26/M26</f>
        <v>3.6437755161072425</v>
      </c>
    </row>
    <row r="27" spans="1:16">
      <c r="A27" s="23">
        <v>21</v>
      </c>
      <c r="B27" s="8" t="s">
        <v>10</v>
      </c>
      <c r="C27" s="8" t="s">
        <v>49</v>
      </c>
      <c r="D27" s="24">
        <v>1.41</v>
      </c>
      <c r="E27" s="24">
        <v>1.26</v>
      </c>
      <c r="F27" s="24">
        <v>0.44</v>
      </c>
      <c r="G27" s="24">
        <v>101346509.03</v>
      </c>
      <c r="H27" s="24">
        <v>99709786.349999994</v>
      </c>
      <c r="I27" s="25">
        <v>2</v>
      </c>
      <c r="J27" s="53">
        <v>724339352.32000005</v>
      </c>
      <c r="K27" s="44">
        <v>-18319010.970420238</v>
      </c>
      <c r="L27" s="44">
        <f t="shared" si="0"/>
        <v>706020341.34957981</v>
      </c>
      <c r="M27" s="43">
        <f t="shared" si="1"/>
        <v>88252542.668697476</v>
      </c>
      <c r="N27" s="26">
        <f t="shared" si="2"/>
        <v>101346509.03</v>
      </c>
      <c r="O27" s="45">
        <f t="shared" si="3"/>
        <v>1.1483692816699644</v>
      </c>
    </row>
    <row r="28" spans="1:16">
      <c r="A28" s="23">
        <v>22</v>
      </c>
      <c r="B28" s="8" t="s">
        <v>10</v>
      </c>
      <c r="C28" s="8" t="s">
        <v>50</v>
      </c>
      <c r="D28" s="24">
        <v>3.86</v>
      </c>
      <c r="E28" s="24">
        <v>3.53</v>
      </c>
      <c r="F28" s="24">
        <v>2.5</v>
      </c>
      <c r="G28" s="24">
        <v>22254039.670000002</v>
      </c>
      <c r="H28" s="24">
        <v>13622221.310000001</v>
      </c>
      <c r="I28" s="25">
        <v>0</v>
      </c>
      <c r="J28" s="43">
        <v>45620491.61999999</v>
      </c>
      <c r="K28" s="44">
        <v>1780724.1743571321</v>
      </c>
      <c r="L28" s="44">
        <f t="shared" si="0"/>
        <v>47401215.794357121</v>
      </c>
      <c r="M28" s="43">
        <f t="shared" si="1"/>
        <v>5925151.9742946401</v>
      </c>
      <c r="N28" s="26">
        <f t="shared" si="2"/>
        <v>22254039.670000002</v>
      </c>
      <c r="O28" s="45">
        <f t="shared" si="3"/>
        <v>3.7558597258847919</v>
      </c>
    </row>
    <row r="29" spans="1:16">
      <c r="A29" s="23">
        <v>23</v>
      </c>
      <c r="B29" s="8" t="s">
        <v>10</v>
      </c>
      <c r="C29" s="8" t="s">
        <v>51</v>
      </c>
      <c r="D29" s="24">
        <v>3.81</v>
      </c>
      <c r="E29" s="24">
        <v>3.32</v>
      </c>
      <c r="F29" s="24">
        <v>2.23</v>
      </c>
      <c r="G29" s="24">
        <v>53363987.359999999</v>
      </c>
      <c r="H29" s="24">
        <v>13224404.9</v>
      </c>
      <c r="I29" s="25">
        <v>0</v>
      </c>
      <c r="J29" s="43">
        <v>93235334.870000049</v>
      </c>
      <c r="K29" s="44">
        <v>-1890018.7968218466</v>
      </c>
      <c r="L29" s="44">
        <f t="shared" si="0"/>
        <v>91345316.073178202</v>
      </c>
      <c r="M29" s="43">
        <f t="shared" si="1"/>
        <v>11418164.509147275</v>
      </c>
      <c r="N29" s="26">
        <f t="shared" si="2"/>
        <v>53363987.359999999</v>
      </c>
      <c r="O29" s="45">
        <f t="shared" si="3"/>
        <v>4.673604703912722</v>
      </c>
    </row>
    <row r="30" spans="1:16">
      <c r="A30" s="23">
        <v>24</v>
      </c>
      <c r="B30" s="8" t="s">
        <v>10</v>
      </c>
      <c r="C30" s="8" t="s">
        <v>52</v>
      </c>
      <c r="D30" s="24">
        <v>2.0699999999999998</v>
      </c>
      <c r="E30" s="24">
        <v>1.9</v>
      </c>
      <c r="F30" s="24">
        <v>1.55</v>
      </c>
      <c r="G30" s="24">
        <v>31120345.559999999</v>
      </c>
      <c r="H30" s="24">
        <v>7359617.1200000001</v>
      </c>
      <c r="I30" s="25">
        <v>0</v>
      </c>
      <c r="J30" s="43">
        <v>67008760.880000003</v>
      </c>
      <c r="K30" s="44">
        <v>-4286774.6142352717</v>
      </c>
      <c r="L30" s="44">
        <f t="shared" si="0"/>
        <v>62721986.265764728</v>
      </c>
      <c r="M30" s="43">
        <f t="shared" si="1"/>
        <v>7840248.283220591</v>
      </c>
      <c r="N30" s="26">
        <f t="shared" si="2"/>
        <v>31120345.559999999</v>
      </c>
      <c r="O30" s="45">
        <f t="shared" si="3"/>
        <v>3.9693061285575113</v>
      </c>
    </row>
    <row r="31" spans="1:16">
      <c r="A31" s="23">
        <v>25</v>
      </c>
      <c r="B31" s="8" t="s">
        <v>10</v>
      </c>
      <c r="C31" s="8" t="s">
        <v>53</v>
      </c>
      <c r="D31" s="24">
        <v>2.7</v>
      </c>
      <c r="E31" s="24">
        <v>2.38</v>
      </c>
      <c r="F31" s="24">
        <v>1.9</v>
      </c>
      <c r="G31" s="24">
        <v>12838241.119999999</v>
      </c>
      <c r="H31" s="24">
        <v>4605397.5199999996</v>
      </c>
      <c r="I31" s="25">
        <v>0</v>
      </c>
      <c r="J31" s="43">
        <v>36116597.68999999</v>
      </c>
      <c r="K31" s="44">
        <v>-1012704.508799063</v>
      </c>
      <c r="L31" s="44">
        <f t="shared" si="0"/>
        <v>35103893.181200929</v>
      </c>
      <c r="M31" s="43">
        <f t="shared" si="1"/>
        <v>4387986.6476501161</v>
      </c>
      <c r="N31" s="26">
        <f t="shared" si="2"/>
        <v>12838241.119999999</v>
      </c>
      <c r="O31" s="45">
        <f t="shared" si="3"/>
        <v>2.9257703249564853</v>
      </c>
    </row>
    <row r="32" spans="1:16">
      <c r="A32" s="23">
        <v>26</v>
      </c>
      <c r="B32" s="8" t="s">
        <v>10</v>
      </c>
      <c r="C32" s="8" t="s">
        <v>54</v>
      </c>
      <c r="D32" s="24">
        <v>3.5</v>
      </c>
      <c r="E32" s="24">
        <v>3.15</v>
      </c>
      <c r="F32" s="24">
        <v>2.59</v>
      </c>
      <c r="G32" s="24">
        <v>18737329.25</v>
      </c>
      <c r="H32" s="24">
        <v>4527442.5599999996</v>
      </c>
      <c r="I32" s="25">
        <v>0</v>
      </c>
      <c r="J32" s="43">
        <v>48513707.940000013</v>
      </c>
      <c r="K32" s="44">
        <v>2255036.621658518</v>
      </c>
      <c r="L32" s="44">
        <f t="shared" si="0"/>
        <v>50768744.561658531</v>
      </c>
      <c r="M32" s="43">
        <f t="shared" si="1"/>
        <v>6346093.0702073164</v>
      </c>
      <c r="N32" s="26">
        <f t="shared" si="2"/>
        <v>18737329.25</v>
      </c>
      <c r="O32" s="45">
        <f t="shared" si="3"/>
        <v>2.9525771278024893</v>
      </c>
    </row>
    <row r="33" spans="1:16">
      <c r="A33" s="23">
        <v>27</v>
      </c>
      <c r="B33" s="8" t="s">
        <v>10</v>
      </c>
      <c r="C33" s="8" t="s">
        <v>55</v>
      </c>
      <c r="D33" s="24">
        <v>2.88</v>
      </c>
      <c r="E33" s="24">
        <v>2.48</v>
      </c>
      <c r="F33" s="24">
        <v>1.59</v>
      </c>
      <c r="G33" s="24">
        <v>17440671.16</v>
      </c>
      <c r="H33" s="24">
        <v>3932966.42</v>
      </c>
      <c r="I33" s="25">
        <v>0</v>
      </c>
      <c r="J33" s="43">
        <v>55714075.620000005</v>
      </c>
      <c r="K33" s="44">
        <v>-3110639.7223778474</v>
      </c>
      <c r="L33" s="44">
        <f t="shared" si="0"/>
        <v>52603435.897622161</v>
      </c>
      <c r="M33" s="43">
        <f t="shared" si="1"/>
        <v>6575429.4872027701</v>
      </c>
      <c r="N33" s="26">
        <f t="shared" si="2"/>
        <v>17440671.16</v>
      </c>
      <c r="O33" s="45">
        <f t="shared" si="3"/>
        <v>2.6524003023594696</v>
      </c>
    </row>
    <row r="34" spans="1:16">
      <c r="A34" s="23">
        <v>28</v>
      </c>
      <c r="B34" s="8" t="s">
        <v>10</v>
      </c>
      <c r="C34" s="8" t="s">
        <v>56</v>
      </c>
      <c r="D34" s="24">
        <v>1.42</v>
      </c>
      <c r="E34" s="24">
        <v>1.1499999999999999</v>
      </c>
      <c r="F34" s="24">
        <v>0.64</v>
      </c>
      <c r="G34" s="24">
        <v>25973349.920000002</v>
      </c>
      <c r="H34" s="24">
        <v>30063216.559999999</v>
      </c>
      <c r="I34" s="25">
        <v>2</v>
      </c>
      <c r="J34" s="43">
        <v>167695263.31999993</v>
      </c>
      <c r="K34" s="44">
        <v>3279407.0898455</v>
      </c>
      <c r="L34" s="44">
        <f t="shared" si="0"/>
        <v>170974670.40984544</v>
      </c>
      <c r="M34" s="43">
        <f t="shared" si="1"/>
        <v>21371833.80123068</v>
      </c>
      <c r="N34" s="26">
        <f t="shared" si="2"/>
        <v>25973349.920000002</v>
      </c>
      <c r="O34" s="45">
        <f t="shared" si="3"/>
        <v>1.2153075005900686</v>
      </c>
    </row>
    <row r="35" spans="1:16">
      <c r="A35" s="23">
        <v>29</v>
      </c>
      <c r="B35" s="8" t="s">
        <v>10</v>
      </c>
      <c r="C35" s="8" t="s">
        <v>57</v>
      </c>
      <c r="D35" s="24">
        <v>1.93</v>
      </c>
      <c r="E35" s="24">
        <v>1.68</v>
      </c>
      <c r="F35" s="24">
        <v>1.02</v>
      </c>
      <c r="G35" s="24">
        <v>12154783.949999999</v>
      </c>
      <c r="H35" s="24">
        <v>9829294.75</v>
      </c>
      <c r="I35" s="25">
        <v>0</v>
      </c>
      <c r="J35" s="43">
        <v>51032040.979999989</v>
      </c>
      <c r="K35" s="44">
        <v>4305448.9607928041</v>
      </c>
      <c r="L35" s="44">
        <f t="shared" si="0"/>
        <v>55337489.940792792</v>
      </c>
      <c r="M35" s="43">
        <f t="shared" si="1"/>
        <v>6917186.2425990989</v>
      </c>
      <c r="N35" s="26">
        <f t="shared" si="2"/>
        <v>12154783.949999999</v>
      </c>
      <c r="O35" s="45">
        <f t="shared" si="3"/>
        <v>1.7571861626546141</v>
      </c>
    </row>
    <row r="36" spans="1:16">
      <c r="A36" s="23">
        <v>30</v>
      </c>
      <c r="B36" s="8" t="s">
        <v>10</v>
      </c>
      <c r="C36" s="8" t="s">
        <v>58</v>
      </c>
      <c r="D36" s="24">
        <v>1.69</v>
      </c>
      <c r="E36" s="24">
        <v>1.46</v>
      </c>
      <c r="F36" s="24">
        <v>1.02</v>
      </c>
      <c r="G36" s="24">
        <v>10303201.77</v>
      </c>
      <c r="H36" s="24">
        <v>5661745.25</v>
      </c>
      <c r="I36" s="25">
        <v>0</v>
      </c>
      <c r="J36" s="43">
        <v>53139948.289999992</v>
      </c>
      <c r="K36" s="44">
        <v>782076.47656941647</v>
      </c>
      <c r="L36" s="44">
        <f t="shared" si="0"/>
        <v>53922024.766569406</v>
      </c>
      <c r="M36" s="43">
        <f t="shared" si="1"/>
        <v>6740253.0958211757</v>
      </c>
      <c r="N36" s="26">
        <f t="shared" si="2"/>
        <v>10303201.77</v>
      </c>
      <c r="O36" s="45">
        <f t="shared" si="3"/>
        <v>1.5286075498244691</v>
      </c>
    </row>
    <row r="37" spans="1:16">
      <c r="A37" s="23">
        <v>31</v>
      </c>
      <c r="B37" s="8" t="s">
        <v>10</v>
      </c>
      <c r="C37" s="8" t="s">
        <v>59</v>
      </c>
      <c r="D37" s="24">
        <v>3.28</v>
      </c>
      <c r="E37" s="24">
        <v>2.94</v>
      </c>
      <c r="F37" s="24">
        <v>2.4300000000000002</v>
      </c>
      <c r="G37" s="24">
        <v>34172985.640000001</v>
      </c>
      <c r="H37" s="24">
        <v>11384457.73</v>
      </c>
      <c r="I37" s="25">
        <v>0</v>
      </c>
      <c r="J37" s="43">
        <v>74733548.069999993</v>
      </c>
      <c r="K37" s="44">
        <v>607101.30468253058</v>
      </c>
      <c r="L37" s="44">
        <f t="shared" si="0"/>
        <v>75340649.374682531</v>
      </c>
      <c r="M37" s="43">
        <f t="shared" si="1"/>
        <v>9417581.1718353163</v>
      </c>
      <c r="N37" s="26">
        <f t="shared" si="2"/>
        <v>34172985.640000001</v>
      </c>
      <c r="O37" s="45">
        <f t="shared" si="3"/>
        <v>3.628637228230049</v>
      </c>
    </row>
    <row r="38" spans="1:16">
      <c r="A38" s="23">
        <v>32</v>
      </c>
      <c r="B38" s="8" t="s">
        <v>10</v>
      </c>
      <c r="C38" s="8" t="s">
        <v>60</v>
      </c>
      <c r="D38" s="24">
        <v>1.35</v>
      </c>
      <c r="E38" s="24">
        <v>1.2</v>
      </c>
      <c r="F38" s="24">
        <v>0.81</v>
      </c>
      <c r="G38" s="24">
        <v>13951682.060000001</v>
      </c>
      <c r="H38" s="24">
        <v>12337446.93</v>
      </c>
      <c r="I38" s="25">
        <v>1</v>
      </c>
      <c r="J38" s="43">
        <v>110556499.64999999</v>
      </c>
      <c r="K38" s="44">
        <v>-4188476.5537606059</v>
      </c>
      <c r="L38" s="44">
        <f t="shared" si="0"/>
        <v>106368023.09623939</v>
      </c>
      <c r="M38" s="43">
        <f t="shared" si="1"/>
        <v>13296002.887029923</v>
      </c>
      <c r="N38" s="26">
        <f t="shared" si="2"/>
        <v>13951682.060000001</v>
      </c>
      <c r="O38" s="45">
        <f t="shared" si="3"/>
        <v>1.0493140065131668</v>
      </c>
    </row>
    <row r="39" spans="1:16">
      <c r="A39" s="23">
        <v>33</v>
      </c>
      <c r="B39" s="8" t="s">
        <v>10</v>
      </c>
      <c r="C39" s="8" t="s">
        <v>61</v>
      </c>
      <c r="D39" s="24">
        <v>7.2</v>
      </c>
      <c r="E39" s="24">
        <v>6.88</v>
      </c>
      <c r="F39" s="24">
        <v>6.3</v>
      </c>
      <c r="G39" s="24">
        <v>59657003.729999997</v>
      </c>
      <c r="H39" s="24">
        <v>5109111.01</v>
      </c>
      <c r="I39" s="25">
        <v>0</v>
      </c>
      <c r="J39" s="43">
        <v>58761008.299999997</v>
      </c>
      <c r="K39" s="44">
        <v>-345727.03061669262</v>
      </c>
      <c r="L39" s="44">
        <f t="shared" si="0"/>
        <v>58415281.269383304</v>
      </c>
      <c r="M39" s="43">
        <f t="shared" si="1"/>
        <v>7301910.158672913</v>
      </c>
      <c r="N39" s="26">
        <f t="shared" si="2"/>
        <v>59657003.729999997</v>
      </c>
      <c r="O39" s="45">
        <f t="shared" si="3"/>
        <v>8.1700544698077149</v>
      </c>
    </row>
    <row r="40" spans="1:16">
      <c r="A40" s="23">
        <v>34</v>
      </c>
      <c r="B40" s="8" t="s">
        <v>10</v>
      </c>
      <c r="C40" s="8" t="s">
        <v>62</v>
      </c>
      <c r="D40" s="24">
        <v>2.42</v>
      </c>
      <c r="E40" s="24">
        <v>2.08</v>
      </c>
      <c r="F40" s="24">
        <v>1.63</v>
      </c>
      <c r="G40" s="24">
        <v>15394068.550000001</v>
      </c>
      <c r="H40" s="24">
        <v>9634074.0399999991</v>
      </c>
      <c r="I40" s="25">
        <v>0</v>
      </c>
      <c r="J40" s="43">
        <v>35977989.190000005</v>
      </c>
      <c r="K40" s="44">
        <v>-117505.97397813195</v>
      </c>
      <c r="L40" s="44">
        <f t="shared" si="0"/>
        <v>35860483.216021873</v>
      </c>
      <c r="M40" s="43">
        <f t="shared" si="1"/>
        <v>4482560.4020027341</v>
      </c>
      <c r="N40" s="26">
        <f t="shared" si="2"/>
        <v>15394068.550000001</v>
      </c>
      <c r="O40" s="45">
        <f t="shared" si="3"/>
        <v>3.4342132998636639</v>
      </c>
    </row>
    <row r="41" spans="1:16">
      <c r="A41" s="29"/>
      <c r="B41" s="30" t="s">
        <v>331</v>
      </c>
      <c r="C41" s="30"/>
      <c r="D41" s="31"/>
      <c r="E41" s="31"/>
      <c r="F41" s="31"/>
      <c r="G41" s="31"/>
      <c r="H41" s="31"/>
      <c r="I41" s="31"/>
      <c r="J41" s="33"/>
      <c r="K41" s="60">
        <f t="shared" ref="K41" si="9">SUM(K27:K40)</f>
        <v>-20261063.543103792</v>
      </c>
      <c r="L41" s="58">
        <f>SUM(L27:L40)</f>
        <v>1602183555.1968956</v>
      </c>
      <c r="M41" s="43">
        <f t="shared" si="1"/>
        <v>200272944.39961195</v>
      </c>
      <c r="N41" s="58">
        <f t="shared" ref="N41" si="10">SUM(N27:N40)</f>
        <v>428708198.76999998</v>
      </c>
      <c r="O41" s="46">
        <f t="shared" si="3"/>
        <v>2.1406196431335367</v>
      </c>
      <c r="P41" s="37">
        <f t="shared" si="8"/>
        <v>2.1406196431335367</v>
      </c>
    </row>
    <row r="42" spans="1:16">
      <c r="A42" s="23">
        <v>35</v>
      </c>
      <c r="B42" s="8" t="s">
        <v>11</v>
      </c>
      <c r="C42" s="8" t="s">
        <v>64</v>
      </c>
      <c r="D42" s="24">
        <v>1.43</v>
      </c>
      <c r="E42" s="24">
        <v>1.21</v>
      </c>
      <c r="F42" s="24">
        <v>0.49</v>
      </c>
      <c r="G42" s="24">
        <v>244610130.55000001</v>
      </c>
      <c r="H42" s="24">
        <v>192971345.44</v>
      </c>
      <c r="I42" s="25">
        <v>2</v>
      </c>
      <c r="J42" s="43">
        <v>1447028387.8999991</v>
      </c>
      <c r="K42" s="44">
        <v>-27684751.937285911</v>
      </c>
      <c r="L42" s="44">
        <f t="shared" si="0"/>
        <v>1419343635.9627132</v>
      </c>
      <c r="M42" s="43">
        <f t="shared" si="1"/>
        <v>177417954.49533916</v>
      </c>
      <c r="N42" s="26">
        <f t="shared" si="2"/>
        <v>244610130.55000001</v>
      </c>
      <c r="O42" s="45">
        <f t="shared" si="3"/>
        <v>1.3787225269606298</v>
      </c>
    </row>
    <row r="43" spans="1:16">
      <c r="A43" s="23">
        <v>36</v>
      </c>
      <c r="B43" s="8" t="s">
        <v>11</v>
      </c>
      <c r="C43" s="8" t="s">
        <v>65</v>
      </c>
      <c r="D43" s="24">
        <v>2.54</v>
      </c>
      <c r="E43" s="24">
        <v>2.2200000000000002</v>
      </c>
      <c r="F43" s="24">
        <v>1.79</v>
      </c>
      <c r="G43" s="24">
        <v>23949416.109999999</v>
      </c>
      <c r="H43" s="24">
        <v>14322192.02</v>
      </c>
      <c r="I43" s="25">
        <v>0</v>
      </c>
      <c r="J43" s="43">
        <v>62028340.320000008</v>
      </c>
      <c r="K43" s="44">
        <v>268958.50703336834</v>
      </c>
      <c r="L43" s="44">
        <f t="shared" si="0"/>
        <v>62297298.827033378</v>
      </c>
      <c r="M43" s="43">
        <f t="shared" si="1"/>
        <v>7787162.3533791723</v>
      </c>
      <c r="N43" s="26">
        <f t="shared" si="2"/>
        <v>23949416.109999999</v>
      </c>
      <c r="O43" s="45">
        <f t="shared" si="3"/>
        <v>3.0754997806880651</v>
      </c>
    </row>
    <row r="44" spans="1:16">
      <c r="A44" s="23">
        <v>37</v>
      </c>
      <c r="B44" s="8" t="s">
        <v>11</v>
      </c>
      <c r="C44" s="8" t="s">
        <v>66</v>
      </c>
      <c r="D44" s="24">
        <v>1.87</v>
      </c>
      <c r="E44" s="24">
        <v>1.75</v>
      </c>
      <c r="F44" s="24">
        <v>1.55</v>
      </c>
      <c r="G44" s="24">
        <v>18841977.210000001</v>
      </c>
      <c r="H44" s="24">
        <v>7102291.5199999996</v>
      </c>
      <c r="I44" s="25">
        <v>0</v>
      </c>
      <c r="J44" s="43">
        <v>47032889.639999986</v>
      </c>
      <c r="K44" s="44">
        <v>-112170.74820106191</v>
      </c>
      <c r="L44" s="44">
        <f t="shared" si="0"/>
        <v>46920718.891798921</v>
      </c>
      <c r="M44" s="43">
        <f t="shared" si="1"/>
        <v>5865089.8614748651</v>
      </c>
      <c r="N44" s="26">
        <f t="shared" si="2"/>
        <v>18841977.210000001</v>
      </c>
      <c r="O44" s="45">
        <f t="shared" si="3"/>
        <v>3.212564113256724</v>
      </c>
    </row>
    <row r="45" spans="1:16">
      <c r="A45" s="23">
        <v>38</v>
      </c>
      <c r="B45" s="8" t="s">
        <v>11</v>
      </c>
      <c r="C45" s="8" t="s">
        <v>67</v>
      </c>
      <c r="D45" s="24">
        <v>1.1399999999999999</v>
      </c>
      <c r="E45" s="24">
        <v>0.8</v>
      </c>
      <c r="F45" s="24">
        <v>0.52</v>
      </c>
      <c r="G45" s="24">
        <v>10647683.66</v>
      </c>
      <c r="H45" s="24">
        <v>7120010.0999999996</v>
      </c>
      <c r="I45" s="25">
        <v>3</v>
      </c>
      <c r="J45" s="43">
        <v>120674565.39</v>
      </c>
      <c r="K45" s="44">
        <v>-3310661.8552965419</v>
      </c>
      <c r="L45" s="44">
        <f t="shared" si="0"/>
        <v>117363903.53470346</v>
      </c>
      <c r="M45" s="43">
        <f t="shared" si="1"/>
        <v>14670487.941837933</v>
      </c>
      <c r="N45" s="26">
        <f t="shared" si="2"/>
        <v>10647683.66</v>
      </c>
      <c r="O45" s="45">
        <f t="shared" si="3"/>
        <v>0.72578933313011862</v>
      </c>
    </row>
    <row r="46" spans="1:16">
      <c r="A46" s="23">
        <v>39</v>
      </c>
      <c r="B46" s="8" t="s">
        <v>11</v>
      </c>
      <c r="C46" s="8" t="s">
        <v>68</v>
      </c>
      <c r="D46" s="24">
        <v>1.19</v>
      </c>
      <c r="E46" s="24">
        <v>0.98</v>
      </c>
      <c r="F46" s="24">
        <v>0.43</v>
      </c>
      <c r="G46" s="24">
        <v>5333820.26</v>
      </c>
      <c r="H46" s="24">
        <v>11435463.869999999</v>
      </c>
      <c r="I46" s="25">
        <v>3</v>
      </c>
      <c r="J46" s="43">
        <v>105338629.32000002</v>
      </c>
      <c r="K46" s="44">
        <v>2976839.4025472961</v>
      </c>
      <c r="L46" s="44">
        <f t="shared" si="0"/>
        <v>108315468.72254732</v>
      </c>
      <c r="M46" s="43">
        <f t="shared" si="1"/>
        <v>13539433.590318415</v>
      </c>
      <c r="N46" s="26">
        <f t="shared" si="2"/>
        <v>5333820.26</v>
      </c>
      <c r="O46" s="45">
        <f t="shared" si="3"/>
        <v>0.39394707499536996</v>
      </c>
    </row>
    <row r="47" spans="1:16">
      <c r="A47" s="23">
        <v>40</v>
      </c>
      <c r="B47" s="8" t="s">
        <v>11</v>
      </c>
      <c r="C47" s="8" t="s">
        <v>69</v>
      </c>
      <c r="D47" s="24">
        <v>2.1800000000000002</v>
      </c>
      <c r="E47" s="24">
        <v>1.92</v>
      </c>
      <c r="F47" s="24">
        <v>1.45</v>
      </c>
      <c r="G47" s="24">
        <v>16588560.08</v>
      </c>
      <c r="H47" s="24">
        <v>12124579.33</v>
      </c>
      <c r="I47" s="25">
        <v>0</v>
      </c>
      <c r="J47" s="43">
        <v>66742083.10999997</v>
      </c>
      <c r="K47" s="44">
        <v>-1171753.6441189158</v>
      </c>
      <c r="L47" s="44">
        <f t="shared" si="0"/>
        <v>65570329.465881057</v>
      </c>
      <c r="M47" s="43">
        <f t="shared" si="1"/>
        <v>8196291.1832351321</v>
      </c>
      <c r="N47" s="26">
        <f t="shared" si="2"/>
        <v>16588560.08</v>
      </c>
      <c r="O47" s="45">
        <f t="shared" si="3"/>
        <v>2.0239105357714222</v>
      </c>
    </row>
    <row r="48" spans="1:16">
      <c r="A48" s="23">
        <v>41</v>
      </c>
      <c r="B48" s="8" t="s">
        <v>11</v>
      </c>
      <c r="C48" s="8" t="s">
        <v>70</v>
      </c>
      <c r="D48" s="24">
        <v>1.77</v>
      </c>
      <c r="E48" s="24">
        <v>1.66</v>
      </c>
      <c r="F48" s="24">
        <v>1.46</v>
      </c>
      <c r="G48" s="24">
        <v>8034018.7000000002</v>
      </c>
      <c r="H48" s="24">
        <v>2007499.32</v>
      </c>
      <c r="I48" s="25">
        <v>0</v>
      </c>
      <c r="J48" s="43">
        <v>31731704.18999999</v>
      </c>
      <c r="K48" s="44">
        <v>288630.92158063356</v>
      </c>
      <c r="L48" s="44">
        <f t="shared" si="0"/>
        <v>32020335.111580625</v>
      </c>
      <c r="M48" s="43">
        <f t="shared" si="1"/>
        <v>4002541.8889475781</v>
      </c>
      <c r="N48" s="26">
        <f t="shared" si="2"/>
        <v>8034018.7000000002</v>
      </c>
      <c r="O48" s="45">
        <f t="shared" si="3"/>
        <v>2.0072291366105981</v>
      </c>
    </row>
    <row r="49" spans="1:16">
      <c r="A49" s="23">
        <v>42</v>
      </c>
      <c r="B49" s="8" t="s">
        <v>11</v>
      </c>
      <c r="C49" s="8" t="s">
        <v>71</v>
      </c>
      <c r="D49" s="24">
        <v>2.2200000000000002</v>
      </c>
      <c r="E49" s="24">
        <v>1.83</v>
      </c>
      <c r="F49" s="24">
        <v>1</v>
      </c>
      <c r="G49" s="24">
        <v>65470642.350000001</v>
      </c>
      <c r="H49" s="24">
        <v>43705128.960000001</v>
      </c>
      <c r="I49" s="25">
        <v>0</v>
      </c>
      <c r="J49" s="43">
        <v>268437493.43000001</v>
      </c>
      <c r="K49" s="44">
        <v>-22908124.458171129</v>
      </c>
      <c r="L49" s="44">
        <f t="shared" si="0"/>
        <v>245529368.97182888</v>
      </c>
      <c r="M49" s="43">
        <f t="shared" si="1"/>
        <v>30691171.12147861</v>
      </c>
      <c r="N49" s="26">
        <f t="shared" si="2"/>
        <v>65470642.350000001</v>
      </c>
      <c r="O49" s="45">
        <f t="shared" si="3"/>
        <v>2.1332076932112138</v>
      </c>
    </row>
    <row r="50" spans="1:16">
      <c r="A50" s="23">
        <v>43</v>
      </c>
      <c r="B50" s="8" t="s">
        <v>11</v>
      </c>
      <c r="C50" s="8" t="s">
        <v>72</v>
      </c>
      <c r="D50" s="24">
        <v>2.2000000000000002</v>
      </c>
      <c r="E50" s="24">
        <v>1.93</v>
      </c>
      <c r="F50" s="24">
        <v>1.57</v>
      </c>
      <c r="G50" s="24">
        <v>18864369.449999999</v>
      </c>
      <c r="H50" s="24">
        <v>6077086.2699999996</v>
      </c>
      <c r="I50" s="25">
        <v>0</v>
      </c>
      <c r="J50" s="43">
        <v>59521530.660000011</v>
      </c>
      <c r="K50" s="44">
        <v>-1273474.8789529521</v>
      </c>
      <c r="L50" s="44">
        <f t="shared" si="0"/>
        <v>58248055.781047061</v>
      </c>
      <c r="M50" s="43">
        <f t="shared" si="1"/>
        <v>7281006.9726308826</v>
      </c>
      <c r="N50" s="26">
        <f t="shared" si="2"/>
        <v>18864369.449999999</v>
      </c>
      <c r="O50" s="45">
        <f t="shared" si="3"/>
        <v>2.5909011653073093</v>
      </c>
    </row>
    <row r="51" spans="1:16">
      <c r="A51" s="23">
        <v>44</v>
      </c>
      <c r="B51" s="8" t="s">
        <v>11</v>
      </c>
      <c r="C51" s="8" t="s">
        <v>73</v>
      </c>
      <c r="D51" s="24">
        <v>1.26</v>
      </c>
      <c r="E51" s="24">
        <v>1.04</v>
      </c>
      <c r="F51" s="24">
        <v>0.72</v>
      </c>
      <c r="G51" s="24">
        <v>7967156.8099999996</v>
      </c>
      <c r="H51" s="24">
        <v>11684529.16</v>
      </c>
      <c r="I51" s="25">
        <v>2</v>
      </c>
      <c r="J51" s="43">
        <v>113630767.17</v>
      </c>
      <c r="K51" s="44">
        <v>-2709780.8429302396</v>
      </c>
      <c r="L51" s="44">
        <f t="shared" si="0"/>
        <v>110920986.32706976</v>
      </c>
      <c r="M51" s="43">
        <f t="shared" si="1"/>
        <v>13865123.29088372</v>
      </c>
      <c r="N51" s="26">
        <f t="shared" si="2"/>
        <v>7967156.8099999996</v>
      </c>
      <c r="O51" s="45">
        <f t="shared" si="3"/>
        <v>0.57461853334101853</v>
      </c>
    </row>
    <row r="52" spans="1:16">
      <c r="A52" s="23">
        <v>45</v>
      </c>
      <c r="B52" s="8" t="s">
        <v>11</v>
      </c>
      <c r="C52" s="8" t="s">
        <v>74</v>
      </c>
      <c r="D52" s="24">
        <v>1.02</v>
      </c>
      <c r="E52" s="24">
        <v>0.56999999999999995</v>
      </c>
      <c r="F52" s="24">
        <v>0.23</v>
      </c>
      <c r="G52" s="24">
        <v>721919.48</v>
      </c>
      <c r="H52" s="24">
        <v>24587100.57</v>
      </c>
      <c r="I52" s="25">
        <v>3</v>
      </c>
      <c r="J52" s="43">
        <v>112285203.56999998</v>
      </c>
      <c r="K52" s="44">
        <v>3659123.4521073271</v>
      </c>
      <c r="L52" s="44">
        <f t="shared" si="0"/>
        <v>115944327.0221073</v>
      </c>
      <c r="M52" s="43">
        <f t="shared" si="1"/>
        <v>14493040.877763413</v>
      </c>
      <c r="N52" s="26">
        <f t="shared" si="2"/>
        <v>721919.48</v>
      </c>
      <c r="O52" s="45">
        <f t="shared" si="3"/>
        <v>4.9811456828748532E-2</v>
      </c>
    </row>
    <row r="53" spans="1:16">
      <c r="A53" s="23">
        <v>46</v>
      </c>
      <c r="B53" s="8" t="s">
        <v>11</v>
      </c>
      <c r="C53" s="8" t="s">
        <v>75</v>
      </c>
      <c r="D53" s="24">
        <v>3.37</v>
      </c>
      <c r="E53" s="24">
        <v>3.1</v>
      </c>
      <c r="F53" s="24">
        <v>2.64</v>
      </c>
      <c r="G53" s="24">
        <v>24605832.109999999</v>
      </c>
      <c r="H53" s="24">
        <v>15007657.26</v>
      </c>
      <c r="I53" s="25">
        <v>0</v>
      </c>
      <c r="J53" s="43">
        <v>54634894.459999993</v>
      </c>
      <c r="K53" s="44">
        <v>188182.1838840447</v>
      </c>
      <c r="L53" s="44">
        <f t="shared" si="0"/>
        <v>54823076.64388404</v>
      </c>
      <c r="M53" s="43">
        <f t="shared" si="1"/>
        <v>6852884.5804855051</v>
      </c>
      <c r="N53" s="26">
        <f t="shared" si="2"/>
        <v>24605832.109999999</v>
      </c>
      <c r="O53" s="45">
        <f t="shared" si="3"/>
        <v>3.5905802616416977</v>
      </c>
    </row>
    <row r="54" spans="1:16">
      <c r="A54" s="23">
        <v>47</v>
      </c>
      <c r="B54" s="8" t="s">
        <v>11</v>
      </c>
      <c r="C54" s="8" t="s">
        <v>76</v>
      </c>
      <c r="D54" s="24">
        <v>2.02</v>
      </c>
      <c r="E54" s="24">
        <v>1.8</v>
      </c>
      <c r="F54" s="24">
        <v>1.45</v>
      </c>
      <c r="G54" s="24">
        <v>10157849.109999999</v>
      </c>
      <c r="H54" s="24">
        <v>8539048.4199999999</v>
      </c>
      <c r="I54" s="25">
        <v>0</v>
      </c>
      <c r="J54" s="43">
        <v>40727412.45000001</v>
      </c>
      <c r="K54" s="44">
        <v>390541.6717516369</v>
      </c>
      <c r="L54" s="44">
        <f t="shared" si="0"/>
        <v>41117954.121751644</v>
      </c>
      <c r="M54" s="43">
        <f t="shared" si="1"/>
        <v>5139744.2652189555</v>
      </c>
      <c r="N54" s="26">
        <f t="shared" si="2"/>
        <v>10157849.109999999</v>
      </c>
      <c r="O54" s="45">
        <f t="shared" si="3"/>
        <v>1.9763335656092746</v>
      </c>
    </row>
    <row r="55" spans="1:16">
      <c r="A55" s="23">
        <v>48</v>
      </c>
      <c r="B55" s="8" t="s">
        <v>11</v>
      </c>
      <c r="C55" s="8" t="s">
        <v>77</v>
      </c>
      <c r="D55" s="24">
        <v>1.25</v>
      </c>
      <c r="E55" s="24">
        <v>1.1200000000000001</v>
      </c>
      <c r="F55" s="24">
        <v>0.77</v>
      </c>
      <c r="G55" s="24">
        <v>5637481.6900000004</v>
      </c>
      <c r="H55" s="24">
        <v>13790613.689999999</v>
      </c>
      <c r="I55" s="25">
        <v>2</v>
      </c>
      <c r="J55" s="43">
        <v>64456446.829999991</v>
      </c>
      <c r="K55" s="44">
        <v>-85227.373853458848</v>
      </c>
      <c r="L55" s="44">
        <f t="shared" si="0"/>
        <v>64371219.456146531</v>
      </c>
      <c r="M55" s="43">
        <f t="shared" si="1"/>
        <v>8046402.4320183164</v>
      </c>
      <c r="N55" s="26">
        <f t="shared" si="2"/>
        <v>5637481.6900000004</v>
      </c>
      <c r="O55" s="45">
        <f t="shared" si="3"/>
        <v>0.70062139417328706</v>
      </c>
    </row>
    <row r="56" spans="1:16">
      <c r="A56" s="23">
        <v>49</v>
      </c>
      <c r="B56" s="8" t="s">
        <v>11</v>
      </c>
      <c r="C56" s="8" t="s">
        <v>78</v>
      </c>
      <c r="D56" s="24">
        <v>1.55</v>
      </c>
      <c r="E56" s="24">
        <v>1.32</v>
      </c>
      <c r="F56" s="24">
        <v>1.1399999999999999</v>
      </c>
      <c r="G56" s="24">
        <v>16755058.91</v>
      </c>
      <c r="H56" s="24">
        <v>10361785.43</v>
      </c>
      <c r="I56" s="25">
        <v>0</v>
      </c>
      <c r="J56" s="43">
        <v>54816267.820000015</v>
      </c>
      <c r="K56" s="44">
        <v>-1450900.1199087009</v>
      </c>
      <c r="L56" s="44">
        <f t="shared" si="0"/>
        <v>53365367.700091317</v>
      </c>
      <c r="M56" s="43">
        <f t="shared" si="1"/>
        <v>6670670.9625114147</v>
      </c>
      <c r="N56" s="26">
        <f t="shared" si="2"/>
        <v>16755058.91</v>
      </c>
      <c r="O56" s="45">
        <f t="shared" si="3"/>
        <v>2.5117501678859533</v>
      </c>
    </row>
    <row r="57" spans="1:16">
      <c r="A57" s="23">
        <v>50</v>
      </c>
      <c r="B57" s="8" t="s">
        <v>11</v>
      </c>
      <c r="C57" s="8" t="s">
        <v>79</v>
      </c>
      <c r="D57" s="24">
        <v>3.69</v>
      </c>
      <c r="E57" s="24">
        <v>3.26</v>
      </c>
      <c r="F57" s="24">
        <v>2.72</v>
      </c>
      <c r="G57" s="24">
        <v>23375262.190000001</v>
      </c>
      <c r="H57" s="24">
        <v>9173046.4800000004</v>
      </c>
      <c r="I57" s="25">
        <v>0</v>
      </c>
      <c r="J57" s="43">
        <v>48744835.129999995</v>
      </c>
      <c r="K57" s="44">
        <v>-516959.2617346301</v>
      </c>
      <c r="L57" s="44">
        <f t="shared" si="0"/>
        <v>48227875.868265368</v>
      </c>
      <c r="M57" s="43">
        <f t="shared" si="1"/>
        <v>6028484.483533171</v>
      </c>
      <c r="N57" s="26">
        <f t="shared" si="2"/>
        <v>23375262.190000001</v>
      </c>
      <c r="O57" s="45">
        <f t="shared" si="3"/>
        <v>3.8774690809687944</v>
      </c>
    </row>
    <row r="58" spans="1:16">
      <c r="A58" s="23">
        <v>51</v>
      </c>
      <c r="B58" s="8" t="s">
        <v>11</v>
      </c>
      <c r="C58" s="8" t="s">
        <v>80</v>
      </c>
      <c r="D58" s="24">
        <v>2.35</v>
      </c>
      <c r="E58" s="24">
        <v>2</v>
      </c>
      <c r="F58" s="24">
        <v>1.18</v>
      </c>
      <c r="G58" s="24">
        <v>119978923.38</v>
      </c>
      <c r="H58" s="24">
        <v>77563116.959999993</v>
      </c>
      <c r="I58" s="25">
        <v>0</v>
      </c>
      <c r="J58" s="43">
        <v>328339627.56999987</v>
      </c>
      <c r="K58" s="44">
        <v>-1456909.3531882642</v>
      </c>
      <c r="L58" s="44">
        <f t="shared" si="0"/>
        <v>326882718.2168116</v>
      </c>
      <c r="M58" s="43">
        <f t="shared" si="1"/>
        <v>40860339.77710145</v>
      </c>
      <c r="N58" s="26">
        <f t="shared" si="2"/>
        <v>119978923.38</v>
      </c>
      <c r="O58" s="45">
        <f t="shared" si="3"/>
        <v>2.9363173197898225</v>
      </c>
    </row>
    <row r="59" spans="1:16">
      <c r="A59" s="23">
        <v>52</v>
      </c>
      <c r="B59" s="8" t="s">
        <v>11</v>
      </c>
      <c r="C59" s="8" t="s">
        <v>81</v>
      </c>
      <c r="D59" s="24">
        <v>2.68</v>
      </c>
      <c r="E59" s="24">
        <v>2.2999999999999998</v>
      </c>
      <c r="F59" s="24">
        <v>1.93</v>
      </c>
      <c r="G59" s="24">
        <v>19328845.07</v>
      </c>
      <c r="H59" s="24">
        <v>20195583.870000001</v>
      </c>
      <c r="I59" s="25">
        <v>0</v>
      </c>
      <c r="J59" s="43">
        <v>47927664.089999989</v>
      </c>
      <c r="K59" s="44">
        <v>430962.73640755948</v>
      </c>
      <c r="L59" s="44">
        <f t="shared" si="0"/>
        <v>48358626.826407552</v>
      </c>
      <c r="M59" s="43">
        <f t="shared" si="1"/>
        <v>6044828.353300944</v>
      </c>
      <c r="N59" s="26">
        <f t="shared" si="2"/>
        <v>19328845.07</v>
      </c>
      <c r="O59" s="45">
        <f t="shared" si="3"/>
        <v>3.1975837757981922</v>
      </c>
    </row>
    <row r="60" spans="1:16">
      <c r="A60" s="29"/>
      <c r="B60" s="30" t="s">
        <v>332</v>
      </c>
      <c r="C60" s="30"/>
      <c r="D60" s="31"/>
      <c r="E60" s="31"/>
      <c r="F60" s="31"/>
      <c r="G60" s="31"/>
      <c r="H60" s="31"/>
      <c r="I60" s="31"/>
      <c r="J60" s="33"/>
      <c r="K60" s="59">
        <f t="shared" ref="K60" si="11">SUM(K42:K59)</f>
        <v>-54477475.598329931</v>
      </c>
      <c r="L60" s="58">
        <f>SUM(L42:L59)</f>
        <v>3019621267.4516692</v>
      </c>
      <c r="M60" s="43">
        <f t="shared" si="1"/>
        <v>377452658.43145865</v>
      </c>
      <c r="N60" s="58">
        <f t="shared" ref="N60" si="12">SUM(N42:N59)</f>
        <v>640868947.12000012</v>
      </c>
      <c r="O60" s="46">
        <f t="shared" si="3"/>
        <v>1.6978790129156689</v>
      </c>
      <c r="P60" s="37">
        <f t="shared" si="8"/>
        <v>1.6978790129156689</v>
      </c>
    </row>
    <row r="61" spans="1:16">
      <c r="A61" s="23">
        <v>53</v>
      </c>
      <c r="B61" s="8" t="s">
        <v>12</v>
      </c>
      <c r="C61" s="8" t="s">
        <v>83</v>
      </c>
      <c r="D61" s="24">
        <v>3.3</v>
      </c>
      <c r="E61" s="24">
        <v>2.93</v>
      </c>
      <c r="F61" s="24">
        <v>2.02</v>
      </c>
      <c r="G61" s="24">
        <v>392888884.06999999</v>
      </c>
      <c r="H61" s="24">
        <v>45428747.270000003</v>
      </c>
      <c r="I61" s="25">
        <v>0</v>
      </c>
      <c r="J61" s="43">
        <v>657787412.62</v>
      </c>
      <c r="K61" s="44">
        <v>-33649837.300224274</v>
      </c>
      <c r="L61" s="44">
        <f t="shared" si="0"/>
        <v>624137575.3197757</v>
      </c>
      <c r="M61" s="43">
        <f t="shared" si="1"/>
        <v>78017196.914971963</v>
      </c>
      <c r="N61" s="26">
        <f t="shared" si="2"/>
        <v>392888884.06999999</v>
      </c>
      <c r="O61" s="45">
        <f t="shared" si="3"/>
        <v>5.0359266880377023</v>
      </c>
    </row>
    <row r="62" spans="1:16">
      <c r="A62" s="23">
        <v>54</v>
      </c>
      <c r="B62" s="8" t="s">
        <v>12</v>
      </c>
      <c r="C62" s="8" t="s">
        <v>84</v>
      </c>
      <c r="D62" s="24">
        <v>1.35</v>
      </c>
      <c r="E62" s="24">
        <v>1.18</v>
      </c>
      <c r="F62" s="24">
        <v>0.55000000000000004</v>
      </c>
      <c r="G62" s="24">
        <v>21697036.73</v>
      </c>
      <c r="H62" s="24">
        <v>10179576.4</v>
      </c>
      <c r="I62" s="25">
        <v>2</v>
      </c>
      <c r="J62" s="43">
        <v>153315447.32999989</v>
      </c>
      <c r="K62" s="44">
        <v>-3728247.3813605886</v>
      </c>
      <c r="L62" s="44">
        <f t="shared" si="0"/>
        <v>149587199.9486393</v>
      </c>
      <c r="M62" s="43">
        <f t="shared" si="1"/>
        <v>18698399.993579913</v>
      </c>
      <c r="N62" s="26">
        <f t="shared" si="2"/>
        <v>21697036.73</v>
      </c>
      <c r="O62" s="45">
        <f t="shared" si="3"/>
        <v>1.1603686271258327</v>
      </c>
    </row>
    <row r="63" spans="1:16">
      <c r="A63" s="23">
        <v>55</v>
      </c>
      <c r="B63" s="8" t="s">
        <v>12</v>
      </c>
      <c r="C63" s="8" t="s">
        <v>85</v>
      </c>
      <c r="D63" s="24">
        <v>1.29</v>
      </c>
      <c r="E63" s="24">
        <v>1.1200000000000001</v>
      </c>
      <c r="F63" s="24">
        <v>0.42</v>
      </c>
      <c r="G63" s="24">
        <v>5226095.7699999996</v>
      </c>
      <c r="H63" s="24">
        <v>5160820.46</v>
      </c>
      <c r="I63" s="25">
        <v>2</v>
      </c>
      <c r="J63" s="43">
        <v>55104544.549999997</v>
      </c>
      <c r="K63" s="44">
        <v>382066.02441127307</v>
      </c>
      <c r="L63" s="44">
        <f t="shared" si="0"/>
        <v>55486610.574411273</v>
      </c>
      <c r="M63" s="43">
        <f t="shared" si="1"/>
        <v>6935826.3218014091</v>
      </c>
      <c r="N63" s="26">
        <f t="shared" si="2"/>
        <v>5226095.7699999996</v>
      </c>
      <c r="O63" s="45">
        <f t="shared" si="3"/>
        <v>0.75349288282677906</v>
      </c>
    </row>
    <row r="64" spans="1:16">
      <c r="A64" s="23">
        <v>56</v>
      </c>
      <c r="B64" s="8" t="s">
        <v>12</v>
      </c>
      <c r="C64" s="8" t="s">
        <v>86</v>
      </c>
      <c r="D64" s="24">
        <v>1.21</v>
      </c>
      <c r="E64" s="24">
        <v>0.92</v>
      </c>
      <c r="F64" s="24">
        <v>0.54</v>
      </c>
      <c r="G64" s="24">
        <v>4841654.66</v>
      </c>
      <c r="H64" s="24">
        <v>10614065.6</v>
      </c>
      <c r="I64" s="25">
        <v>3</v>
      </c>
      <c r="J64" s="43">
        <v>59302653.969999991</v>
      </c>
      <c r="K64" s="44">
        <v>-1221367.9364196314</v>
      </c>
      <c r="L64" s="44">
        <f t="shared" si="0"/>
        <v>58081286.033580363</v>
      </c>
      <c r="M64" s="43">
        <f t="shared" si="1"/>
        <v>7260160.7541975453</v>
      </c>
      <c r="N64" s="26">
        <f t="shared" si="2"/>
        <v>4841654.66</v>
      </c>
      <c r="O64" s="45">
        <f t="shared" si="3"/>
        <v>0.66687981491329129</v>
      </c>
    </row>
    <row r="65" spans="1:16">
      <c r="A65" s="23">
        <v>57</v>
      </c>
      <c r="B65" s="8" t="s">
        <v>12</v>
      </c>
      <c r="C65" s="8" t="s">
        <v>87</v>
      </c>
      <c r="D65" s="24">
        <v>0.79</v>
      </c>
      <c r="E65" s="24">
        <v>0.66</v>
      </c>
      <c r="F65" s="24">
        <v>0.13</v>
      </c>
      <c r="G65" s="24">
        <v>-50394409.490000002</v>
      </c>
      <c r="H65" s="24">
        <v>66731745.039999999</v>
      </c>
      <c r="I65" s="25">
        <v>6</v>
      </c>
      <c r="J65" s="43">
        <v>383787584.78999984</v>
      </c>
      <c r="K65" s="44">
        <v>-9019569.379054632</v>
      </c>
      <c r="L65" s="44">
        <f t="shared" si="0"/>
        <v>374768015.41094524</v>
      </c>
      <c r="M65" s="43">
        <f t="shared" si="1"/>
        <v>46846001.926368155</v>
      </c>
      <c r="N65" s="26">
        <f t="shared" si="2"/>
        <v>-50394409.490000002</v>
      </c>
      <c r="O65" s="45">
        <f t="shared" si="3"/>
        <v>-1.0757462199060057</v>
      </c>
    </row>
    <row r="66" spans="1:16">
      <c r="A66" s="23">
        <v>58</v>
      </c>
      <c r="B66" s="8" t="s">
        <v>12</v>
      </c>
      <c r="C66" s="8" t="s">
        <v>88</v>
      </c>
      <c r="D66" s="24">
        <v>2.96</v>
      </c>
      <c r="E66" s="24">
        <v>2.7</v>
      </c>
      <c r="F66" s="24">
        <v>2.27</v>
      </c>
      <c r="G66" s="24">
        <v>19509788.620000001</v>
      </c>
      <c r="H66" s="24">
        <v>7798992.4699999997</v>
      </c>
      <c r="I66" s="25">
        <v>0</v>
      </c>
      <c r="J66" s="43">
        <v>40441208.519999996</v>
      </c>
      <c r="K66" s="44">
        <v>-227762.80930590944</v>
      </c>
      <c r="L66" s="44">
        <f t="shared" si="0"/>
        <v>40213445.71069409</v>
      </c>
      <c r="M66" s="43">
        <f t="shared" si="1"/>
        <v>5026680.7138367612</v>
      </c>
      <c r="N66" s="26">
        <f t="shared" si="2"/>
        <v>19509788.620000001</v>
      </c>
      <c r="O66" s="45">
        <f t="shared" si="3"/>
        <v>3.8812468367636948</v>
      </c>
    </row>
    <row r="67" spans="1:16">
      <c r="A67" s="23">
        <v>59</v>
      </c>
      <c r="B67" s="8" t="s">
        <v>12</v>
      </c>
      <c r="C67" s="8" t="s">
        <v>89</v>
      </c>
      <c r="D67" s="24">
        <v>1.0900000000000001</v>
      </c>
      <c r="E67" s="24">
        <v>0.97</v>
      </c>
      <c r="F67" s="24">
        <v>0.56999999999999995</v>
      </c>
      <c r="G67" s="24">
        <v>1060515.82</v>
      </c>
      <c r="H67" s="24">
        <v>3660768.79</v>
      </c>
      <c r="I67" s="25">
        <v>3</v>
      </c>
      <c r="J67" s="43">
        <v>26250813.320000004</v>
      </c>
      <c r="K67" s="44">
        <v>19172.269408795342</v>
      </c>
      <c r="L67" s="44">
        <f t="shared" si="0"/>
        <v>26269985.5894088</v>
      </c>
      <c r="M67" s="43">
        <f t="shared" si="1"/>
        <v>3283748.1986761</v>
      </c>
      <c r="N67" s="26">
        <f t="shared" si="2"/>
        <v>1060515.82</v>
      </c>
      <c r="O67" s="45">
        <f t="shared" si="3"/>
        <v>0.32295893467945119</v>
      </c>
    </row>
    <row r="68" spans="1:16">
      <c r="A68" s="23">
        <v>60</v>
      </c>
      <c r="B68" s="8" t="s">
        <v>12</v>
      </c>
      <c r="C68" s="8" t="s">
        <v>90</v>
      </c>
      <c r="D68" s="24">
        <v>2.14</v>
      </c>
      <c r="E68" s="24">
        <v>1.95</v>
      </c>
      <c r="F68" s="24">
        <v>1.65</v>
      </c>
      <c r="G68" s="24">
        <v>32891210.73</v>
      </c>
      <c r="H68" s="24">
        <v>126353.74</v>
      </c>
      <c r="I68" s="25">
        <v>0</v>
      </c>
      <c r="J68" s="43">
        <v>43307978.830000021</v>
      </c>
      <c r="K68" s="44">
        <v>-1547046.9597266815</v>
      </c>
      <c r="L68" s="44">
        <f t="shared" si="0"/>
        <v>41760931.870273337</v>
      </c>
      <c r="M68" s="43">
        <f t="shared" si="1"/>
        <v>5220116.4837841671</v>
      </c>
      <c r="N68" s="26">
        <f t="shared" si="2"/>
        <v>32891210.73</v>
      </c>
      <c r="O68" s="45">
        <f t="shared" si="3"/>
        <v>6.3008576211227574</v>
      </c>
    </row>
    <row r="69" spans="1:16">
      <c r="A69" s="23">
        <v>61</v>
      </c>
      <c r="B69" s="8" t="s">
        <v>12</v>
      </c>
      <c r="C69" s="8" t="s">
        <v>91</v>
      </c>
      <c r="D69" s="24">
        <v>2.11</v>
      </c>
      <c r="E69" s="24">
        <v>1.91</v>
      </c>
      <c r="F69" s="24">
        <v>1.07</v>
      </c>
      <c r="G69" s="24">
        <v>15944921.42</v>
      </c>
      <c r="H69" s="24">
        <v>11391167.25</v>
      </c>
      <c r="I69" s="25">
        <v>0</v>
      </c>
      <c r="J69" s="43">
        <v>46414320.609999985</v>
      </c>
      <c r="K69" s="44">
        <v>-1956251.4827901013</v>
      </c>
      <c r="L69" s="44">
        <f t="shared" si="0"/>
        <v>44458069.127209887</v>
      </c>
      <c r="M69" s="43">
        <f t="shared" si="1"/>
        <v>5557258.6409012359</v>
      </c>
      <c r="N69" s="26">
        <f t="shared" si="2"/>
        <v>15944921.42</v>
      </c>
      <c r="O69" s="45">
        <f t="shared" si="3"/>
        <v>2.8692062850280022</v>
      </c>
    </row>
    <row r="70" spans="1:16">
      <c r="A70" s="29"/>
      <c r="B70" s="30" t="s">
        <v>333</v>
      </c>
      <c r="C70" s="30"/>
      <c r="D70" s="31"/>
      <c r="E70" s="31"/>
      <c r="F70" s="31"/>
      <c r="G70" s="31"/>
      <c r="H70" s="31"/>
      <c r="I70" s="31"/>
      <c r="J70" s="33"/>
      <c r="K70" s="60">
        <f>SUM(K61:K69)</f>
        <v>-50948844.955061749</v>
      </c>
      <c r="L70" s="58">
        <f>SUM(L61:L69)</f>
        <v>1414763119.584938</v>
      </c>
      <c r="M70" s="43">
        <f t="shared" ref="M70:M99" si="13">L70/8</f>
        <v>176845389.94811726</v>
      </c>
      <c r="N70" s="58">
        <f t="shared" ref="N70" si="14">SUM(N61:N69)</f>
        <v>443665698.33000004</v>
      </c>
      <c r="O70" s="46">
        <f t="shared" si="3"/>
        <v>2.5087772910572466</v>
      </c>
      <c r="P70" s="37">
        <f t="shared" si="8"/>
        <v>2.5087772910572466</v>
      </c>
    </row>
    <row r="71" spans="1:16">
      <c r="A71" s="23">
        <v>62</v>
      </c>
      <c r="B71" s="8" t="s">
        <v>13</v>
      </c>
      <c r="C71" s="8" t="s">
        <v>93</v>
      </c>
      <c r="D71" s="24">
        <v>2.19</v>
      </c>
      <c r="E71" s="24">
        <v>2.02</v>
      </c>
      <c r="F71" s="24">
        <v>1.22</v>
      </c>
      <c r="G71" s="24">
        <v>168278876.49000001</v>
      </c>
      <c r="H71" s="24">
        <v>107749056.52</v>
      </c>
      <c r="I71" s="25">
        <v>0</v>
      </c>
      <c r="J71" s="43">
        <v>411525571.62999994</v>
      </c>
      <c r="K71" s="44">
        <v>33959336.96026729</v>
      </c>
      <c r="L71" s="44">
        <f t="shared" ref="L71:L98" si="15">J71+K71</f>
        <v>445484908.59026724</v>
      </c>
      <c r="M71" s="43">
        <f t="shared" si="13"/>
        <v>55685613.573783405</v>
      </c>
      <c r="N71" s="26">
        <f t="shared" si="2"/>
        <v>168278876.49000001</v>
      </c>
      <c r="O71" s="45">
        <f t="shared" ref="O71:O99" si="16">N71/M71</f>
        <v>3.0219452689882029</v>
      </c>
    </row>
    <row r="72" spans="1:16">
      <c r="A72" s="23">
        <v>63</v>
      </c>
      <c r="B72" s="8" t="s">
        <v>13</v>
      </c>
      <c r="C72" s="8" t="s">
        <v>94</v>
      </c>
      <c r="D72" s="24">
        <v>1.38</v>
      </c>
      <c r="E72" s="24">
        <v>1.21</v>
      </c>
      <c r="F72" s="24">
        <v>0.91</v>
      </c>
      <c r="G72" s="24">
        <v>17136338.170000002</v>
      </c>
      <c r="H72" s="24">
        <v>22708017.280000001</v>
      </c>
      <c r="I72" s="25">
        <v>1</v>
      </c>
      <c r="J72" s="43">
        <v>108542284.46999998</v>
      </c>
      <c r="K72" s="44">
        <v>-1462041.896429097</v>
      </c>
      <c r="L72" s="44">
        <f t="shared" si="15"/>
        <v>107080242.57357089</v>
      </c>
      <c r="M72" s="43">
        <f t="shared" si="13"/>
        <v>13385030.321696362</v>
      </c>
      <c r="N72" s="26">
        <f t="shared" si="2"/>
        <v>17136338.170000002</v>
      </c>
      <c r="O72" s="45">
        <f t="shared" si="16"/>
        <v>1.2802614381995823</v>
      </c>
    </row>
    <row r="73" spans="1:16">
      <c r="A73" s="23">
        <v>64</v>
      </c>
      <c r="B73" s="8" t="s">
        <v>13</v>
      </c>
      <c r="C73" s="8" t="s">
        <v>95</v>
      </c>
      <c r="D73" s="24">
        <v>1.51</v>
      </c>
      <c r="E73" s="24">
        <v>1.32</v>
      </c>
      <c r="F73" s="24">
        <v>0.99</v>
      </c>
      <c r="G73" s="24">
        <v>13604409.970000001</v>
      </c>
      <c r="H73" s="24">
        <v>19097065.969999999</v>
      </c>
      <c r="I73" s="25">
        <v>0</v>
      </c>
      <c r="J73" s="43">
        <v>72890050.309999987</v>
      </c>
      <c r="K73" s="44">
        <v>-280218.86636578967</v>
      </c>
      <c r="L73" s="44">
        <f t="shared" si="15"/>
        <v>72609831.443634197</v>
      </c>
      <c r="M73" s="43">
        <f t="shared" si="13"/>
        <v>9076228.9304542746</v>
      </c>
      <c r="N73" s="26">
        <f t="shared" ref="N73:N98" si="17">G73</f>
        <v>13604409.970000001</v>
      </c>
      <c r="O73" s="45">
        <f t="shared" si="16"/>
        <v>1.4989055558473101</v>
      </c>
    </row>
    <row r="74" spans="1:16">
      <c r="A74" s="23">
        <v>65</v>
      </c>
      <c r="B74" s="8" t="s">
        <v>13</v>
      </c>
      <c r="C74" s="8" t="s">
        <v>96</v>
      </c>
      <c r="D74" s="24">
        <v>1.17</v>
      </c>
      <c r="E74" s="24">
        <v>1.04</v>
      </c>
      <c r="F74" s="24">
        <v>0.77</v>
      </c>
      <c r="G74" s="24">
        <v>8718116.8200000003</v>
      </c>
      <c r="H74" s="24">
        <v>11096765.83</v>
      </c>
      <c r="I74" s="25">
        <v>2</v>
      </c>
      <c r="J74" s="43">
        <v>127079498.77999999</v>
      </c>
      <c r="K74" s="44">
        <v>5956663.7688325709</v>
      </c>
      <c r="L74" s="44">
        <f t="shared" si="15"/>
        <v>133036162.54883255</v>
      </c>
      <c r="M74" s="43">
        <f t="shared" si="13"/>
        <v>16629520.318604069</v>
      </c>
      <c r="N74" s="26">
        <f t="shared" si="17"/>
        <v>8718116.8200000003</v>
      </c>
      <c r="O74" s="45">
        <f t="shared" si="16"/>
        <v>0.52425545974688847</v>
      </c>
    </row>
    <row r="75" spans="1:16">
      <c r="A75" s="23">
        <v>66</v>
      </c>
      <c r="B75" s="8" t="s">
        <v>13</v>
      </c>
      <c r="C75" s="8" t="s">
        <v>97</v>
      </c>
      <c r="D75" s="24">
        <v>1.77</v>
      </c>
      <c r="E75" s="24">
        <v>1.46</v>
      </c>
      <c r="F75" s="24">
        <v>1.1000000000000001</v>
      </c>
      <c r="G75" s="24">
        <v>22621815.59</v>
      </c>
      <c r="H75" s="24">
        <v>22165019.280000001</v>
      </c>
      <c r="I75" s="25">
        <v>0</v>
      </c>
      <c r="J75" s="43">
        <v>81489919.24999994</v>
      </c>
      <c r="K75" s="44">
        <v>-3668477.1002198784</v>
      </c>
      <c r="L75" s="44">
        <f t="shared" si="15"/>
        <v>77821442.149780065</v>
      </c>
      <c r="M75" s="43">
        <f t="shared" si="13"/>
        <v>9727680.2687225081</v>
      </c>
      <c r="N75" s="26">
        <f t="shared" si="17"/>
        <v>22621815.59</v>
      </c>
      <c r="O75" s="45">
        <f t="shared" si="16"/>
        <v>2.3255097788047281</v>
      </c>
    </row>
    <row r="76" spans="1:16">
      <c r="A76" s="23">
        <v>67</v>
      </c>
      <c r="B76" s="8" t="s">
        <v>13</v>
      </c>
      <c r="C76" s="8" t="s">
        <v>98</v>
      </c>
      <c r="D76" s="24">
        <v>1.35</v>
      </c>
      <c r="E76" s="24">
        <v>1.1399999999999999</v>
      </c>
      <c r="F76" s="24">
        <v>0.79</v>
      </c>
      <c r="G76" s="24">
        <v>11143243.84</v>
      </c>
      <c r="H76" s="24">
        <v>16352010.25</v>
      </c>
      <c r="I76" s="25">
        <v>2</v>
      </c>
      <c r="J76" s="43">
        <v>54875354.030000009</v>
      </c>
      <c r="K76" s="44">
        <v>-2411263.9753535567</v>
      </c>
      <c r="L76" s="44">
        <f t="shared" si="15"/>
        <v>52464090.054646455</v>
      </c>
      <c r="M76" s="43">
        <f t="shared" si="13"/>
        <v>6558011.2568308068</v>
      </c>
      <c r="N76" s="26">
        <f t="shared" si="17"/>
        <v>11143243.84</v>
      </c>
      <c r="O76" s="45">
        <f t="shared" si="16"/>
        <v>1.6991803465407638</v>
      </c>
    </row>
    <row r="77" spans="1:16">
      <c r="A77" s="29"/>
      <c r="B77" s="30" t="s">
        <v>334</v>
      </c>
      <c r="C77" s="30"/>
      <c r="D77" s="31"/>
      <c r="E77" s="31"/>
      <c r="F77" s="31"/>
      <c r="G77" s="31"/>
      <c r="H77" s="31"/>
      <c r="I77" s="31"/>
      <c r="J77" s="33"/>
      <c r="K77" s="209">
        <f t="shared" ref="K77" si="18">SUM(K71:K76)</f>
        <v>32093998.89073154</v>
      </c>
      <c r="L77" s="58">
        <f>SUM(L71:L76)</f>
        <v>888496677.36073136</v>
      </c>
      <c r="M77" s="43">
        <f t="shared" si="13"/>
        <v>111062084.67009142</v>
      </c>
      <c r="N77" s="58">
        <f t="shared" ref="N77" si="19">SUM(N71:N76)</f>
        <v>241502800.88000003</v>
      </c>
      <c r="O77" s="46">
        <f t="shared" si="16"/>
        <v>2.1744846731211753</v>
      </c>
      <c r="P77" s="37">
        <f t="shared" si="8"/>
        <v>2.1744846731211753</v>
      </c>
    </row>
    <row r="78" spans="1:16">
      <c r="A78" s="23">
        <v>68</v>
      </c>
      <c r="B78" s="8" t="s">
        <v>14</v>
      </c>
      <c r="C78" s="8" t="s">
        <v>100</v>
      </c>
      <c r="D78" s="24">
        <v>2.87</v>
      </c>
      <c r="E78" s="24">
        <v>2.5499999999999998</v>
      </c>
      <c r="F78" s="24">
        <v>1.49</v>
      </c>
      <c r="G78" s="24">
        <v>1072947454.75</v>
      </c>
      <c r="H78" s="24">
        <v>263575979.99000001</v>
      </c>
      <c r="I78" s="25">
        <v>0</v>
      </c>
      <c r="J78" s="205">
        <v>2171761431.5400009</v>
      </c>
      <c r="K78" s="44">
        <v>-45383068.141549662</v>
      </c>
      <c r="L78" s="44">
        <f t="shared" si="15"/>
        <v>2126378363.3984513</v>
      </c>
      <c r="M78" s="43">
        <f t="shared" si="13"/>
        <v>265797295.42480642</v>
      </c>
      <c r="N78" s="26">
        <f t="shared" si="17"/>
        <v>1072947454.75</v>
      </c>
      <c r="O78" s="45">
        <f t="shared" si="16"/>
        <v>4.0367132142378583</v>
      </c>
    </row>
    <row r="79" spans="1:16">
      <c r="A79" s="23">
        <v>69</v>
      </c>
      <c r="B79" s="8" t="s">
        <v>14</v>
      </c>
      <c r="C79" s="8" t="s">
        <v>101</v>
      </c>
      <c r="D79" s="24">
        <v>1.45</v>
      </c>
      <c r="E79" s="24">
        <v>1.27</v>
      </c>
      <c r="F79" s="24">
        <v>0.93</v>
      </c>
      <c r="G79" s="24">
        <v>15720870.880000001</v>
      </c>
      <c r="H79" s="24">
        <v>18281378.420000002</v>
      </c>
      <c r="I79" s="25">
        <v>1</v>
      </c>
      <c r="J79" s="43">
        <v>95927534.450000003</v>
      </c>
      <c r="K79" s="44">
        <v>139733.94398889248</v>
      </c>
      <c r="L79" s="44">
        <f t="shared" si="15"/>
        <v>96067268.393988892</v>
      </c>
      <c r="M79" s="43">
        <f t="shared" si="13"/>
        <v>12008408.549248612</v>
      </c>
      <c r="N79" s="26">
        <f t="shared" si="17"/>
        <v>15720870.880000001</v>
      </c>
      <c r="O79" s="45">
        <f t="shared" si="16"/>
        <v>1.3091552319798183</v>
      </c>
    </row>
    <row r="80" spans="1:16">
      <c r="A80" s="23">
        <v>70</v>
      </c>
      <c r="B80" s="8" t="s">
        <v>14</v>
      </c>
      <c r="C80" s="8" t="s">
        <v>102</v>
      </c>
      <c r="D80" s="24">
        <v>1.59</v>
      </c>
      <c r="E80" s="24">
        <v>1.38</v>
      </c>
      <c r="F80" s="24">
        <v>0.95</v>
      </c>
      <c r="G80" s="24">
        <v>18549659.34</v>
      </c>
      <c r="H80" s="24">
        <v>16728305.369999999</v>
      </c>
      <c r="I80" s="25">
        <v>0</v>
      </c>
      <c r="J80" s="43">
        <v>92217021.109999985</v>
      </c>
      <c r="K80" s="44">
        <v>1027877.7991510278</v>
      </c>
      <c r="L80" s="44">
        <f t="shared" si="15"/>
        <v>93244898.909151018</v>
      </c>
      <c r="M80" s="43">
        <f t="shared" si="13"/>
        <v>11655612.363643877</v>
      </c>
      <c r="N80" s="26">
        <f t="shared" si="17"/>
        <v>18549659.34</v>
      </c>
      <c r="O80" s="45">
        <f t="shared" si="16"/>
        <v>1.5914787452832591</v>
      </c>
    </row>
    <row r="81" spans="1:15">
      <c r="A81" s="23">
        <v>71</v>
      </c>
      <c r="B81" s="8" t="s">
        <v>14</v>
      </c>
      <c r="C81" s="8" t="s">
        <v>103</v>
      </c>
      <c r="D81" s="24">
        <v>1.1599999999999999</v>
      </c>
      <c r="E81" s="24">
        <v>0.92</v>
      </c>
      <c r="F81" s="24">
        <v>0.3</v>
      </c>
      <c r="G81" s="24">
        <v>22566158.93</v>
      </c>
      <c r="H81" s="24">
        <v>45933813.200000003</v>
      </c>
      <c r="I81" s="25">
        <v>3</v>
      </c>
      <c r="J81" s="43">
        <v>348981952.94000012</v>
      </c>
      <c r="K81" s="44">
        <v>-3608136.1321596848</v>
      </c>
      <c r="L81" s="44">
        <f t="shared" si="15"/>
        <v>345373816.80784041</v>
      </c>
      <c r="M81" s="43">
        <f t="shared" si="13"/>
        <v>43171727.100980051</v>
      </c>
      <c r="N81" s="26">
        <f t="shared" si="17"/>
        <v>22566158.93</v>
      </c>
      <c r="O81" s="45">
        <f t="shared" si="16"/>
        <v>0.52270688354017047</v>
      </c>
    </row>
    <row r="82" spans="1:15">
      <c r="A82" s="23">
        <v>72</v>
      </c>
      <c r="B82" s="8" t="s">
        <v>14</v>
      </c>
      <c r="C82" s="8" t="s">
        <v>104</v>
      </c>
      <c r="D82" s="24">
        <v>3.33</v>
      </c>
      <c r="E82" s="24">
        <v>2.89</v>
      </c>
      <c r="F82" s="24">
        <v>2.37</v>
      </c>
      <c r="G82" s="24">
        <v>9468868.7799999993</v>
      </c>
      <c r="H82" s="24">
        <v>4833765.6100000003</v>
      </c>
      <c r="I82" s="25">
        <v>0</v>
      </c>
      <c r="J82" s="43">
        <v>20971394.639999997</v>
      </c>
      <c r="K82" s="44">
        <v>-937672.53169327427</v>
      </c>
      <c r="L82" s="44">
        <f t="shared" si="15"/>
        <v>20033722.108306721</v>
      </c>
      <c r="M82" s="43">
        <f t="shared" si="13"/>
        <v>2504215.2635383401</v>
      </c>
      <c r="N82" s="26">
        <f t="shared" si="17"/>
        <v>9468868.7799999993</v>
      </c>
      <c r="O82" s="45">
        <f t="shared" si="16"/>
        <v>3.7811720573178387</v>
      </c>
    </row>
    <row r="83" spans="1:15">
      <c r="A83" s="23">
        <v>73</v>
      </c>
      <c r="B83" s="8" t="s">
        <v>14</v>
      </c>
      <c r="C83" s="8" t="s">
        <v>105</v>
      </c>
      <c r="D83" s="24">
        <v>1.93</v>
      </c>
      <c r="E83" s="24">
        <v>1.77</v>
      </c>
      <c r="F83" s="24">
        <v>1.19</v>
      </c>
      <c r="G83" s="24">
        <v>19245795.379999999</v>
      </c>
      <c r="H83" s="24">
        <v>13003192.960000001</v>
      </c>
      <c r="I83" s="25">
        <v>0</v>
      </c>
      <c r="J83" s="43">
        <v>72609556.669999972</v>
      </c>
      <c r="K83" s="44">
        <v>12509.789382243529</v>
      </c>
      <c r="L83" s="44">
        <f t="shared" si="15"/>
        <v>72622066.459382221</v>
      </c>
      <c r="M83" s="43">
        <f t="shared" si="13"/>
        <v>9077758.3074227776</v>
      </c>
      <c r="N83" s="26">
        <f t="shared" si="17"/>
        <v>19245795.379999999</v>
      </c>
      <c r="O83" s="45">
        <f t="shared" si="16"/>
        <v>2.1201044055406206</v>
      </c>
    </row>
    <row r="84" spans="1:15">
      <c r="A84" s="23">
        <v>74</v>
      </c>
      <c r="B84" s="8" t="s">
        <v>14</v>
      </c>
      <c r="C84" s="8" t="s">
        <v>106</v>
      </c>
      <c r="D84" s="24">
        <v>1.1000000000000001</v>
      </c>
      <c r="E84" s="24">
        <v>0.95</v>
      </c>
      <c r="F84" s="24">
        <v>0.59</v>
      </c>
      <c r="G84" s="24">
        <v>7348005.6900000004</v>
      </c>
      <c r="H84" s="24">
        <v>24046228.739999998</v>
      </c>
      <c r="I84" s="25">
        <v>3</v>
      </c>
      <c r="J84" s="43">
        <v>190804306.32000002</v>
      </c>
      <c r="K84" s="44">
        <v>-5077575.7114278777</v>
      </c>
      <c r="L84" s="44">
        <f t="shared" si="15"/>
        <v>185726730.60857216</v>
      </c>
      <c r="M84" s="43">
        <f t="shared" si="13"/>
        <v>23215841.326071519</v>
      </c>
      <c r="N84" s="26">
        <f t="shared" si="17"/>
        <v>7348005.6900000004</v>
      </c>
      <c r="O84" s="45">
        <f t="shared" si="16"/>
        <v>0.31650826635122409</v>
      </c>
    </row>
    <row r="85" spans="1:15">
      <c r="A85" s="23">
        <v>75</v>
      </c>
      <c r="B85" s="8" t="s">
        <v>14</v>
      </c>
      <c r="C85" s="8" t="s">
        <v>107</v>
      </c>
      <c r="D85" s="24">
        <v>2.0499999999999998</v>
      </c>
      <c r="E85" s="24">
        <v>1.78</v>
      </c>
      <c r="F85" s="24">
        <v>1.34</v>
      </c>
      <c r="G85" s="24">
        <v>12456067.800000001</v>
      </c>
      <c r="H85" s="24">
        <v>8198183.7599999998</v>
      </c>
      <c r="I85" s="25">
        <v>0</v>
      </c>
      <c r="J85" s="43">
        <v>54335931.209999986</v>
      </c>
      <c r="K85" s="44">
        <v>225404.47803554131</v>
      </c>
      <c r="L85" s="44">
        <f t="shared" si="15"/>
        <v>54561335.688035525</v>
      </c>
      <c r="M85" s="43">
        <f t="shared" si="13"/>
        <v>6820166.9610044407</v>
      </c>
      <c r="N85" s="26">
        <f t="shared" si="17"/>
        <v>12456067.800000001</v>
      </c>
      <c r="O85" s="45">
        <f t="shared" si="16"/>
        <v>1.8263581919943983</v>
      </c>
    </row>
    <row r="86" spans="1:15">
      <c r="A86" s="23">
        <v>76</v>
      </c>
      <c r="B86" s="8" t="s">
        <v>14</v>
      </c>
      <c r="C86" s="8" t="s">
        <v>108</v>
      </c>
      <c r="D86" s="24">
        <v>1.6</v>
      </c>
      <c r="E86" s="24">
        <v>1.37</v>
      </c>
      <c r="F86" s="24">
        <v>0.95</v>
      </c>
      <c r="G86" s="24">
        <v>10595490.09</v>
      </c>
      <c r="H86" s="24">
        <v>14069169.640000001</v>
      </c>
      <c r="I86" s="25">
        <v>0</v>
      </c>
      <c r="J86" s="43">
        <v>58995281.749999978</v>
      </c>
      <c r="K86" s="44">
        <v>-1998618.7913960419</v>
      </c>
      <c r="L86" s="44">
        <f t="shared" si="15"/>
        <v>56996662.958603933</v>
      </c>
      <c r="M86" s="43">
        <f t="shared" si="13"/>
        <v>7124582.8698254917</v>
      </c>
      <c r="N86" s="26">
        <f t="shared" si="17"/>
        <v>10595490.09</v>
      </c>
      <c r="O86" s="45">
        <f t="shared" si="16"/>
        <v>1.4871733943715815</v>
      </c>
    </row>
    <row r="87" spans="1:15">
      <c r="A87" s="23">
        <v>77</v>
      </c>
      <c r="B87" s="8" t="s">
        <v>14</v>
      </c>
      <c r="C87" s="8" t="s">
        <v>109</v>
      </c>
      <c r="D87" s="24">
        <v>3.07</v>
      </c>
      <c r="E87" s="24">
        <v>2.75</v>
      </c>
      <c r="F87" s="24">
        <v>2.35</v>
      </c>
      <c r="G87" s="24">
        <v>35828239.990000002</v>
      </c>
      <c r="H87" s="24">
        <v>22581242.77</v>
      </c>
      <c r="I87" s="25">
        <v>0</v>
      </c>
      <c r="J87" s="43">
        <v>65314313.609999999</v>
      </c>
      <c r="K87" s="44">
        <v>-1406304.6062300042</v>
      </c>
      <c r="L87" s="44">
        <f t="shared" si="15"/>
        <v>63908009.003769994</v>
      </c>
      <c r="M87" s="43">
        <f t="shared" si="13"/>
        <v>7988501.1254712492</v>
      </c>
      <c r="N87" s="26">
        <f t="shared" si="17"/>
        <v>35828239.990000002</v>
      </c>
      <c r="O87" s="45">
        <f t="shared" si="16"/>
        <v>4.4849765215356916</v>
      </c>
    </row>
    <row r="88" spans="1:15">
      <c r="A88" s="23">
        <v>78</v>
      </c>
      <c r="B88" s="8" t="s">
        <v>14</v>
      </c>
      <c r="C88" s="8" t="s">
        <v>110</v>
      </c>
      <c r="D88" s="24">
        <v>2.2000000000000002</v>
      </c>
      <c r="E88" s="24">
        <v>1.78</v>
      </c>
      <c r="F88" s="24">
        <v>1.08</v>
      </c>
      <c r="G88" s="24">
        <v>34968167.25</v>
      </c>
      <c r="H88" s="24">
        <v>29678070.66</v>
      </c>
      <c r="I88" s="25">
        <v>0</v>
      </c>
      <c r="J88" s="43">
        <v>78846947.059999973</v>
      </c>
      <c r="K88" s="44">
        <v>508197.04016636778</v>
      </c>
      <c r="L88" s="44">
        <f t="shared" si="15"/>
        <v>79355144.100166336</v>
      </c>
      <c r="M88" s="43">
        <f t="shared" si="13"/>
        <v>9919393.012520792</v>
      </c>
      <c r="N88" s="26">
        <f t="shared" si="17"/>
        <v>34968167.25</v>
      </c>
      <c r="O88" s="45">
        <f t="shared" si="16"/>
        <v>3.5252325627043204</v>
      </c>
    </row>
    <row r="89" spans="1:15">
      <c r="A89" s="23">
        <v>79</v>
      </c>
      <c r="B89" s="8" t="s">
        <v>14</v>
      </c>
      <c r="C89" s="8" t="s">
        <v>111</v>
      </c>
      <c r="D89" s="24">
        <v>1.59</v>
      </c>
      <c r="E89" s="24">
        <v>1.34</v>
      </c>
      <c r="F89" s="24">
        <v>0.87</v>
      </c>
      <c r="G89" s="24">
        <v>36572353.560000002</v>
      </c>
      <c r="H89" s="24">
        <v>22403929.260000002</v>
      </c>
      <c r="I89" s="25">
        <v>0</v>
      </c>
      <c r="J89" s="43">
        <v>190266200.69000009</v>
      </c>
      <c r="K89" s="44">
        <v>-9885492.1569473818</v>
      </c>
      <c r="L89" s="44">
        <f t="shared" si="15"/>
        <v>180380708.53305271</v>
      </c>
      <c r="M89" s="43">
        <f t="shared" si="13"/>
        <v>22547588.566631589</v>
      </c>
      <c r="N89" s="26">
        <f t="shared" si="17"/>
        <v>36572353.560000002</v>
      </c>
      <c r="O89" s="45">
        <f t="shared" si="16"/>
        <v>1.6220073136390207</v>
      </c>
    </row>
    <row r="90" spans="1:15">
      <c r="A90" s="23">
        <v>80</v>
      </c>
      <c r="B90" s="8" t="s">
        <v>14</v>
      </c>
      <c r="C90" s="8" t="s">
        <v>112</v>
      </c>
      <c r="D90" s="24">
        <v>2.52</v>
      </c>
      <c r="E90" s="24">
        <v>2.25</v>
      </c>
      <c r="F90" s="24">
        <v>1.81</v>
      </c>
      <c r="G90" s="24">
        <v>51676404.630000003</v>
      </c>
      <c r="H90" s="24">
        <v>26365103.75</v>
      </c>
      <c r="I90" s="25">
        <v>0</v>
      </c>
      <c r="J90" s="43">
        <v>92676933.779999971</v>
      </c>
      <c r="K90" s="44">
        <v>7057292.8861121107</v>
      </c>
      <c r="L90" s="44">
        <f t="shared" si="15"/>
        <v>99734226.66611208</v>
      </c>
      <c r="M90" s="43">
        <f t="shared" si="13"/>
        <v>12466778.33326401</v>
      </c>
      <c r="N90" s="26">
        <f t="shared" si="17"/>
        <v>51676404.630000003</v>
      </c>
      <c r="O90" s="45">
        <f t="shared" si="16"/>
        <v>4.1451290179850551</v>
      </c>
    </row>
    <row r="91" spans="1:15">
      <c r="A91" s="23">
        <v>81</v>
      </c>
      <c r="B91" s="8" t="s">
        <v>14</v>
      </c>
      <c r="C91" s="8" t="s">
        <v>113</v>
      </c>
      <c r="D91" s="24">
        <v>3.09</v>
      </c>
      <c r="E91" s="24">
        <v>2.74</v>
      </c>
      <c r="F91" s="24">
        <v>2.14</v>
      </c>
      <c r="G91" s="24">
        <v>69963720.079999998</v>
      </c>
      <c r="H91" s="24">
        <v>38841482.109999999</v>
      </c>
      <c r="I91" s="25">
        <v>0</v>
      </c>
      <c r="J91" s="43">
        <v>152928820.0500001</v>
      </c>
      <c r="K91" s="44">
        <v>2019284.8484338811</v>
      </c>
      <c r="L91" s="44">
        <f t="shared" si="15"/>
        <v>154948104.89843398</v>
      </c>
      <c r="M91" s="43">
        <f t="shared" si="13"/>
        <v>19368513.112304248</v>
      </c>
      <c r="N91" s="26">
        <f t="shared" si="17"/>
        <v>69963720.079999998</v>
      </c>
      <c r="O91" s="45">
        <f t="shared" si="16"/>
        <v>3.6122401174695282</v>
      </c>
    </row>
    <row r="92" spans="1:15">
      <c r="A92" s="23">
        <v>82</v>
      </c>
      <c r="B92" s="8" t="s">
        <v>14</v>
      </c>
      <c r="C92" s="8" t="s">
        <v>114</v>
      </c>
      <c r="D92" s="24">
        <v>1.71</v>
      </c>
      <c r="E92" s="24">
        <v>1.52</v>
      </c>
      <c r="F92" s="24">
        <v>1.35</v>
      </c>
      <c r="G92" s="24">
        <v>14778443.539999999</v>
      </c>
      <c r="H92" s="24">
        <v>7611414.2699999996</v>
      </c>
      <c r="I92" s="25">
        <v>0</v>
      </c>
      <c r="J92" s="43">
        <v>48878912.440000013</v>
      </c>
      <c r="K92" s="44">
        <v>1460390.2237293618</v>
      </c>
      <c r="L92" s="44">
        <f t="shared" si="15"/>
        <v>50339302.663729377</v>
      </c>
      <c r="M92" s="43">
        <f t="shared" si="13"/>
        <v>6292412.8329661721</v>
      </c>
      <c r="N92" s="26">
        <f t="shared" si="17"/>
        <v>14778443.539999999</v>
      </c>
      <c r="O92" s="45">
        <f t="shared" si="16"/>
        <v>2.3486131524262386</v>
      </c>
    </row>
    <row r="93" spans="1:15">
      <c r="A93" s="23">
        <v>83</v>
      </c>
      <c r="B93" s="8" t="s">
        <v>14</v>
      </c>
      <c r="C93" s="8" t="s">
        <v>115</v>
      </c>
      <c r="D93" s="24">
        <v>1.62</v>
      </c>
      <c r="E93" s="24">
        <v>1.42</v>
      </c>
      <c r="F93" s="24">
        <v>1.19</v>
      </c>
      <c r="G93" s="24">
        <v>12086334.300000001</v>
      </c>
      <c r="H93" s="24">
        <v>6586736.9900000002</v>
      </c>
      <c r="I93" s="25">
        <v>0</v>
      </c>
      <c r="J93" s="43">
        <v>47859282.210000001</v>
      </c>
      <c r="K93" s="44">
        <v>176393.48207039456</v>
      </c>
      <c r="L93" s="44">
        <f t="shared" si="15"/>
        <v>48035675.692070395</v>
      </c>
      <c r="M93" s="43">
        <f t="shared" si="13"/>
        <v>6004459.4615087993</v>
      </c>
      <c r="N93" s="26">
        <f t="shared" si="17"/>
        <v>12086334.300000001</v>
      </c>
      <c r="O93" s="45">
        <f t="shared" si="16"/>
        <v>2.0128929802055735</v>
      </c>
    </row>
    <row r="94" spans="1:15">
      <c r="A94" s="23">
        <v>84</v>
      </c>
      <c r="B94" s="8" t="s">
        <v>14</v>
      </c>
      <c r="C94" s="8" t="s">
        <v>116</v>
      </c>
      <c r="D94" s="24">
        <v>1.69</v>
      </c>
      <c r="E94" s="24">
        <v>1.54</v>
      </c>
      <c r="F94" s="24">
        <v>1.37</v>
      </c>
      <c r="G94" s="24">
        <v>14774369.619999999</v>
      </c>
      <c r="H94" s="24">
        <v>9832413.0399999991</v>
      </c>
      <c r="I94" s="25">
        <v>0</v>
      </c>
      <c r="J94" s="43">
        <v>38793956.489999995</v>
      </c>
      <c r="K94" s="44">
        <v>-337353.58554998582</v>
      </c>
      <c r="L94" s="44">
        <f t="shared" si="15"/>
        <v>38456602.904450007</v>
      </c>
      <c r="M94" s="43">
        <f t="shared" si="13"/>
        <v>4807075.3630562508</v>
      </c>
      <c r="N94" s="26">
        <f t="shared" si="17"/>
        <v>14774369.619999999</v>
      </c>
      <c r="O94" s="45">
        <f t="shared" si="16"/>
        <v>3.0734632815506191</v>
      </c>
    </row>
    <row r="95" spans="1:15">
      <c r="A95" s="23">
        <v>85</v>
      </c>
      <c r="B95" s="8" t="s">
        <v>14</v>
      </c>
      <c r="C95" s="8" t="s">
        <v>117</v>
      </c>
      <c r="D95" s="24">
        <v>1.72</v>
      </c>
      <c r="E95" s="24">
        <v>1.44</v>
      </c>
      <c r="F95" s="24">
        <v>1.08</v>
      </c>
      <c r="G95" s="24">
        <v>10080502.26</v>
      </c>
      <c r="H95" s="24">
        <v>9249123.0500000007</v>
      </c>
      <c r="I95" s="25">
        <v>0</v>
      </c>
      <c r="J95" s="43">
        <v>48368995.849999979</v>
      </c>
      <c r="K95" s="44">
        <v>-531814.07491160056</v>
      </c>
      <c r="L95" s="44">
        <f t="shared" si="15"/>
        <v>47837181.775088377</v>
      </c>
      <c r="M95" s="43">
        <f t="shared" si="13"/>
        <v>5979647.7218860472</v>
      </c>
      <c r="N95" s="26">
        <f t="shared" si="17"/>
        <v>10080502.26</v>
      </c>
      <c r="O95" s="45">
        <f t="shared" si="16"/>
        <v>1.68580202862193</v>
      </c>
    </row>
    <row r="96" spans="1:15">
      <c r="A96" s="23">
        <v>86</v>
      </c>
      <c r="B96" s="8" t="s">
        <v>14</v>
      </c>
      <c r="C96" s="8" t="s">
        <v>118</v>
      </c>
      <c r="D96" s="24">
        <v>1.69</v>
      </c>
      <c r="E96" s="24">
        <v>1.43</v>
      </c>
      <c r="F96" s="24">
        <v>0.98</v>
      </c>
      <c r="G96" s="24">
        <v>43392513.649999999</v>
      </c>
      <c r="H96" s="24">
        <v>45024295.170000002</v>
      </c>
      <c r="I96" s="25">
        <v>0</v>
      </c>
      <c r="J96" s="43">
        <v>194445369.78000003</v>
      </c>
      <c r="K96" s="44">
        <v>14670801.948264061</v>
      </c>
      <c r="L96" s="44">
        <f t="shared" si="15"/>
        <v>209116171.72826409</v>
      </c>
      <c r="M96" s="43">
        <f t="shared" si="13"/>
        <v>26139521.466033012</v>
      </c>
      <c r="N96" s="26">
        <f t="shared" si="17"/>
        <v>43392513.649999999</v>
      </c>
      <c r="O96" s="45">
        <f t="shared" si="16"/>
        <v>1.6600347372994713</v>
      </c>
    </row>
    <row r="97" spans="1:20">
      <c r="A97" s="23">
        <v>87</v>
      </c>
      <c r="B97" s="8" t="s">
        <v>14</v>
      </c>
      <c r="C97" s="8" t="s">
        <v>119</v>
      </c>
      <c r="D97" s="24">
        <v>1.71</v>
      </c>
      <c r="E97" s="24">
        <v>1.42</v>
      </c>
      <c r="F97" s="24">
        <v>0.96</v>
      </c>
      <c r="G97" s="24">
        <v>7243039.8200000003</v>
      </c>
      <c r="H97" s="24">
        <v>14613704.35</v>
      </c>
      <c r="I97" s="25">
        <v>0</v>
      </c>
      <c r="J97" s="43">
        <v>35019304.110000007</v>
      </c>
      <c r="K97" s="44">
        <v>-411531.9289349062</v>
      </c>
      <c r="L97" s="44">
        <f t="shared" si="15"/>
        <v>34607772.181065097</v>
      </c>
      <c r="M97" s="43">
        <f t="shared" si="13"/>
        <v>4325971.5226331372</v>
      </c>
      <c r="N97" s="26">
        <f t="shared" si="17"/>
        <v>7243039.8200000003</v>
      </c>
      <c r="O97" s="45">
        <f t="shared" si="16"/>
        <v>1.6743151872602478</v>
      </c>
    </row>
    <row r="98" spans="1:20">
      <c r="A98" s="23">
        <v>88</v>
      </c>
      <c r="B98" s="8" t="s">
        <v>14</v>
      </c>
      <c r="C98" s="8" t="s">
        <v>120</v>
      </c>
      <c r="D98" s="24">
        <v>4.07</v>
      </c>
      <c r="E98" s="24">
        <v>3.66</v>
      </c>
      <c r="F98" s="24">
        <v>3.02</v>
      </c>
      <c r="G98" s="24">
        <v>19667737.710000001</v>
      </c>
      <c r="H98" s="24">
        <v>12617989.189999999</v>
      </c>
      <c r="I98" s="25">
        <v>0</v>
      </c>
      <c r="J98" s="43">
        <v>34143019.820000015</v>
      </c>
      <c r="K98" s="44">
        <v>345412.23502550187</v>
      </c>
      <c r="L98" s="44">
        <f t="shared" si="15"/>
        <v>34488432.055025518</v>
      </c>
      <c r="M98" s="43">
        <f t="shared" si="13"/>
        <v>4311054.0068781897</v>
      </c>
      <c r="N98" s="26">
        <f t="shared" si="17"/>
        <v>19667737.710000001</v>
      </c>
      <c r="O98" s="45">
        <f t="shared" si="16"/>
        <v>4.5621645376329241</v>
      </c>
    </row>
    <row r="99" spans="1:20">
      <c r="A99" s="9"/>
      <c r="B99" s="30" t="s">
        <v>335</v>
      </c>
      <c r="C99" s="9"/>
      <c r="D99" s="32"/>
      <c r="E99" s="32"/>
      <c r="F99" s="32"/>
      <c r="G99" s="32"/>
      <c r="H99" s="32"/>
      <c r="I99" s="32"/>
      <c r="J99" s="34"/>
      <c r="K99" s="57">
        <f t="shared" ref="K99" si="20">SUM(K78:K98)</f>
        <v>-41934268.986441046</v>
      </c>
      <c r="L99" s="58">
        <f>SUM(L78:L98)</f>
        <v>4092212197.5335598</v>
      </c>
      <c r="M99" s="43">
        <f t="shared" si="13"/>
        <v>511526524.69169497</v>
      </c>
      <c r="N99" s="58">
        <f t="shared" ref="N99" si="21">SUM(N78:N98)</f>
        <v>1539930198.05</v>
      </c>
      <c r="O99" s="46">
        <f t="shared" si="16"/>
        <v>3.0104601105057847</v>
      </c>
      <c r="P99" s="37">
        <f t="shared" ref="P99" si="22">N99/M99</f>
        <v>3.0104601105057847</v>
      </c>
    </row>
    <row r="100" spans="1:20">
      <c r="L100" s="11" t="s">
        <v>123</v>
      </c>
      <c r="N100" s="11"/>
      <c r="O100" s="11"/>
    </row>
    <row r="101" spans="1:20" ht="72">
      <c r="L101" s="193" t="s">
        <v>1</v>
      </c>
      <c r="M101" s="194" t="s">
        <v>336</v>
      </c>
      <c r="N101" s="195" t="s">
        <v>277</v>
      </c>
      <c r="O101" s="11"/>
      <c r="T101" s="11"/>
    </row>
    <row r="102" spans="1:20">
      <c r="L102" s="86" t="s">
        <v>8</v>
      </c>
      <c r="M102" s="86">
        <f>O17</f>
        <v>3.7532552735878335</v>
      </c>
      <c r="N102" s="86">
        <v>4</v>
      </c>
      <c r="O102" s="11"/>
      <c r="T102" s="11"/>
    </row>
    <row r="103" spans="1:20">
      <c r="L103" s="86" t="s">
        <v>9</v>
      </c>
      <c r="M103" s="86">
        <f>O26</f>
        <v>3.6437755161072425</v>
      </c>
      <c r="N103" s="86">
        <v>4</v>
      </c>
      <c r="O103" s="11"/>
      <c r="T103" s="11"/>
    </row>
    <row r="104" spans="1:20">
      <c r="L104" s="86" t="s">
        <v>10</v>
      </c>
      <c r="M104" s="86">
        <f>O41</f>
        <v>2.1406196431335367</v>
      </c>
      <c r="N104" s="86">
        <v>3</v>
      </c>
      <c r="O104" s="11"/>
      <c r="T104" s="11"/>
    </row>
    <row r="105" spans="1:20">
      <c r="L105" s="86" t="s">
        <v>11</v>
      </c>
      <c r="M105" s="86">
        <f>O60</f>
        <v>1.6978790129156689</v>
      </c>
      <c r="N105" s="86">
        <v>2.5</v>
      </c>
      <c r="O105" s="11"/>
      <c r="T105" s="11"/>
    </row>
    <row r="106" spans="1:20">
      <c r="L106" s="86" t="s">
        <v>12</v>
      </c>
      <c r="M106" s="86">
        <f>O70</f>
        <v>2.5087772910572466</v>
      </c>
      <c r="N106" s="86">
        <v>3</v>
      </c>
      <c r="O106" s="11"/>
      <c r="T106" s="11"/>
    </row>
    <row r="107" spans="1:20" ht="22" customHeight="1">
      <c r="K107" s="80"/>
      <c r="L107" s="86" t="s">
        <v>13</v>
      </c>
      <c r="M107" s="86">
        <f>O77</f>
        <v>2.1744846731211753</v>
      </c>
      <c r="N107" s="86">
        <v>3</v>
      </c>
      <c r="O107" s="11"/>
      <c r="T107" s="11"/>
    </row>
    <row r="108" spans="1:20">
      <c r="L108" s="86" t="s">
        <v>14</v>
      </c>
      <c r="M108" s="86">
        <f>O99</f>
        <v>3.0104601105057847</v>
      </c>
      <c r="N108" s="86">
        <v>3.5</v>
      </c>
      <c r="O108" s="11"/>
      <c r="T108" s="11"/>
    </row>
    <row r="109" spans="1:20">
      <c r="L109" s="95" t="s">
        <v>140</v>
      </c>
      <c r="M109" s="95">
        <f>AVERAGE(M102:M108)</f>
        <v>2.7041787886326416</v>
      </c>
      <c r="N109" s="37"/>
      <c r="O109" s="11"/>
      <c r="T109" s="11"/>
    </row>
    <row r="110" spans="1:20">
      <c r="L110" s="96" t="s">
        <v>274</v>
      </c>
      <c r="M110" s="86">
        <f>STDEV(M102:M108)</f>
        <v>0.78805747252777203</v>
      </c>
      <c r="N110" s="37"/>
      <c r="O110" s="11"/>
      <c r="T110" s="11"/>
    </row>
    <row r="111" spans="1:20">
      <c r="L111" s="96" t="s">
        <v>272</v>
      </c>
      <c r="M111" s="86">
        <f>M109+M110</f>
        <v>3.4922362611604134</v>
      </c>
      <c r="N111" s="37"/>
      <c r="O111" s="11"/>
      <c r="T111" s="11"/>
    </row>
    <row r="112" spans="1:20" s="104" customFormat="1">
      <c r="L112" s="96" t="s">
        <v>275</v>
      </c>
      <c r="M112" s="86">
        <f>M109+M110+M110</f>
        <v>4.2802937336881852</v>
      </c>
      <c r="N112" s="37"/>
      <c r="P112" s="37"/>
    </row>
    <row r="113" spans="12:20">
      <c r="L113" s="96" t="s">
        <v>273</v>
      </c>
      <c r="M113" s="86">
        <f>M109-M110</f>
        <v>1.9161213161048696</v>
      </c>
      <c r="N113" s="37"/>
      <c r="O113" s="11"/>
      <c r="T113" s="11"/>
    </row>
    <row r="114" spans="12:20">
      <c r="L114" s="96" t="s">
        <v>276</v>
      </c>
      <c r="M114" s="86">
        <f>M109-M110-M110</f>
        <v>1.1280638435770975</v>
      </c>
      <c r="N114" s="37"/>
      <c r="O114" s="11"/>
      <c r="T114" s="11"/>
    </row>
    <row r="115" spans="12:20">
      <c r="N115" s="37"/>
      <c r="O115" s="11"/>
      <c r="T115" s="11"/>
    </row>
  </sheetData>
  <mergeCells count="1">
    <mergeCell ref="M3:O3"/>
  </mergeCells>
  <phoneticPr fontId="10" type="noConversion"/>
  <conditionalFormatting sqref="J5:J16 J18:J98 K70 K26 K41 K60 K77 M5:M9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16 I18:I25 I27:I40 I42:I59 I61:I69 I71:I76 I78:I9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4E82-C956-4C86-AB51-5F83460D2D6B}">
  <sheetPr>
    <tabColor rgb="FFFFC000"/>
  </sheetPr>
  <dimension ref="A1:AI91"/>
  <sheetViews>
    <sheetView zoomScaleNormal="100" workbookViewId="0">
      <pane xSplit="1" ySplit="3" topLeftCell="Z4" activePane="bottomRight" state="frozen"/>
      <selection pane="topRight" activeCell="B1" sqref="B1"/>
      <selection pane="bottomLeft" activeCell="A4" sqref="A4"/>
      <selection pane="bottomRight" activeCell="AH4" sqref="AH4"/>
    </sheetView>
  </sheetViews>
  <sheetFormatPr defaultRowHeight="21"/>
  <cols>
    <col min="1" max="1" width="23.453125" style="66" customWidth="1"/>
    <col min="2" max="2" width="10.90625" style="77" customWidth="1"/>
    <col min="3" max="3" width="6" style="77" customWidth="1"/>
    <col min="4" max="4" width="10.90625" style="77" customWidth="1"/>
    <col min="5" max="5" width="13.08984375" style="77" bestFit="1" customWidth="1"/>
    <col min="6" max="12" width="14.6328125" style="77" customWidth="1"/>
    <col min="13" max="19" width="14.6328125" style="66" customWidth="1"/>
    <col min="20" max="21" width="13.36328125" style="77" bestFit="1" customWidth="1"/>
    <col min="22" max="23" width="12.36328125" style="77" bestFit="1" customWidth="1"/>
    <col min="24" max="25" width="13.36328125" style="77" bestFit="1" customWidth="1"/>
    <col min="26" max="26" width="12.36328125" style="77" bestFit="1" customWidth="1"/>
    <col min="27" max="28" width="12.6328125" style="77" bestFit="1" customWidth="1"/>
    <col min="29" max="30" width="12.36328125" style="77" bestFit="1" customWidth="1"/>
    <col min="31" max="33" width="12.36328125" style="66" bestFit="1" customWidth="1"/>
    <col min="34" max="34" width="12.7265625" style="78" customWidth="1"/>
    <col min="35" max="35" width="13.36328125" style="66" bestFit="1" customWidth="1"/>
    <col min="36" max="249" width="8.7265625" style="66"/>
    <col min="250" max="250" width="23.453125" style="66" customWidth="1"/>
    <col min="251" max="251" width="13.08984375" style="66" bestFit="1" customWidth="1"/>
    <col min="252" max="252" width="13.08984375" style="66" customWidth="1"/>
    <col min="253" max="253" width="12.6328125" style="66" bestFit="1" customWidth="1"/>
    <col min="254" max="254" width="12.7265625" style="66" bestFit="1" customWidth="1"/>
    <col min="255" max="255" width="13.08984375" style="66" bestFit="1" customWidth="1"/>
    <col min="256" max="256" width="14.08984375" style="66" bestFit="1" customWidth="1"/>
    <col min="257" max="257" width="2.453125" style="66" customWidth="1"/>
    <col min="258" max="258" width="13.08984375" style="66" bestFit="1" customWidth="1"/>
    <col min="259" max="259" width="11.6328125" style="66" customWidth="1"/>
    <col min="260" max="260" width="12.6328125" style="66" bestFit="1" customWidth="1"/>
    <col min="261" max="261" width="12.08984375" style="66" bestFit="1" customWidth="1"/>
    <col min="262" max="262" width="12.6328125" style="66" bestFit="1" customWidth="1"/>
    <col min="263" max="263" width="12.08984375" style="66" bestFit="1" customWidth="1"/>
    <col min="264" max="264" width="2.26953125" style="66" customWidth="1"/>
    <col min="265" max="268" width="12.08984375" style="66" bestFit="1" customWidth="1"/>
    <col min="269" max="269" width="1.453125" style="66" customWidth="1"/>
    <col min="270" max="270" width="12.08984375" style="66" bestFit="1" customWidth="1"/>
    <col min="271" max="271" width="11.6328125" style="66" bestFit="1" customWidth="1"/>
    <col min="272" max="272" width="1.90625" style="66" customWidth="1"/>
    <col min="273" max="273" width="11.7265625" style="66" bestFit="1" customWidth="1"/>
    <col min="274" max="274" width="11.6328125" style="66" bestFit="1" customWidth="1"/>
    <col min="275" max="275" width="12.08984375" style="66" bestFit="1" customWidth="1"/>
    <col min="276" max="276" width="13.6328125" style="66" customWidth="1"/>
    <col min="277" max="277" width="14.7265625" style="66" customWidth="1"/>
    <col min="278" max="505" width="8.7265625" style="66"/>
    <col min="506" max="506" width="23.453125" style="66" customWidth="1"/>
    <col min="507" max="507" width="13.08984375" style="66" bestFit="1" customWidth="1"/>
    <col min="508" max="508" width="13.08984375" style="66" customWidth="1"/>
    <col min="509" max="509" width="12.6328125" style="66" bestFit="1" customWidth="1"/>
    <col min="510" max="510" width="12.7265625" style="66" bestFit="1" customWidth="1"/>
    <col min="511" max="511" width="13.08984375" style="66" bestFit="1" customWidth="1"/>
    <col min="512" max="512" width="14.08984375" style="66" bestFit="1" customWidth="1"/>
    <col min="513" max="513" width="2.453125" style="66" customWidth="1"/>
    <col min="514" max="514" width="13.08984375" style="66" bestFit="1" customWidth="1"/>
    <col min="515" max="515" width="11.6328125" style="66" customWidth="1"/>
    <col min="516" max="516" width="12.6328125" style="66" bestFit="1" customWidth="1"/>
    <col min="517" max="517" width="12.08984375" style="66" bestFit="1" customWidth="1"/>
    <col min="518" max="518" width="12.6328125" style="66" bestFit="1" customWidth="1"/>
    <col min="519" max="519" width="12.08984375" style="66" bestFit="1" customWidth="1"/>
    <col min="520" max="520" width="2.26953125" style="66" customWidth="1"/>
    <col min="521" max="524" width="12.08984375" style="66" bestFit="1" customWidth="1"/>
    <col min="525" max="525" width="1.453125" style="66" customWidth="1"/>
    <col min="526" max="526" width="12.08984375" style="66" bestFit="1" customWidth="1"/>
    <col min="527" max="527" width="11.6328125" style="66" bestFit="1" customWidth="1"/>
    <col min="528" max="528" width="1.90625" style="66" customWidth="1"/>
    <col min="529" max="529" width="11.7265625" style="66" bestFit="1" customWidth="1"/>
    <col min="530" max="530" width="11.6328125" style="66" bestFit="1" customWidth="1"/>
    <col min="531" max="531" width="12.08984375" style="66" bestFit="1" customWidth="1"/>
    <col min="532" max="532" width="13.6328125" style="66" customWidth="1"/>
    <col min="533" max="533" width="14.7265625" style="66" customWidth="1"/>
    <col min="534" max="761" width="8.7265625" style="66"/>
    <col min="762" max="762" width="23.453125" style="66" customWidth="1"/>
    <col min="763" max="763" width="13.08984375" style="66" bestFit="1" customWidth="1"/>
    <col min="764" max="764" width="13.08984375" style="66" customWidth="1"/>
    <col min="765" max="765" width="12.6328125" style="66" bestFit="1" customWidth="1"/>
    <col min="766" max="766" width="12.7265625" style="66" bestFit="1" customWidth="1"/>
    <col min="767" max="767" width="13.08984375" style="66" bestFit="1" customWidth="1"/>
    <col min="768" max="768" width="14.08984375" style="66" bestFit="1" customWidth="1"/>
    <col min="769" max="769" width="2.453125" style="66" customWidth="1"/>
    <col min="770" max="770" width="13.08984375" style="66" bestFit="1" customWidth="1"/>
    <col min="771" max="771" width="11.6328125" style="66" customWidth="1"/>
    <col min="772" max="772" width="12.6328125" style="66" bestFit="1" customWidth="1"/>
    <col min="773" max="773" width="12.08984375" style="66" bestFit="1" customWidth="1"/>
    <col min="774" max="774" width="12.6328125" style="66" bestFit="1" customWidth="1"/>
    <col min="775" max="775" width="12.08984375" style="66" bestFit="1" customWidth="1"/>
    <col min="776" max="776" width="2.26953125" style="66" customWidth="1"/>
    <col min="777" max="780" width="12.08984375" style="66" bestFit="1" customWidth="1"/>
    <col min="781" max="781" width="1.453125" style="66" customWidth="1"/>
    <col min="782" max="782" width="12.08984375" style="66" bestFit="1" customWidth="1"/>
    <col min="783" max="783" width="11.6328125" style="66" bestFit="1" customWidth="1"/>
    <col min="784" max="784" width="1.90625" style="66" customWidth="1"/>
    <col min="785" max="785" width="11.7265625" style="66" bestFit="1" customWidth="1"/>
    <col min="786" max="786" width="11.6328125" style="66" bestFit="1" customWidth="1"/>
    <col min="787" max="787" width="12.08984375" style="66" bestFit="1" customWidth="1"/>
    <col min="788" max="788" width="13.6328125" style="66" customWidth="1"/>
    <col min="789" max="789" width="14.7265625" style="66" customWidth="1"/>
    <col min="790" max="1017" width="8.7265625" style="66"/>
    <col min="1018" max="1018" width="23.453125" style="66" customWidth="1"/>
    <col min="1019" max="1019" width="13.08984375" style="66" bestFit="1" customWidth="1"/>
    <col min="1020" max="1020" width="13.08984375" style="66" customWidth="1"/>
    <col min="1021" max="1021" width="12.6328125" style="66" bestFit="1" customWidth="1"/>
    <col min="1022" max="1022" width="12.7265625" style="66" bestFit="1" customWidth="1"/>
    <col min="1023" max="1023" width="13.08984375" style="66" bestFit="1" customWidth="1"/>
    <col min="1024" max="1024" width="14.08984375" style="66" bestFit="1" customWidth="1"/>
    <col min="1025" max="1025" width="2.453125" style="66" customWidth="1"/>
    <col min="1026" max="1026" width="13.08984375" style="66" bestFit="1" customWidth="1"/>
    <col min="1027" max="1027" width="11.6328125" style="66" customWidth="1"/>
    <col min="1028" max="1028" width="12.6328125" style="66" bestFit="1" customWidth="1"/>
    <col min="1029" max="1029" width="12.08984375" style="66" bestFit="1" customWidth="1"/>
    <col min="1030" max="1030" width="12.6328125" style="66" bestFit="1" customWidth="1"/>
    <col min="1031" max="1031" width="12.08984375" style="66" bestFit="1" customWidth="1"/>
    <col min="1032" max="1032" width="2.26953125" style="66" customWidth="1"/>
    <col min="1033" max="1036" width="12.08984375" style="66" bestFit="1" customWidth="1"/>
    <col min="1037" max="1037" width="1.453125" style="66" customWidth="1"/>
    <col min="1038" max="1038" width="12.08984375" style="66" bestFit="1" customWidth="1"/>
    <col min="1039" max="1039" width="11.6328125" style="66" bestFit="1" customWidth="1"/>
    <col min="1040" max="1040" width="1.90625" style="66" customWidth="1"/>
    <col min="1041" max="1041" width="11.7265625" style="66" bestFit="1" customWidth="1"/>
    <col min="1042" max="1042" width="11.6328125" style="66" bestFit="1" customWidth="1"/>
    <col min="1043" max="1043" width="12.08984375" style="66" bestFit="1" customWidth="1"/>
    <col min="1044" max="1044" width="13.6328125" style="66" customWidth="1"/>
    <col min="1045" max="1045" width="14.7265625" style="66" customWidth="1"/>
    <col min="1046" max="1273" width="8.7265625" style="66"/>
    <col min="1274" max="1274" width="23.453125" style="66" customWidth="1"/>
    <col min="1275" max="1275" width="13.08984375" style="66" bestFit="1" customWidth="1"/>
    <col min="1276" max="1276" width="13.08984375" style="66" customWidth="1"/>
    <col min="1277" max="1277" width="12.6328125" style="66" bestFit="1" customWidth="1"/>
    <col min="1278" max="1278" width="12.7265625" style="66" bestFit="1" customWidth="1"/>
    <col min="1279" max="1279" width="13.08984375" style="66" bestFit="1" customWidth="1"/>
    <col min="1280" max="1280" width="14.08984375" style="66" bestFit="1" customWidth="1"/>
    <col min="1281" max="1281" width="2.453125" style="66" customWidth="1"/>
    <col min="1282" max="1282" width="13.08984375" style="66" bestFit="1" customWidth="1"/>
    <col min="1283" max="1283" width="11.6328125" style="66" customWidth="1"/>
    <col min="1284" max="1284" width="12.6328125" style="66" bestFit="1" customWidth="1"/>
    <col min="1285" max="1285" width="12.08984375" style="66" bestFit="1" customWidth="1"/>
    <col min="1286" max="1286" width="12.6328125" style="66" bestFit="1" customWidth="1"/>
    <col min="1287" max="1287" width="12.08984375" style="66" bestFit="1" customWidth="1"/>
    <col min="1288" max="1288" width="2.26953125" style="66" customWidth="1"/>
    <col min="1289" max="1292" width="12.08984375" style="66" bestFit="1" customWidth="1"/>
    <col min="1293" max="1293" width="1.453125" style="66" customWidth="1"/>
    <col min="1294" max="1294" width="12.08984375" style="66" bestFit="1" customWidth="1"/>
    <col min="1295" max="1295" width="11.6328125" style="66" bestFit="1" customWidth="1"/>
    <col min="1296" max="1296" width="1.90625" style="66" customWidth="1"/>
    <col min="1297" max="1297" width="11.7265625" style="66" bestFit="1" customWidth="1"/>
    <col min="1298" max="1298" width="11.6328125" style="66" bestFit="1" customWidth="1"/>
    <col min="1299" max="1299" width="12.08984375" style="66" bestFit="1" customWidth="1"/>
    <col min="1300" max="1300" width="13.6328125" style="66" customWidth="1"/>
    <col min="1301" max="1301" width="14.7265625" style="66" customWidth="1"/>
    <col min="1302" max="1529" width="8.7265625" style="66"/>
    <col min="1530" max="1530" width="23.453125" style="66" customWidth="1"/>
    <col min="1531" max="1531" width="13.08984375" style="66" bestFit="1" customWidth="1"/>
    <col min="1532" max="1532" width="13.08984375" style="66" customWidth="1"/>
    <col min="1533" max="1533" width="12.6328125" style="66" bestFit="1" customWidth="1"/>
    <col min="1534" max="1534" width="12.7265625" style="66" bestFit="1" customWidth="1"/>
    <col min="1535" max="1535" width="13.08984375" style="66" bestFit="1" customWidth="1"/>
    <col min="1536" max="1536" width="14.08984375" style="66" bestFit="1" customWidth="1"/>
    <col min="1537" max="1537" width="2.453125" style="66" customWidth="1"/>
    <col min="1538" max="1538" width="13.08984375" style="66" bestFit="1" customWidth="1"/>
    <col min="1539" max="1539" width="11.6328125" style="66" customWidth="1"/>
    <col min="1540" max="1540" width="12.6328125" style="66" bestFit="1" customWidth="1"/>
    <col min="1541" max="1541" width="12.08984375" style="66" bestFit="1" customWidth="1"/>
    <col min="1542" max="1542" width="12.6328125" style="66" bestFit="1" customWidth="1"/>
    <col min="1543" max="1543" width="12.08984375" style="66" bestFit="1" customWidth="1"/>
    <col min="1544" max="1544" width="2.26953125" style="66" customWidth="1"/>
    <col min="1545" max="1548" width="12.08984375" style="66" bestFit="1" customWidth="1"/>
    <col min="1549" max="1549" width="1.453125" style="66" customWidth="1"/>
    <col min="1550" max="1550" width="12.08984375" style="66" bestFit="1" customWidth="1"/>
    <col min="1551" max="1551" width="11.6328125" style="66" bestFit="1" customWidth="1"/>
    <col min="1552" max="1552" width="1.90625" style="66" customWidth="1"/>
    <col min="1553" max="1553" width="11.7265625" style="66" bestFit="1" customWidth="1"/>
    <col min="1554" max="1554" width="11.6328125" style="66" bestFit="1" customWidth="1"/>
    <col min="1555" max="1555" width="12.08984375" style="66" bestFit="1" customWidth="1"/>
    <col min="1556" max="1556" width="13.6328125" style="66" customWidth="1"/>
    <col min="1557" max="1557" width="14.7265625" style="66" customWidth="1"/>
    <col min="1558" max="1785" width="8.7265625" style="66"/>
    <col min="1786" max="1786" width="23.453125" style="66" customWidth="1"/>
    <col min="1787" max="1787" width="13.08984375" style="66" bestFit="1" customWidth="1"/>
    <col min="1788" max="1788" width="13.08984375" style="66" customWidth="1"/>
    <col min="1789" max="1789" width="12.6328125" style="66" bestFit="1" customWidth="1"/>
    <col min="1790" max="1790" width="12.7265625" style="66" bestFit="1" customWidth="1"/>
    <col min="1791" max="1791" width="13.08984375" style="66" bestFit="1" customWidth="1"/>
    <col min="1792" max="1792" width="14.08984375" style="66" bestFit="1" customWidth="1"/>
    <col min="1793" max="1793" width="2.453125" style="66" customWidth="1"/>
    <col min="1794" max="1794" width="13.08984375" style="66" bestFit="1" customWidth="1"/>
    <col min="1795" max="1795" width="11.6328125" style="66" customWidth="1"/>
    <col min="1796" max="1796" width="12.6328125" style="66" bestFit="1" customWidth="1"/>
    <col min="1797" max="1797" width="12.08984375" style="66" bestFit="1" customWidth="1"/>
    <col min="1798" max="1798" width="12.6328125" style="66" bestFit="1" customWidth="1"/>
    <col min="1799" max="1799" width="12.08984375" style="66" bestFit="1" customWidth="1"/>
    <col min="1800" max="1800" width="2.26953125" style="66" customWidth="1"/>
    <col min="1801" max="1804" width="12.08984375" style="66" bestFit="1" customWidth="1"/>
    <col min="1805" max="1805" width="1.453125" style="66" customWidth="1"/>
    <col min="1806" max="1806" width="12.08984375" style="66" bestFit="1" customWidth="1"/>
    <col min="1807" max="1807" width="11.6328125" style="66" bestFit="1" customWidth="1"/>
    <col min="1808" max="1808" width="1.90625" style="66" customWidth="1"/>
    <col min="1809" max="1809" width="11.7265625" style="66" bestFit="1" customWidth="1"/>
    <col min="1810" max="1810" width="11.6328125" style="66" bestFit="1" customWidth="1"/>
    <col min="1811" max="1811" width="12.08984375" style="66" bestFit="1" customWidth="1"/>
    <col min="1812" max="1812" width="13.6328125" style="66" customWidth="1"/>
    <col min="1813" max="1813" width="14.7265625" style="66" customWidth="1"/>
    <col min="1814" max="2041" width="8.7265625" style="66"/>
    <col min="2042" max="2042" width="23.453125" style="66" customWidth="1"/>
    <col min="2043" max="2043" width="13.08984375" style="66" bestFit="1" customWidth="1"/>
    <col min="2044" max="2044" width="13.08984375" style="66" customWidth="1"/>
    <col min="2045" max="2045" width="12.6328125" style="66" bestFit="1" customWidth="1"/>
    <col min="2046" max="2046" width="12.7265625" style="66" bestFit="1" customWidth="1"/>
    <col min="2047" max="2047" width="13.08984375" style="66" bestFit="1" customWidth="1"/>
    <col min="2048" max="2048" width="14.08984375" style="66" bestFit="1" customWidth="1"/>
    <col min="2049" max="2049" width="2.453125" style="66" customWidth="1"/>
    <col min="2050" max="2050" width="13.08984375" style="66" bestFit="1" customWidth="1"/>
    <col min="2051" max="2051" width="11.6328125" style="66" customWidth="1"/>
    <col min="2052" max="2052" width="12.6328125" style="66" bestFit="1" customWidth="1"/>
    <col min="2053" max="2053" width="12.08984375" style="66" bestFit="1" customWidth="1"/>
    <col min="2054" max="2054" width="12.6328125" style="66" bestFit="1" customWidth="1"/>
    <col min="2055" max="2055" width="12.08984375" style="66" bestFit="1" customWidth="1"/>
    <col min="2056" max="2056" width="2.26953125" style="66" customWidth="1"/>
    <col min="2057" max="2060" width="12.08984375" style="66" bestFit="1" customWidth="1"/>
    <col min="2061" max="2061" width="1.453125" style="66" customWidth="1"/>
    <col min="2062" max="2062" width="12.08984375" style="66" bestFit="1" customWidth="1"/>
    <col min="2063" max="2063" width="11.6328125" style="66" bestFit="1" customWidth="1"/>
    <col min="2064" max="2064" width="1.90625" style="66" customWidth="1"/>
    <col min="2065" max="2065" width="11.7265625" style="66" bestFit="1" customWidth="1"/>
    <col min="2066" max="2066" width="11.6328125" style="66" bestFit="1" customWidth="1"/>
    <col min="2067" max="2067" width="12.08984375" style="66" bestFit="1" customWidth="1"/>
    <col min="2068" max="2068" width="13.6328125" style="66" customWidth="1"/>
    <col min="2069" max="2069" width="14.7265625" style="66" customWidth="1"/>
    <col min="2070" max="2297" width="8.7265625" style="66"/>
    <col min="2298" max="2298" width="23.453125" style="66" customWidth="1"/>
    <col min="2299" max="2299" width="13.08984375" style="66" bestFit="1" customWidth="1"/>
    <col min="2300" max="2300" width="13.08984375" style="66" customWidth="1"/>
    <col min="2301" max="2301" width="12.6328125" style="66" bestFit="1" customWidth="1"/>
    <col min="2302" max="2302" width="12.7265625" style="66" bestFit="1" customWidth="1"/>
    <col min="2303" max="2303" width="13.08984375" style="66" bestFit="1" customWidth="1"/>
    <col min="2304" max="2304" width="14.08984375" style="66" bestFit="1" customWidth="1"/>
    <col min="2305" max="2305" width="2.453125" style="66" customWidth="1"/>
    <col min="2306" max="2306" width="13.08984375" style="66" bestFit="1" customWidth="1"/>
    <col min="2307" max="2307" width="11.6328125" style="66" customWidth="1"/>
    <col min="2308" max="2308" width="12.6328125" style="66" bestFit="1" customWidth="1"/>
    <col min="2309" max="2309" width="12.08984375" style="66" bestFit="1" customWidth="1"/>
    <col min="2310" max="2310" width="12.6328125" style="66" bestFit="1" customWidth="1"/>
    <col min="2311" max="2311" width="12.08984375" style="66" bestFit="1" customWidth="1"/>
    <col min="2312" max="2312" width="2.26953125" style="66" customWidth="1"/>
    <col min="2313" max="2316" width="12.08984375" style="66" bestFit="1" customWidth="1"/>
    <col min="2317" max="2317" width="1.453125" style="66" customWidth="1"/>
    <col min="2318" max="2318" width="12.08984375" style="66" bestFit="1" customWidth="1"/>
    <col min="2319" max="2319" width="11.6328125" style="66" bestFit="1" customWidth="1"/>
    <col min="2320" max="2320" width="1.90625" style="66" customWidth="1"/>
    <col min="2321" max="2321" width="11.7265625" style="66" bestFit="1" customWidth="1"/>
    <col min="2322" max="2322" width="11.6328125" style="66" bestFit="1" customWidth="1"/>
    <col min="2323" max="2323" width="12.08984375" style="66" bestFit="1" customWidth="1"/>
    <col min="2324" max="2324" width="13.6328125" style="66" customWidth="1"/>
    <col min="2325" max="2325" width="14.7265625" style="66" customWidth="1"/>
    <col min="2326" max="2553" width="8.7265625" style="66"/>
    <col min="2554" max="2554" width="23.453125" style="66" customWidth="1"/>
    <col min="2555" max="2555" width="13.08984375" style="66" bestFit="1" customWidth="1"/>
    <col min="2556" max="2556" width="13.08984375" style="66" customWidth="1"/>
    <col min="2557" max="2557" width="12.6328125" style="66" bestFit="1" customWidth="1"/>
    <col min="2558" max="2558" width="12.7265625" style="66" bestFit="1" customWidth="1"/>
    <col min="2559" max="2559" width="13.08984375" style="66" bestFit="1" customWidth="1"/>
    <col min="2560" max="2560" width="14.08984375" style="66" bestFit="1" customWidth="1"/>
    <col min="2561" max="2561" width="2.453125" style="66" customWidth="1"/>
    <col min="2562" max="2562" width="13.08984375" style="66" bestFit="1" customWidth="1"/>
    <col min="2563" max="2563" width="11.6328125" style="66" customWidth="1"/>
    <col min="2564" max="2564" width="12.6328125" style="66" bestFit="1" customWidth="1"/>
    <col min="2565" max="2565" width="12.08984375" style="66" bestFit="1" customWidth="1"/>
    <col min="2566" max="2566" width="12.6328125" style="66" bestFit="1" customWidth="1"/>
    <col min="2567" max="2567" width="12.08984375" style="66" bestFit="1" customWidth="1"/>
    <col min="2568" max="2568" width="2.26953125" style="66" customWidth="1"/>
    <col min="2569" max="2572" width="12.08984375" style="66" bestFit="1" customWidth="1"/>
    <col min="2573" max="2573" width="1.453125" style="66" customWidth="1"/>
    <col min="2574" max="2574" width="12.08984375" style="66" bestFit="1" customWidth="1"/>
    <col min="2575" max="2575" width="11.6328125" style="66" bestFit="1" customWidth="1"/>
    <col min="2576" max="2576" width="1.90625" style="66" customWidth="1"/>
    <col min="2577" max="2577" width="11.7265625" style="66" bestFit="1" customWidth="1"/>
    <col min="2578" max="2578" width="11.6328125" style="66" bestFit="1" customWidth="1"/>
    <col min="2579" max="2579" width="12.08984375" style="66" bestFit="1" customWidth="1"/>
    <col min="2580" max="2580" width="13.6328125" style="66" customWidth="1"/>
    <col min="2581" max="2581" width="14.7265625" style="66" customWidth="1"/>
    <col min="2582" max="2809" width="8.7265625" style="66"/>
    <col min="2810" max="2810" width="23.453125" style="66" customWidth="1"/>
    <col min="2811" max="2811" width="13.08984375" style="66" bestFit="1" customWidth="1"/>
    <col min="2812" max="2812" width="13.08984375" style="66" customWidth="1"/>
    <col min="2813" max="2813" width="12.6328125" style="66" bestFit="1" customWidth="1"/>
    <col min="2814" max="2814" width="12.7265625" style="66" bestFit="1" customWidth="1"/>
    <col min="2815" max="2815" width="13.08984375" style="66" bestFit="1" customWidth="1"/>
    <col min="2816" max="2816" width="14.08984375" style="66" bestFit="1" customWidth="1"/>
    <col min="2817" max="2817" width="2.453125" style="66" customWidth="1"/>
    <col min="2818" max="2818" width="13.08984375" style="66" bestFit="1" customWidth="1"/>
    <col min="2819" max="2819" width="11.6328125" style="66" customWidth="1"/>
    <col min="2820" max="2820" width="12.6328125" style="66" bestFit="1" customWidth="1"/>
    <col min="2821" max="2821" width="12.08984375" style="66" bestFit="1" customWidth="1"/>
    <col min="2822" max="2822" width="12.6328125" style="66" bestFit="1" customWidth="1"/>
    <col min="2823" max="2823" width="12.08984375" style="66" bestFit="1" customWidth="1"/>
    <col min="2824" max="2824" width="2.26953125" style="66" customWidth="1"/>
    <col min="2825" max="2828" width="12.08984375" style="66" bestFit="1" customWidth="1"/>
    <col min="2829" max="2829" width="1.453125" style="66" customWidth="1"/>
    <col min="2830" max="2830" width="12.08984375" style="66" bestFit="1" customWidth="1"/>
    <col min="2831" max="2831" width="11.6328125" style="66" bestFit="1" customWidth="1"/>
    <col min="2832" max="2832" width="1.90625" style="66" customWidth="1"/>
    <col min="2833" max="2833" width="11.7265625" style="66" bestFit="1" customWidth="1"/>
    <col min="2834" max="2834" width="11.6328125" style="66" bestFit="1" customWidth="1"/>
    <col min="2835" max="2835" width="12.08984375" style="66" bestFit="1" customWidth="1"/>
    <col min="2836" max="2836" width="13.6328125" style="66" customWidth="1"/>
    <col min="2837" max="2837" width="14.7265625" style="66" customWidth="1"/>
    <col min="2838" max="3065" width="8.7265625" style="66"/>
    <col min="3066" max="3066" width="23.453125" style="66" customWidth="1"/>
    <col min="3067" max="3067" width="13.08984375" style="66" bestFit="1" customWidth="1"/>
    <col min="3068" max="3068" width="13.08984375" style="66" customWidth="1"/>
    <col min="3069" max="3069" width="12.6328125" style="66" bestFit="1" customWidth="1"/>
    <col min="3070" max="3070" width="12.7265625" style="66" bestFit="1" customWidth="1"/>
    <col min="3071" max="3071" width="13.08984375" style="66" bestFit="1" customWidth="1"/>
    <col min="3072" max="3072" width="14.08984375" style="66" bestFit="1" customWidth="1"/>
    <col min="3073" max="3073" width="2.453125" style="66" customWidth="1"/>
    <col min="3074" max="3074" width="13.08984375" style="66" bestFit="1" customWidth="1"/>
    <col min="3075" max="3075" width="11.6328125" style="66" customWidth="1"/>
    <col min="3076" max="3076" width="12.6328125" style="66" bestFit="1" customWidth="1"/>
    <col min="3077" max="3077" width="12.08984375" style="66" bestFit="1" customWidth="1"/>
    <col min="3078" max="3078" width="12.6328125" style="66" bestFit="1" customWidth="1"/>
    <col min="3079" max="3079" width="12.08984375" style="66" bestFit="1" customWidth="1"/>
    <col min="3080" max="3080" width="2.26953125" style="66" customWidth="1"/>
    <col min="3081" max="3084" width="12.08984375" style="66" bestFit="1" customWidth="1"/>
    <col min="3085" max="3085" width="1.453125" style="66" customWidth="1"/>
    <col min="3086" max="3086" width="12.08984375" style="66" bestFit="1" customWidth="1"/>
    <col min="3087" max="3087" width="11.6328125" style="66" bestFit="1" customWidth="1"/>
    <col min="3088" max="3088" width="1.90625" style="66" customWidth="1"/>
    <col min="3089" max="3089" width="11.7265625" style="66" bestFit="1" customWidth="1"/>
    <col min="3090" max="3090" width="11.6328125" style="66" bestFit="1" customWidth="1"/>
    <col min="3091" max="3091" width="12.08984375" style="66" bestFit="1" customWidth="1"/>
    <col min="3092" max="3092" width="13.6328125" style="66" customWidth="1"/>
    <col min="3093" max="3093" width="14.7265625" style="66" customWidth="1"/>
    <col min="3094" max="3321" width="8.7265625" style="66"/>
    <col min="3322" max="3322" width="23.453125" style="66" customWidth="1"/>
    <col min="3323" max="3323" width="13.08984375" style="66" bestFit="1" customWidth="1"/>
    <col min="3324" max="3324" width="13.08984375" style="66" customWidth="1"/>
    <col min="3325" max="3325" width="12.6328125" style="66" bestFit="1" customWidth="1"/>
    <col min="3326" max="3326" width="12.7265625" style="66" bestFit="1" customWidth="1"/>
    <col min="3327" max="3327" width="13.08984375" style="66" bestFit="1" customWidth="1"/>
    <col min="3328" max="3328" width="14.08984375" style="66" bestFit="1" customWidth="1"/>
    <col min="3329" max="3329" width="2.453125" style="66" customWidth="1"/>
    <col min="3330" max="3330" width="13.08984375" style="66" bestFit="1" customWidth="1"/>
    <col min="3331" max="3331" width="11.6328125" style="66" customWidth="1"/>
    <col min="3332" max="3332" width="12.6328125" style="66" bestFit="1" customWidth="1"/>
    <col min="3333" max="3333" width="12.08984375" style="66" bestFit="1" customWidth="1"/>
    <col min="3334" max="3334" width="12.6328125" style="66" bestFit="1" customWidth="1"/>
    <col min="3335" max="3335" width="12.08984375" style="66" bestFit="1" customWidth="1"/>
    <col min="3336" max="3336" width="2.26953125" style="66" customWidth="1"/>
    <col min="3337" max="3340" width="12.08984375" style="66" bestFit="1" customWidth="1"/>
    <col min="3341" max="3341" width="1.453125" style="66" customWidth="1"/>
    <col min="3342" max="3342" width="12.08984375" style="66" bestFit="1" customWidth="1"/>
    <col min="3343" max="3343" width="11.6328125" style="66" bestFit="1" customWidth="1"/>
    <col min="3344" max="3344" width="1.90625" style="66" customWidth="1"/>
    <col min="3345" max="3345" width="11.7265625" style="66" bestFit="1" customWidth="1"/>
    <col min="3346" max="3346" width="11.6328125" style="66" bestFit="1" customWidth="1"/>
    <col min="3347" max="3347" width="12.08984375" style="66" bestFit="1" customWidth="1"/>
    <col min="3348" max="3348" width="13.6328125" style="66" customWidth="1"/>
    <col min="3349" max="3349" width="14.7265625" style="66" customWidth="1"/>
    <col min="3350" max="3577" width="8.7265625" style="66"/>
    <col min="3578" max="3578" width="23.453125" style="66" customWidth="1"/>
    <col min="3579" max="3579" width="13.08984375" style="66" bestFit="1" customWidth="1"/>
    <col min="3580" max="3580" width="13.08984375" style="66" customWidth="1"/>
    <col min="3581" max="3581" width="12.6328125" style="66" bestFit="1" customWidth="1"/>
    <col min="3582" max="3582" width="12.7265625" style="66" bestFit="1" customWidth="1"/>
    <col min="3583" max="3583" width="13.08984375" style="66" bestFit="1" customWidth="1"/>
    <col min="3584" max="3584" width="14.08984375" style="66" bestFit="1" customWidth="1"/>
    <col min="3585" max="3585" width="2.453125" style="66" customWidth="1"/>
    <col min="3586" max="3586" width="13.08984375" style="66" bestFit="1" customWidth="1"/>
    <col min="3587" max="3587" width="11.6328125" style="66" customWidth="1"/>
    <col min="3588" max="3588" width="12.6328125" style="66" bestFit="1" customWidth="1"/>
    <col min="3589" max="3589" width="12.08984375" style="66" bestFit="1" customWidth="1"/>
    <col min="3590" max="3590" width="12.6328125" style="66" bestFit="1" customWidth="1"/>
    <col min="3591" max="3591" width="12.08984375" style="66" bestFit="1" customWidth="1"/>
    <col min="3592" max="3592" width="2.26953125" style="66" customWidth="1"/>
    <col min="3593" max="3596" width="12.08984375" style="66" bestFit="1" customWidth="1"/>
    <col min="3597" max="3597" width="1.453125" style="66" customWidth="1"/>
    <col min="3598" max="3598" width="12.08984375" style="66" bestFit="1" customWidth="1"/>
    <col min="3599" max="3599" width="11.6328125" style="66" bestFit="1" customWidth="1"/>
    <col min="3600" max="3600" width="1.90625" style="66" customWidth="1"/>
    <col min="3601" max="3601" width="11.7265625" style="66" bestFit="1" customWidth="1"/>
    <col min="3602" max="3602" width="11.6328125" style="66" bestFit="1" customWidth="1"/>
    <col min="3603" max="3603" width="12.08984375" style="66" bestFit="1" customWidth="1"/>
    <col min="3604" max="3604" width="13.6328125" style="66" customWidth="1"/>
    <col min="3605" max="3605" width="14.7265625" style="66" customWidth="1"/>
    <col min="3606" max="3833" width="8.7265625" style="66"/>
    <col min="3834" max="3834" width="23.453125" style="66" customWidth="1"/>
    <col min="3835" max="3835" width="13.08984375" style="66" bestFit="1" customWidth="1"/>
    <col min="3836" max="3836" width="13.08984375" style="66" customWidth="1"/>
    <col min="3837" max="3837" width="12.6328125" style="66" bestFit="1" customWidth="1"/>
    <col min="3838" max="3838" width="12.7265625" style="66" bestFit="1" customWidth="1"/>
    <col min="3839" max="3839" width="13.08984375" style="66" bestFit="1" customWidth="1"/>
    <col min="3840" max="3840" width="14.08984375" style="66" bestFit="1" customWidth="1"/>
    <col min="3841" max="3841" width="2.453125" style="66" customWidth="1"/>
    <col min="3842" max="3842" width="13.08984375" style="66" bestFit="1" customWidth="1"/>
    <col min="3843" max="3843" width="11.6328125" style="66" customWidth="1"/>
    <col min="3844" max="3844" width="12.6328125" style="66" bestFit="1" customWidth="1"/>
    <col min="3845" max="3845" width="12.08984375" style="66" bestFit="1" customWidth="1"/>
    <col min="3846" max="3846" width="12.6328125" style="66" bestFit="1" customWidth="1"/>
    <col min="3847" max="3847" width="12.08984375" style="66" bestFit="1" customWidth="1"/>
    <col min="3848" max="3848" width="2.26953125" style="66" customWidth="1"/>
    <col min="3849" max="3852" width="12.08984375" style="66" bestFit="1" customWidth="1"/>
    <col min="3853" max="3853" width="1.453125" style="66" customWidth="1"/>
    <col min="3854" max="3854" width="12.08984375" style="66" bestFit="1" customWidth="1"/>
    <col min="3855" max="3855" width="11.6328125" style="66" bestFit="1" customWidth="1"/>
    <col min="3856" max="3856" width="1.90625" style="66" customWidth="1"/>
    <col min="3857" max="3857" width="11.7265625" style="66" bestFit="1" customWidth="1"/>
    <col min="3858" max="3858" width="11.6328125" style="66" bestFit="1" customWidth="1"/>
    <col min="3859" max="3859" width="12.08984375" style="66" bestFit="1" customWidth="1"/>
    <col min="3860" max="3860" width="13.6328125" style="66" customWidth="1"/>
    <col min="3861" max="3861" width="14.7265625" style="66" customWidth="1"/>
    <col min="3862" max="4089" width="8.7265625" style="66"/>
    <col min="4090" max="4090" width="23.453125" style="66" customWidth="1"/>
    <col min="4091" max="4091" width="13.08984375" style="66" bestFit="1" customWidth="1"/>
    <col min="4092" max="4092" width="13.08984375" style="66" customWidth="1"/>
    <col min="4093" max="4093" width="12.6328125" style="66" bestFit="1" customWidth="1"/>
    <col min="4094" max="4094" width="12.7265625" style="66" bestFit="1" customWidth="1"/>
    <col min="4095" max="4095" width="13.08984375" style="66" bestFit="1" customWidth="1"/>
    <col min="4096" max="4096" width="14.08984375" style="66" bestFit="1" customWidth="1"/>
    <col min="4097" max="4097" width="2.453125" style="66" customWidth="1"/>
    <col min="4098" max="4098" width="13.08984375" style="66" bestFit="1" customWidth="1"/>
    <col min="4099" max="4099" width="11.6328125" style="66" customWidth="1"/>
    <col min="4100" max="4100" width="12.6328125" style="66" bestFit="1" customWidth="1"/>
    <col min="4101" max="4101" width="12.08984375" style="66" bestFit="1" customWidth="1"/>
    <col min="4102" max="4102" width="12.6328125" style="66" bestFit="1" customWidth="1"/>
    <col min="4103" max="4103" width="12.08984375" style="66" bestFit="1" customWidth="1"/>
    <col min="4104" max="4104" width="2.26953125" style="66" customWidth="1"/>
    <col min="4105" max="4108" width="12.08984375" style="66" bestFit="1" customWidth="1"/>
    <col min="4109" max="4109" width="1.453125" style="66" customWidth="1"/>
    <col min="4110" max="4110" width="12.08984375" style="66" bestFit="1" customWidth="1"/>
    <col min="4111" max="4111" width="11.6328125" style="66" bestFit="1" customWidth="1"/>
    <col min="4112" max="4112" width="1.90625" style="66" customWidth="1"/>
    <col min="4113" max="4113" width="11.7265625" style="66" bestFit="1" customWidth="1"/>
    <col min="4114" max="4114" width="11.6328125" style="66" bestFit="1" customWidth="1"/>
    <col min="4115" max="4115" width="12.08984375" style="66" bestFit="1" customWidth="1"/>
    <col min="4116" max="4116" width="13.6328125" style="66" customWidth="1"/>
    <col min="4117" max="4117" width="14.7265625" style="66" customWidth="1"/>
    <col min="4118" max="4345" width="8.7265625" style="66"/>
    <col min="4346" max="4346" width="23.453125" style="66" customWidth="1"/>
    <col min="4347" max="4347" width="13.08984375" style="66" bestFit="1" customWidth="1"/>
    <col min="4348" max="4348" width="13.08984375" style="66" customWidth="1"/>
    <col min="4349" max="4349" width="12.6328125" style="66" bestFit="1" customWidth="1"/>
    <col min="4350" max="4350" width="12.7265625" style="66" bestFit="1" customWidth="1"/>
    <col min="4351" max="4351" width="13.08984375" style="66" bestFit="1" customWidth="1"/>
    <col min="4352" max="4352" width="14.08984375" style="66" bestFit="1" customWidth="1"/>
    <col min="4353" max="4353" width="2.453125" style="66" customWidth="1"/>
    <col min="4354" max="4354" width="13.08984375" style="66" bestFit="1" customWidth="1"/>
    <col min="4355" max="4355" width="11.6328125" style="66" customWidth="1"/>
    <col min="4356" max="4356" width="12.6328125" style="66" bestFit="1" customWidth="1"/>
    <col min="4357" max="4357" width="12.08984375" style="66" bestFit="1" customWidth="1"/>
    <col min="4358" max="4358" width="12.6328125" style="66" bestFit="1" customWidth="1"/>
    <col min="4359" max="4359" width="12.08984375" style="66" bestFit="1" customWidth="1"/>
    <col min="4360" max="4360" width="2.26953125" style="66" customWidth="1"/>
    <col min="4361" max="4364" width="12.08984375" style="66" bestFit="1" customWidth="1"/>
    <col min="4365" max="4365" width="1.453125" style="66" customWidth="1"/>
    <col min="4366" max="4366" width="12.08984375" style="66" bestFit="1" customWidth="1"/>
    <col min="4367" max="4367" width="11.6328125" style="66" bestFit="1" customWidth="1"/>
    <col min="4368" max="4368" width="1.90625" style="66" customWidth="1"/>
    <col min="4369" max="4369" width="11.7265625" style="66" bestFit="1" customWidth="1"/>
    <col min="4370" max="4370" width="11.6328125" style="66" bestFit="1" customWidth="1"/>
    <col min="4371" max="4371" width="12.08984375" style="66" bestFit="1" customWidth="1"/>
    <col min="4372" max="4372" width="13.6328125" style="66" customWidth="1"/>
    <col min="4373" max="4373" width="14.7265625" style="66" customWidth="1"/>
    <col min="4374" max="4601" width="8.7265625" style="66"/>
    <col min="4602" max="4602" width="23.453125" style="66" customWidth="1"/>
    <col min="4603" max="4603" width="13.08984375" style="66" bestFit="1" customWidth="1"/>
    <col min="4604" max="4604" width="13.08984375" style="66" customWidth="1"/>
    <col min="4605" max="4605" width="12.6328125" style="66" bestFit="1" customWidth="1"/>
    <col min="4606" max="4606" width="12.7265625" style="66" bestFit="1" customWidth="1"/>
    <col min="4607" max="4607" width="13.08984375" style="66" bestFit="1" customWidth="1"/>
    <col min="4608" max="4608" width="14.08984375" style="66" bestFit="1" customWidth="1"/>
    <col min="4609" max="4609" width="2.453125" style="66" customWidth="1"/>
    <col min="4610" max="4610" width="13.08984375" style="66" bestFit="1" customWidth="1"/>
    <col min="4611" max="4611" width="11.6328125" style="66" customWidth="1"/>
    <col min="4612" max="4612" width="12.6328125" style="66" bestFit="1" customWidth="1"/>
    <col min="4613" max="4613" width="12.08984375" style="66" bestFit="1" customWidth="1"/>
    <col min="4614" max="4614" width="12.6328125" style="66" bestFit="1" customWidth="1"/>
    <col min="4615" max="4615" width="12.08984375" style="66" bestFit="1" customWidth="1"/>
    <col min="4616" max="4616" width="2.26953125" style="66" customWidth="1"/>
    <col min="4617" max="4620" width="12.08984375" style="66" bestFit="1" customWidth="1"/>
    <col min="4621" max="4621" width="1.453125" style="66" customWidth="1"/>
    <col min="4622" max="4622" width="12.08984375" style="66" bestFit="1" customWidth="1"/>
    <col min="4623" max="4623" width="11.6328125" style="66" bestFit="1" customWidth="1"/>
    <col min="4624" max="4624" width="1.90625" style="66" customWidth="1"/>
    <col min="4625" max="4625" width="11.7265625" style="66" bestFit="1" customWidth="1"/>
    <col min="4626" max="4626" width="11.6328125" style="66" bestFit="1" customWidth="1"/>
    <col min="4627" max="4627" width="12.08984375" style="66" bestFit="1" customWidth="1"/>
    <col min="4628" max="4628" width="13.6328125" style="66" customWidth="1"/>
    <col min="4629" max="4629" width="14.7265625" style="66" customWidth="1"/>
    <col min="4630" max="4857" width="8.7265625" style="66"/>
    <col min="4858" max="4858" width="23.453125" style="66" customWidth="1"/>
    <col min="4859" max="4859" width="13.08984375" style="66" bestFit="1" customWidth="1"/>
    <col min="4860" max="4860" width="13.08984375" style="66" customWidth="1"/>
    <col min="4861" max="4861" width="12.6328125" style="66" bestFit="1" customWidth="1"/>
    <col min="4862" max="4862" width="12.7265625" style="66" bestFit="1" customWidth="1"/>
    <col min="4863" max="4863" width="13.08984375" style="66" bestFit="1" customWidth="1"/>
    <col min="4864" max="4864" width="14.08984375" style="66" bestFit="1" customWidth="1"/>
    <col min="4865" max="4865" width="2.453125" style="66" customWidth="1"/>
    <col min="4866" max="4866" width="13.08984375" style="66" bestFit="1" customWidth="1"/>
    <col min="4867" max="4867" width="11.6328125" style="66" customWidth="1"/>
    <col min="4868" max="4868" width="12.6328125" style="66" bestFit="1" customWidth="1"/>
    <col min="4869" max="4869" width="12.08984375" style="66" bestFit="1" customWidth="1"/>
    <col min="4870" max="4870" width="12.6328125" style="66" bestFit="1" customWidth="1"/>
    <col min="4871" max="4871" width="12.08984375" style="66" bestFit="1" customWidth="1"/>
    <col min="4872" max="4872" width="2.26953125" style="66" customWidth="1"/>
    <col min="4873" max="4876" width="12.08984375" style="66" bestFit="1" customWidth="1"/>
    <col min="4877" max="4877" width="1.453125" style="66" customWidth="1"/>
    <col min="4878" max="4878" width="12.08984375" style="66" bestFit="1" customWidth="1"/>
    <col min="4879" max="4879" width="11.6328125" style="66" bestFit="1" customWidth="1"/>
    <col min="4880" max="4880" width="1.90625" style="66" customWidth="1"/>
    <col min="4881" max="4881" width="11.7265625" style="66" bestFit="1" customWidth="1"/>
    <col min="4882" max="4882" width="11.6328125" style="66" bestFit="1" customWidth="1"/>
    <col min="4883" max="4883" width="12.08984375" style="66" bestFit="1" customWidth="1"/>
    <col min="4884" max="4884" width="13.6328125" style="66" customWidth="1"/>
    <col min="4885" max="4885" width="14.7265625" style="66" customWidth="1"/>
    <col min="4886" max="5113" width="8.7265625" style="66"/>
    <col min="5114" max="5114" width="23.453125" style="66" customWidth="1"/>
    <col min="5115" max="5115" width="13.08984375" style="66" bestFit="1" customWidth="1"/>
    <col min="5116" max="5116" width="13.08984375" style="66" customWidth="1"/>
    <col min="5117" max="5117" width="12.6328125" style="66" bestFit="1" customWidth="1"/>
    <col min="5118" max="5118" width="12.7265625" style="66" bestFit="1" customWidth="1"/>
    <col min="5119" max="5119" width="13.08984375" style="66" bestFit="1" customWidth="1"/>
    <col min="5120" max="5120" width="14.08984375" style="66" bestFit="1" customWidth="1"/>
    <col min="5121" max="5121" width="2.453125" style="66" customWidth="1"/>
    <col min="5122" max="5122" width="13.08984375" style="66" bestFit="1" customWidth="1"/>
    <col min="5123" max="5123" width="11.6328125" style="66" customWidth="1"/>
    <col min="5124" max="5124" width="12.6328125" style="66" bestFit="1" customWidth="1"/>
    <col min="5125" max="5125" width="12.08984375" style="66" bestFit="1" customWidth="1"/>
    <col min="5126" max="5126" width="12.6328125" style="66" bestFit="1" customWidth="1"/>
    <col min="5127" max="5127" width="12.08984375" style="66" bestFit="1" customWidth="1"/>
    <col min="5128" max="5128" width="2.26953125" style="66" customWidth="1"/>
    <col min="5129" max="5132" width="12.08984375" style="66" bestFit="1" customWidth="1"/>
    <col min="5133" max="5133" width="1.453125" style="66" customWidth="1"/>
    <col min="5134" max="5134" width="12.08984375" style="66" bestFit="1" customWidth="1"/>
    <col min="5135" max="5135" width="11.6328125" style="66" bestFit="1" customWidth="1"/>
    <col min="5136" max="5136" width="1.90625" style="66" customWidth="1"/>
    <col min="5137" max="5137" width="11.7265625" style="66" bestFit="1" customWidth="1"/>
    <col min="5138" max="5138" width="11.6328125" style="66" bestFit="1" customWidth="1"/>
    <col min="5139" max="5139" width="12.08984375" style="66" bestFit="1" customWidth="1"/>
    <col min="5140" max="5140" width="13.6328125" style="66" customWidth="1"/>
    <col min="5141" max="5141" width="14.7265625" style="66" customWidth="1"/>
    <col min="5142" max="5369" width="8.7265625" style="66"/>
    <col min="5370" max="5370" width="23.453125" style="66" customWidth="1"/>
    <col min="5371" max="5371" width="13.08984375" style="66" bestFit="1" customWidth="1"/>
    <col min="5372" max="5372" width="13.08984375" style="66" customWidth="1"/>
    <col min="5373" max="5373" width="12.6328125" style="66" bestFit="1" customWidth="1"/>
    <col min="5374" max="5374" width="12.7265625" style="66" bestFit="1" customWidth="1"/>
    <col min="5375" max="5375" width="13.08984375" style="66" bestFit="1" customWidth="1"/>
    <col min="5376" max="5376" width="14.08984375" style="66" bestFit="1" customWidth="1"/>
    <col min="5377" max="5377" width="2.453125" style="66" customWidth="1"/>
    <col min="5378" max="5378" width="13.08984375" style="66" bestFit="1" customWidth="1"/>
    <col min="5379" max="5379" width="11.6328125" style="66" customWidth="1"/>
    <col min="5380" max="5380" width="12.6328125" style="66" bestFit="1" customWidth="1"/>
    <col min="5381" max="5381" width="12.08984375" style="66" bestFit="1" customWidth="1"/>
    <col min="5382" max="5382" width="12.6328125" style="66" bestFit="1" customWidth="1"/>
    <col min="5383" max="5383" width="12.08984375" style="66" bestFit="1" customWidth="1"/>
    <col min="5384" max="5384" width="2.26953125" style="66" customWidth="1"/>
    <col min="5385" max="5388" width="12.08984375" style="66" bestFit="1" customWidth="1"/>
    <col min="5389" max="5389" width="1.453125" style="66" customWidth="1"/>
    <col min="5390" max="5390" width="12.08984375" style="66" bestFit="1" customWidth="1"/>
    <col min="5391" max="5391" width="11.6328125" style="66" bestFit="1" customWidth="1"/>
    <col min="5392" max="5392" width="1.90625" style="66" customWidth="1"/>
    <col min="5393" max="5393" width="11.7265625" style="66" bestFit="1" customWidth="1"/>
    <col min="5394" max="5394" width="11.6328125" style="66" bestFit="1" customWidth="1"/>
    <col min="5395" max="5395" width="12.08984375" style="66" bestFit="1" customWidth="1"/>
    <col min="5396" max="5396" width="13.6328125" style="66" customWidth="1"/>
    <col min="5397" max="5397" width="14.7265625" style="66" customWidth="1"/>
    <col min="5398" max="5625" width="8.7265625" style="66"/>
    <col min="5626" max="5626" width="23.453125" style="66" customWidth="1"/>
    <col min="5627" max="5627" width="13.08984375" style="66" bestFit="1" customWidth="1"/>
    <col min="5628" max="5628" width="13.08984375" style="66" customWidth="1"/>
    <col min="5629" max="5629" width="12.6328125" style="66" bestFit="1" customWidth="1"/>
    <col min="5630" max="5630" width="12.7265625" style="66" bestFit="1" customWidth="1"/>
    <col min="5631" max="5631" width="13.08984375" style="66" bestFit="1" customWidth="1"/>
    <col min="5632" max="5632" width="14.08984375" style="66" bestFit="1" customWidth="1"/>
    <col min="5633" max="5633" width="2.453125" style="66" customWidth="1"/>
    <col min="5634" max="5634" width="13.08984375" style="66" bestFit="1" customWidth="1"/>
    <col min="5635" max="5635" width="11.6328125" style="66" customWidth="1"/>
    <col min="5636" max="5636" width="12.6328125" style="66" bestFit="1" customWidth="1"/>
    <col min="5637" max="5637" width="12.08984375" style="66" bestFit="1" customWidth="1"/>
    <col min="5638" max="5638" width="12.6328125" style="66" bestFit="1" customWidth="1"/>
    <col min="5639" max="5639" width="12.08984375" style="66" bestFit="1" customWidth="1"/>
    <col min="5640" max="5640" width="2.26953125" style="66" customWidth="1"/>
    <col min="5641" max="5644" width="12.08984375" style="66" bestFit="1" customWidth="1"/>
    <col min="5645" max="5645" width="1.453125" style="66" customWidth="1"/>
    <col min="5646" max="5646" width="12.08984375" style="66" bestFit="1" customWidth="1"/>
    <col min="5647" max="5647" width="11.6328125" style="66" bestFit="1" customWidth="1"/>
    <col min="5648" max="5648" width="1.90625" style="66" customWidth="1"/>
    <col min="5649" max="5649" width="11.7265625" style="66" bestFit="1" customWidth="1"/>
    <col min="5650" max="5650" width="11.6328125" style="66" bestFit="1" customWidth="1"/>
    <col min="5651" max="5651" width="12.08984375" style="66" bestFit="1" customWidth="1"/>
    <col min="5652" max="5652" width="13.6328125" style="66" customWidth="1"/>
    <col min="5653" max="5653" width="14.7265625" style="66" customWidth="1"/>
    <col min="5654" max="5881" width="8.7265625" style="66"/>
    <col min="5882" max="5882" width="23.453125" style="66" customWidth="1"/>
    <col min="5883" max="5883" width="13.08984375" style="66" bestFit="1" customWidth="1"/>
    <col min="5884" max="5884" width="13.08984375" style="66" customWidth="1"/>
    <col min="5885" max="5885" width="12.6328125" style="66" bestFit="1" customWidth="1"/>
    <col min="5886" max="5886" width="12.7265625" style="66" bestFit="1" customWidth="1"/>
    <col min="5887" max="5887" width="13.08984375" style="66" bestFit="1" customWidth="1"/>
    <col min="5888" max="5888" width="14.08984375" style="66" bestFit="1" customWidth="1"/>
    <col min="5889" max="5889" width="2.453125" style="66" customWidth="1"/>
    <col min="5890" max="5890" width="13.08984375" style="66" bestFit="1" customWidth="1"/>
    <col min="5891" max="5891" width="11.6328125" style="66" customWidth="1"/>
    <col min="5892" max="5892" width="12.6328125" style="66" bestFit="1" customWidth="1"/>
    <col min="5893" max="5893" width="12.08984375" style="66" bestFit="1" customWidth="1"/>
    <col min="5894" max="5894" width="12.6328125" style="66" bestFit="1" customWidth="1"/>
    <col min="5895" max="5895" width="12.08984375" style="66" bestFit="1" customWidth="1"/>
    <col min="5896" max="5896" width="2.26953125" style="66" customWidth="1"/>
    <col min="5897" max="5900" width="12.08984375" style="66" bestFit="1" customWidth="1"/>
    <col min="5901" max="5901" width="1.453125" style="66" customWidth="1"/>
    <col min="5902" max="5902" width="12.08984375" style="66" bestFit="1" customWidth="1"/>
    <col min="5903" max="5903" width="11.6328125" style="66" bestFit="1" customWidth="1"/>
    <col min="5904" max="5904" width="1.90625" style="66" customWidth="1"/>
    <col min="5905" max="5905" width="11.7265625" style="66" bestFit="1" customWidth="1"/>
    <col min="5906" max="5906" width="11.6328125" style="66" bestFit="1" customWidth="1"/>
    <col min="5907" max="5907" width="12.08984375" style="66" bestFit="1" customWidth="1"/>
    <col min="5908" max="5908" width="13.6328125" style="66" customWidth="1"/>
    <col min="5909" max="5909" width="14.7265625" style="66" customWidth="1"/>
    <col min="5910" max="6137" width="8.7265625" style="66"/>
    <col min="6138" max="6138" width="23.453125" style="66" customWidth="1"/>
    <col min="6139" max="6139" width="13.08984375" style="66" bestFit="1" customWidth="1"/>
    <col min="6140" max="6140" width="13.08984375" style="66" customWidth="1"/>
    <col min="6141" max="6141" width="12.6328125" style="66" bestFit="1" customWidth="1"/>
    <col min="6142" max="6142" width="12.7265625" style="66" bestFit="1" customWidth="1"/>
    <col min="6143" max="6143" width="13.08984375" style="66" bestFit="1" customWidth="1"/>
    <col min="6144" max="6144" width="14.08984375" style="66" bestFit="1" customWidth="1"/>
    <col min="6145" max="6145" width="2.453125" style="66" customWidth="1"/>
    <col min="6146" max="6146" width="13.08984375" style="66" bestFit="1" customWidth="1"/>
    <col min="6147" max="6147" width="11.6328125" style="66" customWidth="1"/>
    <col min="6148" max="6148" width="12.6328125" style="66" bestFit="1" customWidth="1"/>
    <col min="6149" max="6149" width="12.08984375" style="66" bestFit="1" customWidth="1"/>
    <col min="6150" max="6150" width="12.6328125" style="66" bestFit="1" customWidth="1"/>
    <col min="6151" max="6151" width="12.08984375" style="66" bestFit="1" customWidth="1"/>
    <col min="6152" max="6152" width="2.26953125" style="66" customWidth="1"/>
    <col min="6153" max="6156" width="12.08984375" style="66" bestFit="1" customWidth="1"/>
    <col min="6157" max="6157" width="1.453125" style="66" customWidth="1"/>
    <col min="6158" max="6158" width="12.08984375" style="66" bestFit="1" customWidth="1"/>
    <col min="6159" max="6159" width="11.6328125" style="66" bestFit="1" customWidth="1"/>
    <col min="6160" max="6160" width="1.90625" style="66" customWidth="1"/>
    <col min="6161" max="6161" width="11.7265625" style="66" bestFit="1" customWidth="1"/>
    <col min="6162" max="6162" width="11.6328125" style="66" bestFit="1" customWidth="1"/>
    <col min="6163" max="6163" width="12.08984375" style="66" bestFit="1" customWidth="1"/>
    <col min="6164" max="6164" width="13.6328125" style="66" customWidth="1"/>
    <col min="6165" max="6165" width="14.7265625" style="66" customWidth="1"/>
    <col min="6166" max="6393" width="8.7265625" style="66"/>
    <col min="6394" max="6394" width="23.453125" style="66" customWidth="1"/>
    <col min="6395" max="6395" width="13.08984375" style="66" bestFit="1" customWidth="1"/>
    <col min="6396" max="6396" width="13.08984375" style="66" customWidth="1"/>
    <col min="6397" max="6397" width="12.6328125" style="66" bestFit="1" customWidth="1"/>
    <col min="6398" max="6398" width="12.7265625" style="66" bestFit="1" customWidth="1"/>
    <col min="6399" max="6399" width="13.08984375" style="66" bestFit="1" customWidth="1"/>
    <col min="6400" max="6400" width="14.08984375" style="66" bestFit="1" customWidth="1"/>
    <col min="6401" max="6401" width="2.453125" style="66" customWidth="1"/>
    <col min="6402" max="6402" width="13.08984375" style="66" bestFit="1" customWidth="1"/>
    <col min="6403" max="6403" width="11.6328125" style="66" customWidth="1"/>
    <col min="6404" max="6404" width="12.6328125" style="66" bestFit="1" customWidth="1"/>
    <col min="6405" max="6405" width="12.08984375" style="66" bestFit="1" customWidth="1"/>
    <col min="6406" max="6406" width="12.6328125" style="66" bestFit="1" customWidth="1"/>
    <col min="6407" max="6407" width="12.08984375" style="66" bestFit="1" customWidth="1"/>
    <col min="6408" max="6408" width="2.26953125" style="66" customWidth="1"/>
    <col min="6409" max="6412" width="12.08984375" style="66" bestFit="1" customWidth="1"/>
    <col min="6413" max="6413" width="1.453125" style="66" customWidth="1"/>
    <col min="6414" max="6414" width="12.08984375" style="66" bestFit="1" customWidth="1"/>
    <col min="6415" max="6415" width="11.6328125" style="66" bestFit="1" customWidth="1"/>
    <col min="6416" max="6416" width="1.90625" style="66" customWidth="1"/>
    <col min="6417" max="6417" width="11.7265625" style="66" bestFit="1" customWidth="1"/>
    <col min="6418" max="6418" width="11.6328125" style="66" bestFit="1" customWidth="1"/>
    <col min="6419" max="6419" width="12.08984375" style="66" bestFit="1" customWidth="1"/>
    <col min="6420" max="6420" width="13.6328125" style="66" customWidth="1"/>
    <col min="6421" max="6421" width="14.7265625" style="66" customWidth="1"/>
    <col min="6422" max="6649" width="8.7265625" style="66"/>
    <col min="6650" max="6650" width="23.453125" style="66" customWidth="1"/>
    <col min="6651" max="6651" width="13.08984375" style="66" bestFit="1" customWidth="1"/>
    <col min="6652" max="6652" width="13.08984375" style="66" customWidth="1"/>
    <col min="6653" max="6653" width="12.6328125" style="66" bestFit="1" customWidth="1"/>
    <col min="6654" max="6654" width="12.7265625" style="66" bestFit="1" customWidth="1"/>
    <col min="6655" max="6655" width="13.08984375" style="66" bestFit="1" customWidth="1"/>
    <col min="6656" max="6656" width="14.08984375" style="66" bestFit="1" customWidth="1"/>
    <col min="6657" max="6657" width="2.453125" style="66" customWidth="1"/>
    <col min="6658" max="6658" width="13.08984375" style="66" bestFit="1" customWidth="1"/>
    <col min="6659" max="6659" width="11.6328125" style="66" customWidth="1"/>
    <col min="6660" max="6660" width="12.6328125" style="66" bestFit="1" customWidth="1"/>
    <col min="6661" max="6661" width="12.08984375" style="66" bestFit="1" customWidth="1"/>
    <col min="6662" max="6662" width="12.6328125" style="66" bestFit="1" customWidth="1"/>
    <col min="6663" max="6663" width="12.08984375" style="66" bestFit="1" customWidth="1"/>
    <col min="6664" max="6664" width="2.26953125" style="66" customWidth="1"/>
    <col min="6665" max="6668" width="12.08984375" style="66" bestFit="1" customWidth="1"/>
    <col min="6669" max="6669" width="1.453125" style="66" customWidth="1"/>
    <col min="6670" max="6670" width="12.08984375" style="66" bestFit="1" customWidth="1"/>
    <col min="6671" max="6671" width="11.6328125" style="66" bestFit="1" customWidth="1"/>
    <col min="6672" max="6672" width="1.90625" style="66" customWidth="1"/>
    <col min="6673" max="6673" width="11.7265625" style="66" bestFit="1" customWidth="1"/>
    <col min="6674" max="6674" width="11.6328125" style="66" bestFit="1" customWidth="1"/>
    <col min="6675" max="6675" width="12.08984375" style="66" bestFit="1" customWidth="1"/>
    <col min="6676" max="6676" width="13.6328125" style="66" customWidth="1"/>
    <col min="6677" max="6677" width="14.7265625" style="66" customWidth="1"/>
    <col min="6678" max="6905" width="8.7265625" style="66"/>
    <col min="6906" max="6906" width="23.453125" style="66" customWidth="1"/>
    <col min="6907" max="6907" width="13.08984375" style="66" bestFit="1" customWidth="1"/>
    <col min="6908" max="6908" width="13.08984375" style="66" customWidth="1"/>
    <col min="6909" max="6909" width="12.6328125" style="66" bestFit="1" customWidth="1"/>
    <col min="6910" max="6910" width="12.7265625" style="66" bestFit="1" customWidth="1"/>
    <col min="6911" max="6911" width="13.08984375" style="66" bestFit="1" customWidth="1"/>
    <col min="6912" max="6912" width="14.08984375" style="66" bestFit="1" customWidth="1"/>
    <col min="6913" max="6913" width="2.453125" style="66" customWidth="1"/>
    <col min="6914" max="6914" width="13.08984375" style="66" bestFit="1" customWidth="1"/>
    <col min="6915" max="6915" width="11.6328125" style="66" customWidth="1"/>
    <col min="6916" max="6916" width="12.6328125" style="66" bestFit="1" customWidth="1"/>
    <col min="6917" max="6917" width="12.08984375" style="66" bestFit="1" customWidth="1"/>
    <col min="6918" max="6918" width="12.6328125" style="66" bestFit="1" customWidth="1"/>
    <col min="6919" max="6919" width="12.08984375" style="66" bestFit="1" customWidth="1"/>
    <col min="6920" max="6920" width="2.26953125" style="66" customWidth="1"/>
    <col min="6921" max="6924" width="12.08984375" style="66" bestFit="1" customWidth="1"/>
    <col min="6925" max="6925" width="1.453125" style="66" customWidth="1"/>
    <col min="6926" max="6926" width="12.08984375" style="66" bestFit="1" customWidth="1"/>
    <col min="6927" max="6927" width="11.6328125" style="66" bestFit="1" customWidth="1"/>
    <col min="6928" max="6928" width="1.90625" style="66" customWidth="1"/>
    <col min="6929" max="6929" width="11.7265625" style="66" bestFit="1" customWidth="1"/>
    <col min="6930" max="6930" width="11.6328125" style="66" bestFit="1" customWidth="1"/>
    <col min="6931" max="6931" width="12.08984375" style="66" bestFit="1" customWidth="1"/>
    <col min="6932" max="6932" width="13.6328125" style="66" customWidth="1"/>
    <col min="6933" max="6933" width="14.7265625" style="66" customWidth="1"/>
    <col min="6934" max="7161" width="8.7265625" style="66"/>
    <col min="7162" max="7162" width="23.453125" style="66" customWidth="1"/>
    <col min="7163" max="7163" width="13.08984375" style="66" bestFit="1" customWidth="1"/>
    <col min="7164" max="7164" width="13.08984375" style="66" customWidth="1"/>
    <col min="7165" max="7165" width="12.6328125" style="66" bestFit="1" customWidth="1"/>
    <col min="7166" max="7166" width="12.7265625" style="66" bestFit="1" customWidth="1"/>
    <col min="7167" max="7167" width="13.08984375" style="66" bestFit="1" customWidth="1"/>
    <col min="7168" max="7168" width="14.08984375" style="66" bestFit="1" customWidth="1"/>
    <col min="7169" max="7169" width="2.453125" style="66" customWidth="1"/>
    <col min="7170" max="7170" width="13.08984375" style="66" bestFit="1" customWidth="1"/>
    <col min="7171" max="7171" width="11.6328125" style="66" customWidth="1"/>
    <col min="7172" max="7172" width="12.6328125" style="66" bestFit="1" customWidth="1"/>
    <col min="7173" max="7173" width="12.08984375" style="66" bestFit="1" customWidth="1"/>
    <col min="7174" max="7174" width="12.6328125" style="66" bestFit="1" customWidth="1"/>
    <col min="7175" max="7175" width="12.08984375" style="66" bestFit="1" customWidth="1"/>
    <col min="7176" max="7176" width="2.26953125" style="66" customWidth="1"/>
    <col min="7177" max="7180" width="12.08984375" style="66" bestFit="1" customWidth="1"/>
    <col min="7181" max="7181" width="1.453125" style="66" customWidth="1"/>
    <col min="7182" max="7182" width="12.08984375" style="66" bestFit="1" customWidth="1"/>
    <col min="7183" max="7183" width="11.6328125" style="66" bestFit="1" customWidth="1"/>
    <col min="7184" max="7184" width="1.90625" style="66" customWidth="1"/>
    <col min="7185" max="7185" width="11.7265625" style="66" bestFit="1" customWidth="1"/>
    <col min="7186" max="7186" width="11.6328125" style="66" bestFit="1" customWidth="1"/>
    <col min="7187" max="7187" width="12.08984375" style="66" bestFit="1" customWidth="1"/>
    <col min="7188" max="7188" width="13.6328125" style="66" customWidth="1"/>
    <col min="7189" max="7189" width="14.7265625" style="66" customWidth="1"/>
    <col min="7190" max="7417" width="8.7265625" style="66"/>
    <col min="7418" max="7418" width="23.453125" style="66" customWidth="1"/>
    <col min="7419" max="7419" width="13.08984375" style="66" bestFit="1" customWidth="1"/>
    <col min="7420" max="7420" width="13.08984375" style="66" customWidth="1"/>
    <col min="7421" max="7421" width="12.6328125" style="66" bestFit="1" customWidth="1"/>
    <col min="7422" max="7422" width="12.7265625" style="66" bestFit="1" customWidth="1"/>
    <col min="7423" max="7423" width="13.08984375" style="66" bestFit="1" customWidth="1"/>
    <col min="7424" max="7424" width="14.08984375" style="66" bestFit="1" customWidth="1"/>
    <col min="7425" max="7425" width="2.453125" style="66" customWidth="1"/>
    <col min="7426" max="7426" width="13.08984375" style="66" bestFit="1" customWidth="1"/>
    <col min="7427" max="7427" width="11.6328125" style="66" customWidth="1"/>
    <col min="7428" max="7428" width="12.6328125" style="66" bestFit="1" customWidth="1"/>
    <col min="7429" max="7429" width="12.08984375" style="66" bestFit="1" customWidth="1"/>
    <col min="7430" max="7430" width="12.6328125" style="66" bestFit="1" customWidth="1"/>
    <col min="7431" max="7431" width="12.08984375" style="66" bestFit="1" customWidth="1"/>
    <col min="7432" max="7432" width="2.26953125" style="66" customWidth="1"/>
    <col min="7433" max="7436" width="12.08984375" style="66" bestFit="1" customWidth="1"/>
    <col min="7437" max="7437" width="1.453125" style="66" customWidth="1"/>
    <col min="7438" max="7438" width="12.08984375" style="66" bestFit="1" customWidth="1"/>
    <col min="7439" max="7439" width="11.6328125" style="66" bestFit="1" customWidth="1"/>
    <col min="7440" max="7440" width="1.90625" style="66" customWidth="1"/>
    <col min="7441" max="7441" width="11.7265625" style="66" bestFit="1" customWidth="1"/>
    <col min="7442" max="7442" width="11.6328125" style="66" bestFit="1" customWidth="1"/>
    <col min="7443" max="7443" width="12.08984375" style="66" bestFit="1" customWidth="1"/>
    <col min="7444" max="7444" width="13.6328125" style="66" customWidth="1"/>
    <col min="7445" max="7445" width="14.7265625" style="66" customWidth="1"/>
    <col min="7446" max="7673" width="8.7265625" style="66"/>
    <col min="7674" max="7674" width="23.453125" style="66" customWidth="1"/>
    <col min="7675" max="7675" width="13.08984375" style="66" bestFit="1" customWidth="1"/>
    <col min="7676" max="7676" width="13.08984375" style="66" customWidth="1"/>
    <col min="7677" max="7677" width="12.6328125" style="66" bestFit="1" customWidth="1"/>
    <col min="7678" max="7678" width="12.7265625" style="66" bestFit="1" customWidth="1"/>
    <col min="7679" max="7679" width="13.08984375" style="66" bestFit="1" customWidth="1"/>
    <col min="7680" max="7680" width="14.08984375" style="66" bestFit="1" customWidth="1"/>
    <col min="7681" max="7681" width="2.453125" style="66" customWidth="1"/>
    <col min="7682" max="7682" width="13.08984375" style="66" bestFit="1" customWidth="1"/>
    <col min="7683" max="7683" width="11.6328125" style="66" customWidth="1"/>
    <col min="7684" max="7684" width="12.6328125" style="66" bestFit="1" customWidth="1"/>
    <col min="7685" max="7685" width="12.08984375" style="66" bestFit="1" customWidth="1"/>
    <col min="7686" max="7686" width="12.6328125" style="66" bestFit="1" customWidth="1"/>
    <col min="7687" max="7687" width="12.08984375" style="66" bestFit="1" customWidth="1"/>
    <col min="7688" max="7688" width="2.26953125" style="66" customWidth="1"/>
    <col min="7689" max="7692" width="12.08984375" style="66" bestFit="1" customWidth="1"/>
    <col min="7693" max="7693" width="1.453125" style="66" customWidth="1"/>
    <col min="7694" max="7694" width="12.08984375" style="66" bestFit="1" customWidth="1"/>
    <col min="7695" max="7695" width="11.6328125" style="66" bestFit="1" customWidth="1"/>
    <col min="7696" max="7696" width="1.90625" style="66" customWidth="1"/>
    <col min="7697" max="7697" width="11.7265625" style="66" bestFit="1" customWidth="1"/>
    <col min="7698" max="7698" width="11.6328125" style="66" bestFit="1" customWidth="1"/>
    <col min="7699" max="7699" width="12.08984375" style="66" bestFit="1" customWidth="1"/>
    <col min="7700" max="7700" width="13.6328125" style="66" customWidth="1"/>
    <col min="7701" max="7701" width="14.7265625" style="66" customWidth="1"/>
    <col min="7702" max="7929" width="8.7265625" style="66"/>
    <col min="7930" max="7930" width="23.453125" style="66" customWidth="1"/>
    <col min="7931" max="7931" width="13.08984375" style="66" bestFit="1" customWidth="1"/>
    <col min="7932" max="7932" width="13.08984375" style="66" customWidth="1"/>
    <col min="7933" max="7933" width="12.6328125" style="66" bestFit="1" customWidth="1"/>
    <col min="7934" max="7934" width="12.7265625" style="66" bestFit="1" customWidth="1"/>
    <col min="7935" max="7935" width="13.08984375" style="66" bestFit="1" customWidth="1"/>
    <col min="7936" max="7936" width="14.08984375" style="66" bestFit="1" customWidth="1"/>
    <col min="7937" max="7937" width="2.453125" style="66" customWidth="1"/>
    <col min="7938" max="7938" width="13.08984375" style="66" bestFit="1" customWidth="1"/>
    <col min="7939" max="7939" width="11.6328125" style="66" customWidth="1"/>
    <col min="7940" max="7940" width="12.6328125" style="66" bestFit="1" customWidth="1"/>
    <col min="7941" max="7941" width="12.08984375" style="66" bestFit="1" customWidth="1"/>
    <col min="7942" max="7942" width="12.6328125" style="66" bestFit="1" customWidth="1"/>
    <col min="7943" max="7943" width="12.08984375" style="66" bestFit="1" customWidth="1"/>
    <col min="7944" max="7944" width="2.26953125" style="66" customWidth="1"/>
    <col min="7945" max="7948" width="12.08984375" style="66" bestFit="1" customWidth="1"/>
    <col min="7949" max="7949" width="1.453125" style="66" customWidth="1"/>
    <col min="7950" max="7950" width="12.08984375" style="66" bestFit="1" customWidth="1"/>
    <col min="7951" max="7951" width="11.6328125" style="66" bestFit="1" customWidth="1"/>
    <col min="7952" max="7952" width="1.90625" style="66" customWidth="1"/>
    <col min="7953" max="7953" width="11.7265625" style="66" bestFit="1" customWidth="1"/>
    <col min="7954" max="7954" width="11.6328125" style="66" bestFit="1" customWidth="1"/>
    <col min="7955" max="7955" width="12.08984375" style="66" bestFit="1" customWidth="1"/>
    <col min="7956" max="7956" width="13.6328125" style="66" customWidth="1"/>
    <col min="7957" max="7957" width="14.7265625" style="66" customWidth="1"/>
    <col min="7958" max="8185" width="8.7265625" style="66"/>
    <col min="8186" max="8186" width="23.453125" style="66" customWidth="1"/>
    <col min="8187" max="8187" width="13.08984375" style="66" bestFit="1" customWidth="1"/>
    <col min="8188" max="8188" width="13.08984375" style="66" customWidth="1"/>
    <col min="8189" max="8189" width="12.6328125" style="66" bestFit="1" customWidth="1"/>
    <col min="8190" max="8190" width="12.7265625" style="66" bestFit="1" customWidth="1"/>
    <col min="8191" max="8191" width="13.08984375" style="66" bestFit="1" customWidth="1"/>
    <col min="8192" max="8192" width="14.08984375" style="66" bestFit="1" customWidth="1"/>
    <col min="8193" max="8193" width="2.453125" style="66" customWidth="1"/>
    <col min="8194" max="8194" width="13.08984375" style="66" bestFit="1" customWidth="1"/>
    <col min="8195" max="8195" width="11.6328125" style="66" customWidth="1"/>
    <col min="8196" max="8196" width="12.6328125" style="66" bestFit="1" customWidth="1"/>
    <col min="8197" max="8197" width="12.08984375" style="66" bestFit="1" customWidth="1"/>
    <col min="8198" max="8198" width="12.6328125" style="66" bestFit="1" customWidth="1"/>
    <col min="8199" max="8199" width="12.08984375" style="66" bestFit="1" customWidth="1"/>
    <col min="8200" max="8200" width="2.26953125" style="66" customWidth="1"/>
    <col min="8201" max="8204" width="12.08984375" style="66" bestFit="1" customWidth="1"/>
    <col min="8205" max="8205" width="1.453125" style="66" customWidth="1"/>
    <col min="8206" max="8206" width="12.08984375" style="66" bestFit="1" customWidth="1"/>
    <col min="8207" max="8207" width="11.6328125" style="66" bestFit="1" customWidth="1"/>
    <col min="8208" max="8208" width="1.90625" style="66" customWidth="1"/>
    <col min="8209" max="8209" width="11.7265625" style="66" bestFit="1" customWidth="1"/>
    <col min="8210" max="8210" width="11.6328125" style="66" bestFit="1" customWidth="1"/>
    <col min="8211" max="8211" width="12.08984375" style="66" bestFit="1" customWidth="1"/>
    <col min="8212" max="8212" width="13.6328125" style="66" customWidth="1"/>
    <col min="8213" max="8213" width="14.7265625" style="66" customWidth="1"/>
    <col min="8214" max="8441" width="8.7265625" style="66"/>
    <col min="8442" max="8442" width="23.453125" style="66" customWidth="1"/>
    <col min="8443" max="8443" width="13.08984375" style="66" bestFit="1" customWidth="1"/>
    <col min="8444" max="8444" width="13.08984375" style="66" customWidth="1"/>
    <col min="8445" max="8445" width="12.6328125" style="66" bestFit="1" customWidth="1"/>
    <col min="8446" max="8446" width="12.7265625" style="66" bestFit="1" customWidth="1"/>
    <col min="8447" max="8447" width="13.08984375" style="66" bestFit="1" customWidth="1"/>
    <col min="8448" max="8448" width="14.08984375" style="66" bestFit="1" customWidth="1"/>
    <col min="8449" max="8449" width="2.453125" style="66" customWidth="1"/>
    <col min="8450" max="8450" width="13.08984375" style="66" bestFit="1" customWidth="1"/>
    <col min="8451" max="8451" width="11.6328125" style="66" customWidth="1"/>
    <col min="8452" max="8452" width="12.6328125" style="66" bestFit="1" customWidth="1"/>
    <col min="8453" max="8453" width="12.08984375" style="66" bestFit="1" customWidth="1"/>
    <col min="8454" max="8454" width="12.6328125" style="66" bestFit="1" customWidth="1"/>
    <col min="8455" max="8455" width="12.08984375" style="66" bestFit="1" customWidth="1"/>
    <col min="8456" max="8456" width="2.26953125" style="66" customWidth="1"/>
    <col min="8457" max="8460" width="12.08984375" style="66" bestFit="1" customWidth="1"/>
    <col min="8461" max="8461" width="1.453125" style="66" customWidth="1"/>
    <col min="8462" max="8462" width="12.08984375" style="66" bestFit="1" customWidth="1"/>
    <col min="8463" max="8463" width="11.6328125" style="66" bestFit="1" customWidth="1"/>
    <col min="8464" max="8464" width="1.90625" style="66" customWidth="1"/>
    <col min="8465" max="8465" width="11.7265625" style="66" bestFit="1" customWidth="1"/>
    <col min="8466" max="8466" width="11.6328125" style="66" bestFit="1" customWidth="1"/>
    <col min="8467" max="8467" width="12.08984375" style="66" bestFit="1" customWidth="1"/>
    <col min="8468" max="8468" width="13.6328125" style="66" customWidth="1"/>
    <col min="8469" max="8469" width="14.7265625" style="66" customWidth="1"/>
    <col min="8470" max="8697" width="8.7265625" style="66"/>
    <col min="8698" max="8698" width="23.453125" style="66" customWidth="1"/>
    <col min="8699" max="8699" width="13.08984375" style="66" bestFit="1" customWidth="1"/>
    <col min="8700" max="8700" width="13.08984375" style="66" customWidth="1"/>
    <col min="8701" max="8701" width="12.6328125" style="66" bestFit="1" customWidth="1"/>
    <col min="8702" max="8702" width="12.7265625" style="66" bestFit="1" customWidth="1"/>
    <col min="8703" max="8703" width="13.08984375" style="66" bestFit="1" customWidth="1"/>
    <col min="8704" max="8704" width="14.08984375" style="66" bestFit="1" customWidth="1"/>
    <col min="8705" max="8705" width="2.453125" style="66" customWidth="1"/>
    <col min="8706" max="8706" width="13.08984375" style="66" bestFit="1" customWidth="1"/>
    <col min="8707" max="8707" width="11.6328125" style="66" customWidth="1"/>
    <col min="8708" max="8708" width="12.6328125" style="66" bestFit="1" customWidth="1"/>
    <col min="8709" max="8709" width="12.08984375" style="66" bestFit="1" customWidth="1"/>
    <col min="8710" max="8710" width="12.6328125" style="66" bestFit="1" customWidth="1"/>
    <col min="8711" max="8711" width="12.08984375" style="66" bestFit="1" customWidth="1"/>
    <col min="8712" max="8712" width="2.26953125" style="66" customWidth="1"/>
    <col min="8713" max="8716" width="12.08984375" style="66" bestFit="1" customWidth="1"/>
    <col min="8717" max="8717" width="1.453125" style="66" customWidth="1"/>
    <col min="8718" max="8718" width="12.08984375" style="66" bestFit="1" customWidth="1"/>
    <col min="8719" max="8719" width="11.6328125" style="66" bestFit="1" customWidth="1"/>
    <col min="8720" max="8720" width="1.90625" style="66" customWidth="1"/>
    <col min="8721" max="8721" width="11.7265625" style="66" bestFit="1" customWidth="1"/>
    <col min="8722" max="8722" width="11.6328125" style="66" bestFit="1" customWidth="1"/>
    <col min="8723" max="8723" width="12.08984375" style="66" bestFit="1" customWidth="1"/>
    <col min="8724" max="8724" width="13.6328125" style="66" customWidth="1"/>
    <col min="8725" max="8725" width="14.7265625" style="66" customWidth="1"/>
    <col min="8726" max="8953" width="8.7265625" style="66"/>
    <col min="8954" max="8954" width="23.453125" style="66" customWidth="1"/>
    <col min="8955" max="8955" width="13.08984375" style="66" bestFit="1" customWidth="1"/>
    <col min="8956" max="8956" width="13.08984375" style="66" customWidth="1"/>
    <col min="8957" max="8957" width="12.6328125" style="66" bestFit="1" customWidth="1"/>
    <col min="8958" max="8958" width="12.7265625" style="66" bestFit="1" customWidth="1"/>
    <col min="8959" max="8959" width="13.08984375" style="66" bestFit="1" customWidth="1"/>
    <col min="8960" max="8960" width="14.08984375" style="66" bestFit="1" customWidth="1"/>
    <col min="8961" max="8961" width="2.453125" style="66" customWidth="1"/>
    <col min="8962" max="8962" width="13.08984375" style="66" bestFit="1" customWidth="1"/>
    <col min="8963" max="8963" width="11.6328125" style="66" customWidth="1"/>
    <col min="8964" max="8964" width="12.6328125" style="66" bestFit="1" customWidth="1"/>
    <col min="8965" max="8965" width="12.08984375" style="66" bestFit="1" customWidth="1"/>
    <col min="8966" max="8966" width="12.6328125" style="66" bestFit="1" customWidth="1"/>
    <col min="8967" max="8967" width="12.08984375" style="66" bestFit="1" customWidth="1"/>
    <col min="8968" max="8968" width="2.26953125" style="66" customWidth="1"/>
    <col min="8969" max="8972" width="12.08984375" style="66" bestFit="1" customWidth="1"/>
    <col min="8973" max="8973" width="1.453125" style="66" customWidth="1"/>
    <col min="8974" max="8974" width="12.08984375" style="66" bestFit="1" customWidth="1"/>
    <col min="8975" max="8975" width="11.6328125" style="66" bestFit="1" customWidth="1"/>
    <col min="8976" max="8976" width="1.90625" style="66" customWidth="1"/>
    <col min="8977" max="8977" width="11.7265625" style="66" bestFit="1" customWidth="1"/>
    <col min="8978" max="8978" width="11.6328125" style="66" bestFit="1" customWidth="1"/>
    <col min="8979" max="8979" width="12.08984375" style="66" bestFit="1" customWidth="1"/>
    <col min="8980" max="8980" width="13.6328125" style="66" customWidth="1"/>
    <col min="8981" max="8981" width="14.7265625" style="66" customWidth="1"/>
    <col min="8982" max="9209" width="8.7265625" style="66"/>
    <col min="9210" max="9210" width="23.453125" style="66" customWidth="1"/>
    <col min="9211" max="9211" width="13.08984375" style="66" bestFit="1" customWidth="1"/>
    <col min="9212" max="9212" width="13.08984375" style="66" customWidth="1"/>
    <col min="9213" max="9213" width="12.6328125" style="66" bestFit="1" customWidth="1"/>
    <col min="9214" max="9214" width="12.7265625" style="66" bestFit="1" customWidth="1"/>
    <col min="9215" max="9215" width="13.08984375" style="66" bestFit="1" customWidth="1"/>
    <col min="9216" max="9216" width="14.08984375" style="66" bestFit="1" customWidth="1"/>
    <col min="9217" max="9217" width="2.453125" style="66" customWidth="1"/>
    <col min="9218" max="9218" width="13.08984375" style="66" bestFit="1" customWidth="1"/>
    <col min="9219" max="9219" width="11.6328125" style="66" customWidth="1"/>
    <col min="9220" max="9220" width="12.6328125" style="66" bestFit="1" customWidth="1"/>
    <col min="9221" max="9221" width="12.08984375" style="66" bestFit="1" customWidth="1"/>
    <col min="9222" max="9222" width="12.6328125" style="66" bestFit="1" customWidth="1"/>
    <col min="9223" max="9223" width="12.08984375" style="66" bestFit="1" customWidth="1"/>
    <col min="9224" max="9224" width="2.26953125" style="66" customWidth="1"/>
    <col min="9225" max="9228" width="12.08984375" style="66" bestFit="1" customWidth="1"/>
    <col min="9229" max="9229" width="1.453125" style="66" customWidth="1"/>
    <col min="9230" max="9230" width="12.08984375" style="66" bestFit="1" customWidth="1"/>
    <col min="9231" max="9231" width="11.6328125" style="66" bestFit="1" customWidth="1"/>
    <col min="9232" max="9232" width="1.90625" style="66" customWidth="1"/>
    <col min="9233" max="9233" width="11.7265625" style="66" bestFit="1" customWidth="1"/>
    <col min="9234" max="9234" width="11.6328125" style="66" bestFit="1" customWidth="1"/>
    <col min="9235" max="9235" width="12.08984375" style="66" bestFit="1" customWidth="1"/>
    <col min="9236" max="9236" width="13.6328125" style="66" customWidth="1"/>
    <col min="9237" max="9237" width="14.7265625" style="66" customWidth="1"/>
    <col min="9238" max="9465" width="8.7265625" style="66"/>
    <col min="9466" max="9466" width="23.453125" style="66" customWidth="1"/>
    <col min="9467" max="9467" width="13.08984375" style="66" bestFit="1" customWidth="1"/>
    <col min="9468" max="9468" width="13.08984375" style="66" customWidth="1"/>
    <col min="9469" max="9469" width="12.6328125" style="66" bestFit="1" customWidth="1"/>
    <col min="9470" max="9470" width="12.7265625" style="66" bestFit="1" customWidth="1"/>
    <col min="9471" max="9471" width="13.08984375" style="66" bestFit="1" customWidth="1"/>
    <col min="9472" max="9472" width="14.08984375" style="66" bestFit="1" customWidth="1"/>
    <col min="9473" max="9473" width="2.453125" style="66" customWidth="1"/>
    <col min="9474" max="9474" width="13.08984375" style="66" bestFit="1" customWidth="1"/>
    <col min="9475" max="9475" width="11.6328125" style="66" customWidth="1"/>
    <col min="9476" max="9476" width="12.6328125" style="66" bestFit="1" customWidth="1"/>
    <col min="9477" max="9477" width="12.08984375" style="66" bestFit="1" customWidth="1"/>
    <col min="9478" max="9478" width="12.6328125" style="66" bestFit="1" customWidth="1"/>
    <col min="9479" max="9479" width="12.08984375" style="66" bestFit="1" customWidth="1"/>
    <col min="9480" max="9480" width="2.26953125" style="66" customWidth="1"/>
    <col min="9481" max="9484" width="12.08984375" style="66" bestFit="1" customWidth="1"/>
    <col min="9485" max="9485" width="1.453125" style="66" customWidth="1"/>
    <col min="9486" max="9486" width="12.08984375" style="66" bestFit="1" customWidth="1"/>
    <col min="9487" max="9487" width="11.6328125" style="66" bestFit="1" customWidth="1"/>
    <col min="9488" max="9488" width="1.90625" style="66" customWidth="1"/>
    <col min="9489" max="9489" width="11.7265625" style="66" bestFit="1" customWidth="1"/>
    <col min="9490" max="9490" width="11.6328125" style="66" bestFit="1" customWidth="1"/>
    <col min="9491" max="9491" width="12.08984375" style="66" bestFit="1" customWidth="1"/>
    <col min="9492" max="9492" width="13.6328125" style="66" customWidth="1"/>
    <col min="9493" max="9493" width="14.7265625" style="66" customWidth="1"/>
    <col min="9494" max="9721" width="8.7265625" style="66"/>
    <col min="9722" max="9722" width="23.453125" style="66" customWidth="1"/>
    <col min="9723" max="9723" width="13.08984375" style="66" bestFit="1" customWidth="1"/>
    <col min="9724" max="9724" width="13.08984375" style="66" customWidth="1"/>
    <col min="9725" max="9725" width="12.6328125" style="66" bestFit="1" customWidth="1"/>
    <col min="9726" max="9726" width="12.7265625" style="66" bestFit="1" customWidth="1"/>
    <col min="9727" max="9727" width="13.08984375" style="66" bestFit="1" customWidth="1"/>
    <col min="9728" max="9728" width="14.08984375" style="66" bestFit="1" customWidth="1"/>
    <col min="9729" max="9729" width="2.453125" style="66" customWidth="1"/>
    <col min="9730" max="9730" width="13.08984375" style="66" bestFit="1" customWidth="1"/>
    <col min="9731" max="9731" width="11.6328125" style="66" customWidth="1"/>
    <col min="9732" max="9732" width="12.6328125" style="66" bestFit="1" customWidth="1"/>
    <col min="9733" max="9733" width="12.08984375" style="66" bestFit="1" customWidth="1"/>
    <col min="9734" max="9734" width="12.6328125" style="66" bestFit="1" customWidth="1"/>
    <col min="9735" max="9735" width="12.08984375" style="66" bestFit="1" customWidth="1"/>
    <col min="9736" max="9736" width="2.26953125" style="66" customWidth="1"/>
    <col min="9737" max="9740" width="12.08984375" style="66" bestFit="1" customWidth="1"/>
    <col min="9741" max="9741" width="1.453125" style="66" customWidth="1"/>
    <col min="9742" max="9742" width="12.08984375" style="66" bestFit="1" customWidth="1"/>
    <col min="9743" max="9743" width="11.6328125" style="66" bestFit="1" customWidth="1"/>
    <col min="9744" max="9744" width="1.90625" style="66" customWidth="1"/>
    <col min="9745" max="9745" width="11.7265625" style="66" bestFit="1" customWidth="1"/>
    <col min="9746" max="9746" width="11.6328125" style="66" bestFit="1" customWidth="1"/>
    <col min="9747" max="9747" width="12.08984375" style="66" bestFit="1" customWidth="1"/>
    <col min="9748" max="9748" width="13.6328125" style="66" customWidth="1"/>
    <col min="9749" max="9749" width="14.7265625" style="66" customWidth="1"/>
    <col min="9750" max="9977" width="8.7265625" style="66"/>
    <col min="9978" max="9978" width="23.453125" style="66" customWidth="1"/>
    <col min="9979" max="9979" width="13.08984375" style="66" bestFit="1" customWidth="1"/>
    <col min="9980" max="9980" width="13.08984375" style="66" customWidth="1"/>
    <col min="9981" max="9981" width="12.6328125" style="66" bestFit="1" customWidth="1"/>
    <col min="9982" max="9982" width="12.7265625" style="66" bestFit="1" customWidth="1"/>
    <col min="9983" max="9983" width="13.08984375" style="66" bestFit="1" customWidth="1"/>
    <col min="9984" max="9984" width="14.08984375" style="66" bestFit="1" customWidth="1"/>
    <col min="9985" max="9985" width="2.453125" style="66" customWidth="1"/>
    <col min="9986" max="9986" width="13.08984375" style="66" bestFit="1" customWidth="1"/>
    <col min="9987" max="9987" width="11.6328125" style="66" customWidth="1"/>
    <col min="9988" max="9988" width="12.6328125" style="66" bestFit="1" customWidth="1"/>
    <col min="9989" max="9989" width="12.08984375" style="66" bestFit="1" customWidth="1"/>
    <col min="9990" max="9990" width="12.6328125" style="66" bestFit="1" customWidth="1"/>
    <col min="9991" max="9991" width="12.08984375" style="66" bestFit="1" customWidth="1"/>
    <col min="9992" max="9992" width="2.26953125" style="66" customWidth="1"/>
    <col min="9993" max="9996" width="12.08984375" style="66" bestFit="1" customWidth="1"/>
    <col min="9997" max="9997" width="1.453125" style="66" customWidth="1"/>
    <col min="9998" max="9998" width="12.08984375" style="66" bestFit="1" customWidth="1"/>
    <col min="9999" max="9999" width="11.6328125" style="66" bestFit="1" customWidth="1"/>
    <col min="10000" max="10000" width="1.90625" style="66" customWidth="1"/>
    <col min="10001" max="10001" width="11.7265625" style="66" bestFit="1" customWidth="1"/>
    <col min="10002" max="10002" width="11.6328125" style="66" bestFit="1" customWidth="1"/>
    <col min="10003" max="10003" width="12.08984375" style="66" bestFit="1" customWidth="1"/>
    <col min="10004" max="10004" width="13.6328125" style="66" customWidth="1"/>
    <col min="10005" max="10005" width="14.7265625" style="66" customWidth="1"/>
    <col min="10006" max="10233" width="8.7265625" style="66"/>
    <col min="10234" max="10234" width="23.453125" style="66" customWidth="1"/>
    <col min="10235" max="10235" width="13.08984375" style="66" bestFit="1" customWidth="1"/>
    <col min="10236" max="10236" width="13.08984375" style="66" customWidth="1"/>
    <col min="10237" max="10237" width="12.6328125" style="66" bestFit="1" customWidth="1"/>
    <col min="10238" max="10238" width="12.7265625" style="66" bestFit="1" customWidth="1"/>
    <col min="10239" max="10239" width="13.08984375" style="66" bestFit="1" customWidth="1"/>
    <col min="10240" max="10240" width="14.08984375" style="66" bestFit="1" customWidth="1"/>
    <col min="10241" max="10241" width="2.453125" style="66" customWidth="1"/>
    <col min="10242" max="10242" width="13.08984375" style="66" bestFit="1" customWidth="1"/>
    <col min="10243" max="10243" width="11.6328125" style="66" customWidth="1"/>
    <col min="10244" max="10244" width="12.6328125" style="66" bestFit="1" customWidth="1"/>
    <col min="10245" max="10245" width="12.08984375" style="66" bestFit="1" customWidth="1"/>
    <col min="10246" max="10246" width="12.6328125" style="66" bestFit="1" customWidth="1"/>
    <col min="10247" max="10247" width="12.08984375" style="66" bestFit="1" customWidth="1"/>
    <col min="10248" max="10248" width="2.26953125" style="66" customWidth="1"/>
    <col min="10249" max="10252" width="12.08984375" style="66" bestFit="1" customWidth="1"/>
    <col min="10253" max="10253" width="1.453125" style="66" customWidth="1"/>
    <col min="10254" max="10254" width="12.08984375" style="66" bestFit="1" customWidth="1"/>
    <col min="10255" max="10255" width="11.6328125" style="66" bestFit="1" customWidth="1"/>
    <col min="10256" max="10256" width="1.90625" style="66" customWidth="1"/>
    <col min="10257" max="10257" width="11.7265625" style="66" bestFit="1" customWidth="1"/>
    <col min="10258" max="10258" width="11.6328125" style="66" bestFit="1" customWidth="1"/>
    <col min="10259" max="10259" width="12.08984375" style="66" bestFit="1" customWidth="1"/>
    <col min="10260" max="10260" width="13.6328125" style="66" customWidth="1"/>
    <col min="10261" max="10261" width="14.7265625" style="66" customWidth="1"/>
    <col min="10262" max="10489" width="8.7265625" style="66"/>
    <col min="10490" max="10490" width="23.453125" style="66" customWidth="1"/>
    <col min="10491" max="10491" width="13.08984375" style="66" bestFit="1" customWidth="1"/>
    <col min="10492" max="10492" width="13.08984375" style="66" customWidth="1"/>
    <col min="10493" max="10493" width="12.6328125" style="66" bestFit="1" customWidth="1"/>
    <col min="10494" max="10494" width="12.7265625" style="66" bestFit="1" customWidth="1"/>
    <col min="10495" max="10495" width="13.08984375" style="66" bestFit="1" customWidth="1"/>
    <col min="10496" max="10496" width="14.08984375" style="66" bestFit="1" customWidth="1"/>
    <col min="10497" max="10497" width="2.453125" style="66" customWidth="1"/>
    <col min="10498" max="10498" width="13.08984375" style="66" bestFit="1" customWidth="1"/>
    <col min="10499" max="10499" width="11.6328125" style="66" customWidth="1"/>
    <col min="10500" max="10500" width="12.6328125" style="66" bestFit="1" customWidth="1"/>
    <col min="10501" max="10501" width="12.08984375" style="66" bestFit="1" customWidth="1"/>
    <col min="10502" max="10502" width="12.6328125" style="66" bestFit="1" customWidth="1"/>
    <col min="10503" max="10503" width="12.08984375" style="66" bestFit="1" customWidth="1"/>
    <col min="10504" max="10504" width="2.26953125" style="66" customWidth="1"/>
    <col min="10505" max="10508" width="12.08984375" style="66" bestFit="1" customWidth="1"/>
    <col min="10509" max="10509" width="1.453125" style="66" customWidth="1"/>
    <col min="10510" max="10510" width="12.08984375" style="66" bestFit="1" customWidth="1"/>
    <col min="10511" max="10511" width="11.6328125" style="66" bestFit="1" customWidth="1"/>
    <col min="10512" max="10512" width="1.90625" style="66" customWidth="1"/>
    <col min="10513" max="10513" width="11.7265625" style="66" bestFit="1" customWidth="1"/>
    <col min="10514" max="10514" width="11.6328125" style="66" bestFit="1" customWidth="1"/>
    <col min="10515" max="10515" width="12.08984375" style="66" bestFit="1" customWidth="1"/>
    <col min="10516" max="10516" width="13.6328125" style="66" customWidth="1"/>
    <col min="10517" max="10517" width="14.7265625" style="66" customWidth="1"/>
    <col min="10518" max="10745" width="8.7265625" style="66"/>
    <col min="10746" max="10746" width="23.453125" style="66" customWidth="1"/>
    <col min="10747" max="10747" width="13.08984375" style="66" bestFit="1" customWidth="1"/>
    <col min="10748" max="10748" width="13.08984375" style="66" customWidth="1"/>
    <col min="10749" max="10749" width="12.6328125" style="66" bestFit="1" customWidth="1"/>
    <col min="10750" max="10750" width="12.7265625" style="66" bestFit="1" customWidth="1"/>
    <col min="10751" max="10751" width="13.08984375" style="66" bestFit="1" customWidth="1"/>
    <col min="10752" max="10752" width="14.08984375" style="66" bestFit="1" customWidth="1"/>
    <col min="10753" max="10753" width="2.453125" style="66" customWidth="1"/>
    <col min="10754" max="10754" width="13.08984375" style="66" bestFit="1" customWidth="1"/>
    <col min="10755" max="10755" width="11.6328125" style="66" customWidth="1"/>
    <col min="10756" max="10756" width="12.6328125" style="66" bestFit="1" customWidth="1"/>
    <col min="10757" max="10757" width="12.08984375" style="66" bestFit="1" customWidth="1"/>
    <col min="10758" max="10758" width="12.6328125" style="66" bestFit="1" customWidth="1"/>
    <col min="10759" max="10759" width="12.08984375" style="66" bestFit="1" customWidth="1"/>
    <col min="10760" max="10760" width="2.26953125" style="66" customWidth="1"/>
    <col min="10761" max="10764" width="12.08984375" style="66" bestFit="1" customWidth="1"/>
    <col min="10765" max="10765" width="1.453125" style="66" customWidth="1"/>
    <col min="10766" max="10766" width="12.08984375" style="66" bestFit="1" customWidth="1"/>
    <col min="10767" max="10767" width="11.6328125" style="66" bestFit="1" customWidth="1"/>
    <col min="10768" max="10768" width="1.90625" style="66" customWidth="1"/>
    <col min="10769" max="10769" width="11.7265625" style="66" bestFit="1" customWidth="1"/>
    <col min="10770" max="10770" width="11.6328125" style="66" bestFit="1" customWidth="1"/>
    <col min="10771" max="10771" width="12.08984375" style="66" bestFit="1" customWidth="1"/>
    <col min="10772" max="10772" width="13.6328125" style="66" customWidth="1"/>
    <col min="10773" max="10773" width="14.7265625" style="66" customWidth="1"/>
    <col min="10774" max="11001" width="8.7265625" style="66"/>
    <col min="11002" max="11002" width="23.453125" style="66" customWidth="1"/>
    <col min="11003" max="11003" width="13.08984375" style="66" bestFit="1" customWidth="1"/>
    <col min="11004" max="11004" width="13.08984375" style="66" customWidth="1"/>
    <col min="11005" max="11005" width="12.6328125" style="66" bestFit="1" customWidth="1"/>
    <col min="11006" max="11006" width="12.7265625" style="66" bestFit="1" customWidth="1"/>
    <col min="11007" max="11007" width="13.08984375" style="66" bestFit="1" customWidth="1"/>
    <col min="11008" max="11008" width="14.08984375" style="66" bestFit="1" customWidth="1"/>
    <col min="11009" max="11009" width="2.453125" style="66" customWidth="1"/>
    <col min="11010" max="11010" width="13.08984375" style="66" bestFit="1" customWidth="1"/>
    <col min="11011" max="11011" width="11.6328125" style="66" customWidth="1"/>
    <col min="11012" max="11012" width="12.6328125" style="66" bestFit="1" customWidth="1"/>
    <col min="11013" max="11013" width="12.08984375" style="66" bestFit="1" customWidth="1"/>
    <col min="11014" max="11014" width="12.6328125" style="66" bestFit="1" customWidth="1"/>
    <col min="11015" max="11015" width="12.08984375" style="66" bestFit="1" customWidth="1"/>
    <col min="11016" max="11016" width="2.26953125" style="66" customWidth="1"/>
    <col min="11017" max="11020" width="12.08984375" style="66" bestFit="1" customWidth="1"/>
    <col min="11021" max="11021" width="1.453125" style="66" customWidth="1"/>
    <col min="11022" max="11022" width="12.08984375" style="66" bestFit="1" customWidth="1"/>
    <col min="11023" max="11023" width="11.6328125" style="66" bestFit="1" customWidth="1"/>
    <col min="11024" max="11024" width="1.90625" style="66" customWidth="1"/>
    <col min="11025" max="11025" width="11.7265625" style="66" bestFit="1" customWidth="1"/>
    <col min="11026" max="11026" width="11.6328125" style="66" bestFit="1" customWidth="1"/>
    <col min="11027" max="11027" width="12.08984375" style="66" bestFit="1" customWidth="1"/>
    <col min="11028" max="11028" width="13.6328125" style="66" customWidth="1"/>
    <col min="11029" max="11029" width="14.7265625" style="66" customWidth="1"/>
    <col min="11030" max="11257" width="8.7265625" style="66"/>
    <col min="11258" max="11258" width="23.453125" style="66" customWidth="1"/>
    <col min="11259" max="11259" width="13.08984375" style="66" bestFit="1" customWidth="1"/>
    <col min="11260" max="11260" width="13.08984375" style="66" customWidth="1"/>
    <col min="11261" max="11261" width="12.6328125" style="66" bestFit="1" customWidth="1"/>
    <col min="11262" max="11262" width="12.7265625" style="66" bestFit="1" customWidth="1"/>
    <col min="11263" max="11263" width="13.08984375" style="66" bestFit="1" customWidth="1"/>
    <col min="11264" max="11264" width="14.08984375" style="66" bestFit="1" customWidth="1"/>
    <col min="11265" max="11265" width="2.453125" style="66" customWidth="1"/>
    <col min="11266" max="11266" width="13.08984375" style="66" bestFit="1" customWidth="1"/>
    <col min="11267" max="11267" width="11.6328125" style="66" customWidth="1"/>
    <col min="11268" max="11268" width="12.6328125" style="66" bestFit="1" customWidth="1"/>
    <col min="11269" max="11269" width="12.08984375" style="66" bestFit="1" customWidth="1"/>
    <col min="11270" max="11270" width="12.6328125" style="66" bestFit="1" customWidth="1"/>
    <col min="11271" max="11271" width="12.08984375" style="66" bestFit="1" customWidth="1"/>
    <col min="11272" max="11272" width="2.26953125" style="66" customWidth="1"/>
    <col min="11273" max="11276" width="12.08984375" style="66" bestFit="1" customWidth="1"/>
    <col min="11277" max="11277" width="1.453125" style="66" customWidth="1"/>
    <col min="11278" max="11278" width="12.08984375" style="66" bestFit="1" customWidth="1"/>
    <col min="11279" max="11279" width="11.6328125" style="66" bestFit="1" customWidth="1"/>
    <col min="11280" max="11280" width="1.90625" style="66" customWidth="1"/>
    <col min="11281" max="11281" width="11.7265625" style="66" bestFit="1" customWidth="1"/>
    <col min="11282" max="11282" width="11.6328125" style="66" bestFit="1" customWidth="1"/>
    <col min="11283" max="11283" width="12.08984375" style="66" bestFit="1" customWidth="1"/>
    <col min="11284" max="11284" width="13.6328125" style="66" customWidth="1"/>
    <col min="11285" max="11285" width="14.7265625" style="66" customWidth="1"/>
    <col min="11286" max="11513" width="8.7265625" style="66"/>
    <col min="11514" max="11514" width="23.453125" style="66" customWidth="1"/>
    <col min="11515" max="11515" width="13.08984375" style="66" bestFit="1" customWidth="1"/>
    <col min="11516" max="11516" width="13.08984375" style="66" customWidth="1"/>
    <col min="11517" max="11517" width="12.6328125" style="66" bestFit="1" customWidth="1"/>
    <col min="11518" max="11518" width="12.7265625" style="66" bestFit="1" customWidth="1"/>
    <col min="11519" max="11519" width="13.08984375" style="66" bestFit="1" customWidth="1"/>
    <col min="11520" max="11520" width="14.08984375" style="66" bestFit="1" customWidth="1"/>
    <col min="11521" max="11521" width="2.453125" style="66" customWidth="1"/>
    <col min="11522" max="11522" width="13.08984375" style="66" bestFit="1" customWidth="1"/>
    <col min="11523" max="11523" width="11.6328125" style="66" customWidth="1"/>
    <col min="11524" max="11524" width="12.6328125" style="66" bestFit="1" customWidth="1"/>
    <col min="11525" max="11525" width="12.08984375" style="66" bestFit="1" customWidth="1"/>
    <col min="11526" max="11526" width="12.6328125" style="66" bestFit="1" customWidth="1"/>
    <col min="11527" max="11527" width="12.08984375" style="66" bestFit="1" customWidth="1"/>
    <col min="11528" max="11528" width="2.26953125" style="66" customWidth="1"/>
    <col min="11529" max="11532" width="12.08984375" style="66" bestFit="1" customWidth="1"/>
    <col min="11533" max="11533" width="1.453125" style="66" customWidth="1"/>
    <col min="11534" max="11534" width="12.08984375" style="66" bestFit="1" customWidth="1"/>
    <col min="11535" max="11535" width="11.6328125" style="66" bestFit="1" customWidth="1"/>
    <col min="11536" max="11536" width="1.90625" style="66" customWidth="1"/>
    <col min="11537" max="11537" width="11.7265625" style="66" bestFit="1" customWidth="1"/>
    <col min="11538" max="11538" width="11.6328125" style="66" bestFit="1" customWidth="1"/>
    <col min="11539" max="11539" width="12.08984375" style="66" bestFit="1" customWidth="1"/>
    <col min="11540" max="11540" width="13.6328125" style="66" customWidth="1"/>
    <col min="11541" max="11541" width="14.7265625" style="66" customWidth="1"/>
    <col min="11542" max="11769" width="8.7265625" style="66"/>
    <col min="11770" max="11770" width="23.453125" style="66" customWidth="1"/>
    <col min="11771" max="11771" width="13.08984375" style="66" bestFit="1" customWidth="1"/>
    <col min="11772" max="11772" width="13.08984375" style="66" customWidth="1"/>
    <col min="11773" max="11773" width="12.6328125" style="66" bestFit="1" customWidth="1"/>
    <col min="11774" max="11774" width="12.7265625" style="66" bestFit="1" customWidth="1"/>
    <col min="11775" max="11775" width="13.08984375" style="66" bestFit="1" customWidth="1"/>
    <col min="11776" max="11776" width="14.08984375" style="66" bestFit="1" customWidth="1"/>
    <col min="11777" max="11777" width="2.453125" style="66" customWidth="1"/>
    <col min="11778" max="11778" width="13.08984375" style="66" bestFit="1" customWidth="1"/>
    <col min="11779" max="11779" width="11.6328125" style="66" customWidth="1"/>
    <col min="11780" max="11780" width="12.6328125" style="66" bestFit="1" customWidth="1"/>
    <col min="11781" max="11781" width="12.08984375" style="66" bestFit="1" customWidth="1"/>
    <col min="11782" max="11782" width="12.6328125" style="66" bestFit="1" customWidth="1"/>
    <col min="11783" max="11783" width="12.08984375" style="66" bestFit="1" customWidth="1"/>
    <col min="11784" max="11784" width="2.26953125" style="66" customWidth="1"/>
    <col min="11785" max="11788" width="12.08984375" style="66" bestFit="1" customWidth="1"/>
    <col min="11789" max="11789" width="1.453125" style="66" customWidth="1"/>
    <col min="11790" max="11790" width="12.08984375" style="66" bestFit="1" customWidth="1"/>
    <col min="11791" max="11791" width="11.6328125" style="66" bestFit="1" customWidth="1"/>
    <col min="11792" max="11792" width="1.90625" style="66" customWidth="1"/>
    <col min="11793" max="11793" width="11.7265625" style="66" bestFit="1" customWidth="1"/>
    <col min="11794" max="11794" width="11.6328125" style="66" bestFit="1" customWidth="1"/>
    <col min="11795" max="11795" width="12.08984375" style="66" bestFit="1" customWidth="1"/>
    <col min="11796" max="11796" width="13.6328125" style="66" customWidth="1"/>
    <col min="11797" max="11797" width="14.7265625" style="66" customWidth="1"/>
    <col min="11798" max="12025" width="8.7265625" style="66"/>
    <col min="12026" max="12026" width="23.453125" style="66" customWidth="1"/>
    <col min="12027" max="12027" width="13.08984375" style="66" bestFit="1" customWidth="1"/>
    <col min="12028" max="12028" width="13.08984375" style="66" customWidth="1"/>
    <col min="12029" max="12029" width="12.6328125" style="66" bestFit="1" customWidth="1"/>
    <col min="12030" max="12030" width="12.7265625" style="66" bestFit="1" customWidth="1"/>
    <col min="12031" max="12031" width="13.08984375" style="66" bestFit="1" customWidth="1"/>
    <col min="12032" max="12032" width="14.08984375" style="66" bestFit="1" customWidth="1"/>
    <col min="12033" max="12033" width="2.453125" style="66" customWidth="1"/>
    <col min="12034" max="12034" width="13.08984375" style="66" bestFit="1" customWidth="1"/>
    <col min="12035" max="12035" width="11.6328125" style="66" customWidth="1"/>
    <col min="12036" max="12036" width="12.6328125" style="66" bestFit="1" customWidth="1"/>
    <col min="12037" max="12037" width="12.08984375" style="66" bestFit="1" customWidth="1"/>
    <col min="12038" max="12038" width="12.6328125" style="66" bestFit="1" customWidth="1"/>
    <col min="12039" max="12039" width="12.08984375" style="66" bestFit="1" customWidth="1"/>
    <col min="12040" max="12040" width="2.26953125" style="66" customWidth="1"/>
    <col min="12041" max="12044" width="12.08984375" style="66" bestFit="1" customWidth="1"/>
    <col min="12045" max="12045" width="1.453125" style="66" customWidth="1"/>
    <col min="12046" max="12046" width="12.08984375" style="66" bestFit="1" customWidth="1"/>
    <col min="12047" max="12047" width="11.6328125" style="66" bestFit="1" customWidth="1"/>
    <col min="12048" max="12048" width="1.90625" style="66" customWidth="1"/>
    <col min="12049" max="12049" width="11.7265625" style="66" bestFit="1" customWidth="1"/>
    <col min="12050" max="12050" width="11.6328125" style="66" bestFit="1" customWidth="1"/>
    <col min="12051" max="12051" width="12.08984375" style="66" bestFit="1" customWidth="1"/>
    <col min="12052" max="12052" width="13.6328125" style="66" customWidth="1"/>
    <col min="12053" max="12053" width="14.7265625" style="66" customWidth="1"/>
    <col min="12054" max="12281" width="8.7265625" style="66"/>
    <col min="12282" max="12282" width="23.453125" style="66" customWidth="1"/>
    <col min="12283" max="12283" width="13.08984375" style="66" bestFit="1" customWidth="1"/>
    <col min="12284" max="12284" width="13.08984375" style="66" customWidth="1"/>
    <col min="12285" max="12285" width="12.6328125" style="66" bestFit="1" customWidth="1"/>
    <col min="12286" max="12286" width="12.7265625" style="66" bestFit="1" customWidth="1"/>
    <col min="12287" max="12287" width="13.08984375" style="66" bestFit="1" customWidth="1"/>
    <col min="12288" max="12288" width="14.08984375" style="66" bestFit="1" customWidth="1"/>
    <col min="12289" max="12289" width="2.453125" style="66" customWidth="1"/>
    <col min="12290" max="12290" width="13.08984375" style="66" bestFit="1" customWidth="1"/>
    <col min="12291" max="12291" width="11.6328125" style="66" customWidth="1"/>
    <col min="12292" max="12292" width="12.6328125" style="66" bestFit="1" customWidth="1"/>
    <col min="12293" max="12293" width="12.08984375" style="66" bestFit="1" customWidth="1"/>
    <col min="12294" max="12294" width="12.6328125" style="66" bestFit="1" customWidth="1"/>
    <col min="12295" max="12295" width="12.08984375" style="66" bestFit="1" customWidth="1"/>
    <col min="12296" max="12296" width="2.26953125" style="66" customWidth="1"/>
    <col min="12297" max="12300" width="12.08984375" style="66" bestFit="1" customWidth="1"/>
    <col min="12301" max="12301" width="1.453125" style="66" customWidth="1"/>
    <col min="12302" max="12302" width="12.08984375" style="66" bestFit="1" customWidth="1"/>
    <col min="12303" max="12303" width="11.6328125" style="66" bestFit="1" customWidth="1"/>
    <col min="12304" max="12304" width="1.90625" style="66" customWidth="1"/>
    <col min="12305" max="12305" width="11.7265625" style="66" bestFit="1" customWidth="1"/>
    <col min="12306" max="12306" width="11.6328125" style="66" bestFit="1" customWidth="1"/>
    <col min="12307" max="12307" width="12.08984375" style="66" bestFit="1" customWidth="1"/>
    <col min="12308" max="12308" width="13.6328125" style="66" customWidth="1"/>
    <col min="12309" max="12309" width="14.7265625" style="66" customWidth="1"/>
    <col min="12310" max="12537" width="8.7265625" style="66"/>
    <col min="12538" max="12538" width="23.453125" style="66" customWidth="1"/>
    <col min="12539" max="12539" width="13.08984375" style="66" bestFit="1" customWidth="1"/>
    <col min="12540" max="12540" width="13.08984375" style="66" customWidth="1"/>
    <col min="12541" max="12541" width="12.6328125" style="66" bestFit="1" customWidth="1"/>
    <col min="12542" max="12542" width="12.7265625" style="66" bestFit="1" customWidth="1"/>
    <col min="12543" max="12543" width="13.08984375" style="66" bestFit="1" customWidth="1"/>
    <col min="12544" max="12544" width="14.08984375" style="66" bestFit="1" customWidth="1"/>
    <col min="12545" max="12545" width="2.453125" style="66" customWidth="1"/>
    <col min="12546" max="12546" width="13.08984375" style="66" bestFit="1" customWidth="1"/>
    <col min="12547" max="12547" width="11.6328125" style="66" customWidth="1"/>
    <col min="12548" max="12548" width="12.6328125" style="66" bestFit="1" customWidth="1"/>
    <col min="12549" max="12549" width="12.08984375" style="66" bestFit="1" customWidth="1"/>
    <col min="12550" max="12550" width="12.6328125" style="66" bestFit="1" customWidth="1"/>
    <col min="12551" max="12551" width="12.08984375" style="66" bestFit="1" customWidth="1"/>
    <col min="12552" max="12552" width="2.26953125" style="66" customWidth="1"/>
    <col min="12553" max="12556" width="12.08984375" style="66" bestFit="1" customWidth="1"/>
    <col min="12557" max="12557" width="1.453125" style="66" customWidth="1"/>
    <col min="12558" max="12558" width="12.08984375" style="66" bestFit="1" customWidth="1"/>
    <col min="12559" max="12559" width="11.6328125" style="66" bestFit="1" customWidth="1"/>
    <col min="12560" max="12560" width="1.90625" style="66" customWidth="1"/>
    <col min="12561" max="12561" width="11.7265625" style="66" bestFit="1" customWidth="1"/>
    <col min="12562" max="12562" width="11.6328125" style="66" bestFit="1" customWidth="1"/>
    <col min="12563" max="12563" width="12.08984375" style="66" bestFit="1" customWidth="1"/>
    <col min="12564" max="12564" width="13.6328125" style="66" customWidth="1"/>
    <col min="12565" max="12565" width="14.7265625" style="66" customWidth="1"/>
    <col min="12566" max="12793" width="8.7265625" style="66"/>
    <col min="12794" max="12794" width="23.453125" style="66" customWidth="1"/>
    <col min="12795" max="12795" width="13.08984375" style="66" bestFit="1" customWidth="1"/>
    <col min="12796" max="12796" width="13.08984375" style="66" customWidth="1"/>
    <col min="12797" max="12797" width="12.6328125" style="66" bestFit="1" customWidth="1"/>
    <col min="12798" max="12798" width="12.7265625" style="66" bestFit="1" customWidth="1"/>
    <col min="12799" max="12799" width="13.08984375" style="66" bestFit="1" customWidth="1"/>
    <col min="12800" max="12800" width="14.08984375" style="66" bestFit="1" customWidth="1"/>
    <col min="12801" max="12801" width="2.453125" style="66" customWidth="1"/>
    <col min="12802" max="12802" width="13.08984375" style="66" bestFit="1" customWidth="1"/>
    <col min="12803" max="12803" width="11.6328125" style="66" customWidth="1"/>
    <col min="12804" max="12804" width="12.6328125" style="66" bestFit="1" customWidth="1"/>
    <col min="12805" max="12805" width="12.08984375" style="66" bestFit="1" customWidth="1"/>
    <col min="12806" max="12806" width="12.6328125" style="66" bestFit="1" customWidth="1"/>
    <col min="12807" max="12807" width="12.08984375" style="66" bestFit="1" customWidth="1"/>
    <col min="12808" max="12808" width="2.26953125" style="66" customWidth="1"/>
    <col min="12809" max="12812" width="12.08984375" style="66" bestFit="1" customWidth="1"/>
    <col min="12813" max="12813" width="1.453125" style="66" customWidth="1"/>
    <col min="12814" max="12814" width="12.08984375" style="66" bestFit="1" customWidth="1"/>
    <col min="12815" max="12815" width="11.6328125" style="66" bestFit="1" customWidth="1"/>
    <col min="12816" max="12816" width="1.90625" style="66" customWidth="1"/>
    <col min="12817" max="12817" width="11.7265625" style="66" bestFit="1" customWidth="1"/>
    <col min="12818" max="12818" width="11.6328125" style="66" bestFit="1" customWidth="1"/>
    <col min="12819" max="12819" width="12.08984375" style="66" bestFit="1" customWidth="1"/>
    <col min="12820" max="12820" width="13.6328125" style="66" customWidth="1"/>
    <col min="12821" max="12821" width="14.7265625" style="66" customWidth="1"/>
    <col min="12822" max="13049" width="8.7265625" style="66"/>
    <col min="13050" max="13050" width="23.453125" style="66" customWidth="1"/>
    <col min="13051" max="13051" width="13.08984375" style="66" bestFit="1" customWidth="1"/>
    <col min="13052" max="13052" width="13.08984375" style="66" customWidth="1"/>
    <col min="13053" max="13053" width="12.6328125" style="66" bestFit="1" customWidth="1"/>
    <col min="13054" max="13054" width="12.7265625" style="66" bestFit="1" customWidth="1"/>
    <col min="13055" max="13055" width="13.08984375" style="66" bestFit="1" customWidth="1"/>
    <col min="13056" max="13056" width="14.08984375" style="66" bestFit="1" customWidth="1"/>
    <col min="13057" max="13057" width="2.453125" style="66" customWidth="1"/>
    <col min="13058" max="13058" width="13.08984375" style="66" bestFit="1" customWidth="1"/>
    <col min="13059" max="13059" width="11.6328125" style="66" customWidth="1"/>
    <col min="13060" max="13060" width="12.6328125" style="66" bestFit="1" customWidth="1"/>
    <col min="13061" max="13061" width="12.08984375" style="66" bestFit="1" customWidth="1"/>
    <col min="13062" max="13062" width="12.6328125" style="66" bestFit="1" customWidth="1"/>
    <col min="13063" max="13063" width="12.08984375" style="66" bestFit="1" customWidth="1"/>
    <col min="13064" max="13064" width="2.26953125" style="66" customWidth="1"/>
    <col min="13065" max="13068" width="12.08984375" style="66" bestFit="1" customWidth="1"/>
    <col min="13069" max="13069" width="1.453125" style="66" customWidth="1"/>
    <col min="13070" max="13070" width="12.08984375" style="66" bestFit="1" customWidth="1"/>
    <col min="13071" max="13071" width="11.6328125" style="66" bestFit="1" customWidth="1"/>
    <col min="13072" max="13072" width="1.90625" style="66" customWidth="1"/>
    <col min="13073" max="13073" width="11.7265625" style="66" bestFit="1" customWidth="1"/>
    <col min="13074" max="13074" width="11.6328125" style="66" bestFit="1" customWidth="1"/>
    <col min="13075" max="13075" width="12.08984375" style="66" bestFit="1" customWidth="1"/>
    <col min="13076" max="13076" width="13.6328125" style="66" customWidth="1"/>
    <col min="13077" max="13077" width="14.7265625" style="66" customWidth="1"/>
    <col min="13078" max="13305" width="8.7265625" style="66"/>
    <col min="13306" max="13306" width="23.453125" style="66" customWidth="1"/>
    <col min="13307" max="13307" width="13.08984375" style="66" bestFit="1" customWidth="1"/>
    <col min="13308" max="13308" width="13.08984375" style="66" customWidth="1"/>
    <col min="13309" max="13309" width="12.6328125" style="66" bestFit="1" customWidth="1"/>
    <col min="13310" max="13310" width="12.7265625" style="66" bestFit="1" customWidth="1"/>
    <col min="13311" max="13311" width="13.08984375" style="66" bestFit="1" customWidth="1"/>
    <col min="13312" max="13312" width="14.08984375" style="66" bestFit="1" customWidth="1"/>
    <col min="13313" max="13313" width="2.453125" style="66" customWidth="1"/>
    <col min="13314" max="13314" width="13.08984375" style="66" bestFit="1" customWidth="1"/>
    <col min="13315" max="13315" width="11.6328125" style="66" customWidth="1"/>
    <col min="13316" max="13316" width="12.6328125" style="66" bestFit="1" customWidth="1"/>
    <col min="13317" max="13317" width="12.08984375" style="66" bestFit="1" customWidth="1"/>
    <col min="13318" max="13318" width="12.6328125" style="66" bestFit="1" customWidth="1"/>
    <col min="13319" max="13319" width="12.08984375" style="66" bestFit="1" customWidth="1"/>
    <col min="13320" max="13320" width="2.26953125" style="66" customWidth="1"/>
    <col min="13321" max="13324" width="12.08984375" style="66" bestFit="1" customWidth="1"/>
    <col min="13325" max="13325" width="1.453125" style="66" customWidth="1"/>
    <col min="13326" max="13326" width="12.08984375" style="66" bestFit="1" customWidth="1"/>
    <col min="13327" max="13327" width="11.6328125" style="66" bestFit="1" customWidth="1"/>
    <col min="13328" max="13328" width="1.90625" style="66" customWidth="1"/>
    <col min="13329" max="13329" width="11.7265625" style="66" bestFit="1" customWidth="1"/>
    <col min="13330" max="13330" width="11.6328125" style="66" bestFit="1" customWidth="1"/>
    <col min="13331" max="13331" width="12.08984375" style="66" bestFit="1" customWidth="1"/>
    <col min="13332" max="13332" width="13.6328125" style="66" customWidth="1"/>
    <col min="13333" max="13333" width="14.7265625" style="66" customWidth="1"/>
    <col min="13334" max="13561" width="8.7265625" style="66"/>
    <col min="13562" max="13562" width="23.453125" style="66" customWidth="1"/>
    <col min="13563" max="13563" width="13.08984375" style="66" bestFit="1" customWidth="1"/>
    <col min="13564" max="13564" width="13.08984375" style="66" customWidth="1"/>
    <col min="13565" max="13565" width="12.6328125" style="66" bestFit="1" customWidth="1"/>
    <col min="13566" max="13566" width="12.7265625" style="66" bestFit="1" customWidth="1"/>
    <col min="13567" max="13567" width="13.08984375" style="66" bestFit="1" customWidth="1"/>
    <col min="13568" max="13568" width="14.08984375" style="66" bestFit="1" customWidth="1"/>
    <col min="13569" max="13569" width="2.453125" style="66" customWidth="1"/>
    <col min="13570" max="13570" width="13.08984375" style="66" bestFit="1" customWidth="1"/>
    <col min="13571" max="13571" width="11.6328125" style="66" customWidth="1"/>
    <col min="13572" max="13572" width="12.6328125" style="66" bestFit="1" customWidth="1"/>
    <col min="13573" max="13573" width="12.08984375" style="66" bestFit="1" customWidth="1"/>
    <col min="13574" max="13574" width="12.6328125" style="66" bestFit="1" customWidth="1"/>
    <col min="13575" max="13575" width="12.08984375" style="66" bestFit="1" customWidth="1"/>
    <col min="13576" max="13576" width="2.26953125" style="66" customWidth="1"/>
    <col min="13577" max="13580" width="12.08984375" style="66" bestFit="1" customWidth="1"/>
    <col min="13581" max="13581" width="1.453125" style="66" customWidth="1"/>
    <col min="13582" max="13582" width="12.08984375" style="66" bestFit="1" customWidth="1"/>
    <col min="13583" max="13583" width="11.6328125" style="66" bestFit="1" customWidth="1"/>
    <col min="13584" max="13584" width="1.90625" style="66" customWidth="1"/>
    <col min="13585" max="13585" width="11.7265625" style="66" bestFit="1" customWidth="1"/>
    <col min="13586" max="13586" width="11.6328125" style="66" bestFit="1" customWidth="1"/>
    <col min="13587" max="13587" width="12.08984375" style="66" bestFit="1" customWidth="1"/>
    <col min="13588" max="13588" width="13.6328125" style="66" customWidth="1"/>
    <col min="13589" max="13589" width="14.7265625" style="66" customWidth="1"/>
    <col min="13590" max="13817" width="8.7265625" style="66"/>
    <col min="13818" max="13818" width="23.453125" style="66" customWidth="1"/>
    <col min="13819" max="13819" width="13.08984375" style="66" bestFit="1" customWidth="1"/>
    <col min="13820" max="13820" width="13.08984375" style="66" customWidth="1"/>
    <col min="13821" max="13821" width="12.6328125" style="66" bestFit="1" customWidth="1"/>
    <col min="13822" max="13822" width="12.7265625" style="66" bestFit="1" customWidth="1"/>
    <col min="13823" max="13823" width="13.08984375" style="66" bestFit="1" customWidth="1"/>
    <col min="13824" max="13824" width="14.08984375" style="66" bestFit="1" customWidth="1"/>
    <col min="13825" max="13825" width="2.453125" style="66" customWidth="1"/>
    <col min="13826" max="13826" width="13.08984375" style="66" bestFit="1" customWidth="1"/>
    <col min="13827" max="13827" width="11.6328125" style="66" customWidth="1"/>
    <col min="13828" max="13828" width="12.6328125" style="66" bestFit="1" customWidth="1"/>
    <col min="13829" max="13829" width="12.08984375" style="66" bestFit="1" customWidth="1"/>
    <col min="13830" max="13830" width="12.6328125" style="66" bestFit="1" customWidth="1"/>
    <col min="13831" max="13831" width="12.08984375" style="66" bestFit="1" customWidth="1"/>
    <col min="13832" max="13832" width="2.26953125" style="66" customWidth="1"/>
    <col min="13833" max="13836" width="12.08984375" style="66" bestFit="1" customWidth="1"/>
    <col min="13837" max="13837" width="1.453125" style="66" customWidth="1"/>
    <col min="13838" max="13838" width="12.08984375" style="66" bestFit="1" customWidth="1"/>
    <col min="13839" max="13839" width="11.6328125" style="66" bestFit="1" customWidth="1"/>
    <col min="13840" max="13840" width="1.90625" style="66" customWidth="1"/>
    <col min="13841" max="13841" width="11.7265625" style="66" bestFit="1" customWidth="1"/>
    <col min="13842" max="13842" width="11.6328125" style="66" bestFit="1" customWidth="1"/>
    <col min="13843" max="13843" width="12.08984375" style="66" bestFit="1" customWidth="1"/>
    <col min="13844" max="13844" width="13.6328125" style="66" customWidth="1"/>
    <col min="13845" max="13845" width="14.7265625" style="66" customWidth="1"/>
    <col min="13846" max="14073" width="8.7265625" style="66"/>
    <col min="14074" max="14074" width="23.453125" style="66" customWidth="1"/>
    <col min="14075" max="14075" width="13.08984375" style="66" bestFit="1" customWidth="1"/>
    <col min="14076" max="14076" width="13.08984375" style="66" customWidth="1"/>
    <col min="14077" max="14077" width="12.6328125" style="66" bestFit="1" customWidth="1"/>
    <col min="14078" max="14078" width="12.7265625" style="66" bestFit="1" customWidth="1"/>
    <col min="14079" max="14079" width="13.08984375" style="66" bestFit="1" customWidth="1"/>
    <col min="14080" max="14080" width="14.08984375" style="66" bestFit="1" customWidth="1"/>
    <col min="14081" max="14081" width="2.453125" style="66" customWidth="1"/>
    <col min="14082" max="14082" width="13.08984375" style="66" bestFit="1" customWidth="1"/>
    <col min="14083" max="14083" width="11.6328125" style="66" customWidth="1"/>
    <col min="14084" max="14084" width="12.6328125" style="66" bestFit="1" customWidth="1"/>
    <col min="14085" max="14085" width="12.08984375" style="66" bestFit="1" customWidth="1"/>
    <col min="14086" max="14086" width="12.6328125" style="66" bestFit="1" customWidth="1"/>
    <col min="14087" max="14087" width="12.08984375" style="66" bestFit="1" customWidth="1"/>
    <col min="14088" max="14088" width="2.26953125" style="66" customWidth="1"/>
    <col min="14089" max="14092" width="12.08984375" style="66" bestFit="1" customWidth="1"/>
    <col min="14093" max="14093" width="1.453125" style="66" customWidth="1"/>
    <col min="14094" max="14094" width="12.08984375" style="66" bestFit="1" customWidth="1"/>
    <col min="14095" max="14095" width="11.6328125" style="66" bestFit="1" customWidth="1"/>
    <col min="14096" max="14096" width="1.90625" style="66" customWidth="1"/>
    <col min="14097" max="14097" width="11.7265625" style="66" bestFit="1" customWidth="1"/>
    <col min="14098" max="14098" width="11.6328125" style="66" bestFit="1" customWidth="1"/>
    <col min="14099" max="14099" width="12.08984375" style="66" bestFit="1" customWidth="1"/>
    <col min="14100" max="14100" width="13.6328125" style="66" customWidth="1"/>
    <col min="14101" max="14101" width="14.7265625" style="66" customWidth="1"/>
    <col min="14102" max="14329" width="8.7265625" style="66"/>
    <col min="14330" max="14330" width="23.453125" style="66" customWidth="1"/>
    <col min="14331" max="14331" width="13.08984375" style="66" bestFit="1" customWidth="1"/>
    <col min="14332" max="14332" width="13.08984375" style="66" customWidth="1"/>
    <col min="14333" max="14333" width="12.6328125" style="66" bestFit="1" customWidth="1"/>
    <col min="14334" max="14334" width="12.7265625" style="66" bestFit="1" customWidth="1"/>
    <col min="14335" max="14335" width="13.08984375" style="66" bestFit="1" customWidth="1"/>
    <col min="14336" max="14336" width="14.08984375" style="66" bestFit="1" customWidth="1"/>
    <col min="14337" max="14337" width="2.453125" style="66" customWidth="1"/>
    <col min="14338" max="14338" width="13.08984375" style="66" bestFit="1" customWidth="1"/>
    <col min="14339" max="14339" width="11.6328125" style="66" customWidth="1"/>
    <col min="14340" max="14340" width="12.6328125" style="66" bestFit="1" customWidth="1"/>
    <col min="14341" max="14341" width="12.08984375" style="66" bestFit="1" customWidth="1"/>
    <col min="14342" max="14342" width="12.6328125" style="66" bestFit="1" customWidth="1"/>
    <col min="14343" max="14343" width="12.08984375" style="66" bestFit="1" customWidth="1"/>
    <col min="14344" max="14344" width="2.26953125" style="66" customWidth="1"/>
    <col min="14345" max="14348" width="12.08984375" style="66" bestFit="1" customWidth="1"/>
    <col min="14349" max="14349" width="1.453125" style="66" customWidth="1"/>
    <col min="14350" max="14350" width="12.08984375" style="66" bestFit="1" customWidth="1"/>
    <col min="14351" max="14351" width="11.6328125" style="66" bestFit="1" customWidth="1"/>
    <col min="14352" max="14352" width="1.90625" style="66" customWidth="1"/>
    <col min="14353" max="14353" width="11.7265625" style="66" bestFit="1" customWidth="1"/>
    <col min="14354" max="14354" width="11.6328125" style="66" bestFit="1" customWidth="1"/>
    <col min="14355" max="14355" width="12.08984375" style="66" bestFit="1" customWidth="1"/>
    <col min="14356" max="14356" width="13.6328125" style="66" customWidth="1"/>
    <col min="14357" max="14357" width="14.7265625" style="66" customWidth="1"/>
    <col min="14358" max="14585" width="8.7265625" style="66"/>
    <col min="14586" max="14586" width="23.453125" style="66" customWidth="1"/>
    <col min="14587" max="14587" width="13.08984375" style="66" bestFit="1" customWidth="1"/>
    <col min="14588" max="14588" width="13.08984375" style="66" customWidth="1"/>
    <col min="14589" max="14589" width="12.6328125" style="66" bestFit="1" customWidth="1"/>
    <col min="14590" max="14590" width="12.7265625" style="66" bestFit="1" customWidth="1"/>
    <col min="14591" max="14591" width="13.08984375" style="66" bestFit="1" customWidth="1"/>
    <col min="14592" max="14592" width="14.08984375" style="66" bestFit="1" customWidth="1"/>
    <col min="14593" max="14593" width="2.453125" style="66" customWidth="1"/>
    <col min="14594" max="14594" width="13.08984375" style="66" bestFit="1" customWidth="1"/>
    <col min="14595" max="14595" width="11.6328125" style="66" customWidth="1"/>
    <col min="14596" max="14596" width="12.6328125" style="66" bestFit="1" customWidth="1"/>
    <col min="14597" max="14597" width="12.08984375" style="66" bestFit="1" customWidth="1"/>
    <col min="14598" max="14598" width="12.6328125" style="66" bestFit="1" customWidth="1"/>
    <col min="14599" max="14599" width="12.08984375" style="66" bestFit="1" customWidth="1"/>
    <col min="14600" max="14600" width="2.26953125" style="66" customWidth="1"/>
    <col min="14601" max="14604" width="12.08984375" style="66" bestFit="1" customWidth="1"/>
    <col min="14605" max="14605" width="1.453125" style="66" customWidth="1"/>
    <col min="14606" max="14606" width="12.08984375" style="66" bestFit="1" customWidth="1"/>
    <col min="14607" max="14607" width="11.6328125" style="66" bestFit="1" customWidth="1"/>
    <col min="14608" max="14608" width="1.90625" style="66" customWidth="1"/>
    <col min="14609" max="14609" width="11.7265625" style="66" bestFit="1" customWidth="1"/>
    <col min="14610" max="14610" width="11.6328125" style="66" bestFit="1" customWidth="1"/>
    <col min="14611" max="14611" width="12.08984375" style="66" bestFit="1" customWidth="1"/>
    <col min="14612" max="14612" width="13.6328125" style="66" customWidth="1"/>
    <col min="14613" max="14613" width="14.7265625" style="66" customWidth="1"/>
    <col min="14614" max="14841" width="8.7265625" style="66"/>
    <col min="14842" max="14842" width="23.453125" style="66" customWidth="1"/>
    <col min="14843" max="14843" width="13.08984375" style="66" bestFit="1" customWidth="1"/>
    <col min="14844" max="14844" width="13.08984375" style="66" customWidth="1"/>
    <col min="14845" max="14845" width="12.6328125" style="66" bestFit="1" customWidth="1"/>
    <col min="14846" max="14846" width="12.7265625" style="66" bestFit="1" customWidth="1"/>
    <col min="14847" max="14847" width="13.08984375" style="66" bestFit="1" customWidth="1"/>
    <col min="14848" max="14848" width="14.08984375" style="66" bestFit="1" customWidth="1"/>
    <col min="14849" max="14849" width="2.453125" style="66" customWidth="1"/>
    <col min="14850" max="14850" width="13.08984375" style="66" bestFit="1" customWidth="1"/>
    <col min="14851" max="14851" width="11.6328125" style="66" customWidth="1"/>
    <col min="14852" max="14852" width="12.6328125" style="66" bestFit="1" customWidth="1"/>
    <col min="14853" max="14853" width="12.08984375" style="66" bestFit="1" customWidth="1"/>
    <col min="14854" max="14854" width="12.6328125" style="66" bestFit="1" customWidth="1"/>
    <col min="14855" max="14855" width="12.08984375" style="66" bestFit="1" customWidth="1"/>
    <col min="14856" max="14856" width="2.26953125" style="66" customWidth="1"/>
    <col min="14857" max="14860" width="12.08984375" style="66" bestFit="1" customWidth="1"/>
    <col min="14861" max="14861" width="1.453125" style="66" customWidth="1"/>
    <col min="14862" max="14862" width="12.08984375" style="66" bestFit="1" customWidth="1"/>
    <col min="14863" max="14863" width="11.6328125" style="66" bestFit="1" customWidth="1"/>
    <col min="14864" max="14864" width="1.90625" style="66" customWidth="1"/>
    <col min="14865" max="14865" width="11.7265625" style="66" bestFit="1" customWidth="1"/>
    <col min="14866" max="14866" width="11.6328125" style="66" bestFit="1" customWidth="1"/>
    <col min="14867" max="14867" width="12.08984375" style="66" bestFit="1" customWidth="1"/>
    <col min="14868" max="14868" width="13.6328125" style="66" customWidth="1"/>
    <col min="14869" max="14869" width="14.7265625" style="66" customWidth="1"/>
    <col min="14870" max="15097" width="8.7265625" style="66"/>
    <col min="15098" max="15098" width="23.453125" style="66" customWidth="1"/>
    <col min="15099" max="15099" width="13.08984375" style="66" bestFit="1" customWidth="1"/>
    <col min="15100" max="15100" width="13.08984375" style="66" customWidth="1"/>
    <col min="15101" max="15101" width="12.6328125" style="66" bestFit="1" customWidth="1"/>
    <col min="15102" max="15102" width="12.7265625" style="66" bestFit="1" customWidth="1"/>
    <col min="15103" max="15103" width="13.08984375" style="66" bestFit="1" customWidth="1"/>
    <col min="15104" max="15104" width="14.08984375" style="66" bestFit="1" customWidth="1"/>
    <col min="15105" max="15105" width="2.453125" style="66" customWidth="1"/>
    <col min="15106" max="15106" width="13.08984375" style="66" bestFit="1" customWidth="1"/>
    <col min="15107" max="15107" width="11.6328125" style="66" customWidth="1"/>
    <col min="15108" max="15108" width="12.6328125" style="66" bestFit="1" customWidth="1"/>
    <col min="15109" max="15109" width="12.08984375" style="66" bestFit="1" customWidth="1"/>
    <col min="15110" max="15110" width="12.6328125" style="66" bestFit="1" customWidth="1"/>
    <col min="15111" max="15111" width="12.08984375" style="66" bestFit="1" customWidth="1"/>
    <col min="15112" max="15112" width="2.26953125" style="66" customWidth="1"/>
    <col min="15113" max="15116" width="12.08984375" style="66" bestFit="1" customWidth="1"/>
    <col min="15117" max="15117" width="1.453125" style="66" customWidth="1"/>
    <col min="15118" max="15118" width="12.08984375" style="66" bestFit="1" customWidth="1"/>
    <col min="15119" max="15119" width="11.6328125" style="66" bestFit="1" customWidth="1"/>
    <col min="15120" max="15120" width="1.90625" style="66" customWidth="1"/>
    <col min="15121" max="15121" width="11.7265625" style="66" bestFit="1" customWidth="1"/>
    <col min="15122" max="15122" width="11.6328125" style="66" bestFit="1" customWidth="1"/>
    <col min="15123" max="15123" width="12.08984375" style="66" bestFit="1" customWidth="1"/>
    <col min="15124" max="15124" width="13.6328125" style="66" customWidth="1"/>
    <col min="15125" max="15125" width="14.7265625" style="66" customWidth="1"/>
    <col min="15126" max="15353" width="8.7265625" style="66"/>
    <col min="15354" max="15354" width="23.453125" style="66" customWidth="1"/>
    <col min="15355" max="15355" width="13.08984375" style="66" bestFit="1" customWidth="1"/>
    <col min="15356" max="15356" width="13.08984375" style="66" customWidth="1"/>
    <col min="15357" max="15357" width="12.6328125" style="66" bestFit="1" customWidth="1"/>
    <col min="15358" max="15358" width="12.7265625" style="66" bestFit="1" customWidth="1"/>
    <col min="15359" max="15359" width="13.08984375" style="66" bestFit="1" customWidth="1"/>
    <col min="15360" max="15360" width="14.08984375" style="66" bestFit="1" customWidth="1"/>
    <col min="15361" max="15361" width="2.453125" style="66" customWidth="1"/>
    <col min="15362" max="15362" width="13.08984375" style="66" bestFit="1" customWidth="1"/>
    <col min="15363" max="15363" width="11.6328125" style="66" customWidth="1"/>
    <col min="15364" max="15364" width="12.6328125" style="66" bestFit="1" customWidth="1"/>
    <col min="15365" max="15365" width="12.08984375" style="66" bestFit="1" customWidth="1"/>
    <col min="15366" max="15366" width="12.6328125" style="66" bestFit="1" customWidth="1"/>
    <col min="15367" max="15367" width="12.08984375" style="66" bestFit="1" customWidth="1"/>
    <col min="15368" max="15368" width="2.26953125" style="66" customWidth="1"/>
    <col min="15369" max="15372" width="12.08984375" style="66" bestFit="1" customWidth="1"/>
    <col min="15373" max="15373" width="1.453125" style="66" customWidth="1"/>
    <col min="15374" max="15374" width="12.08984375" style="66" bestFit="1" customWidth="1"/>
    <col min="15375" max="15375" width="11.6328125" style="66" bestFit="1" customWidth="1"/>
    <col min="15376" max="15376" width="1.90625" style="66" customWidth="1"/>
    <col min="15377" max="15377" width="11.7265625" style="66" bestFit="1" customWidth="1"/>
    <col min="15378" max="15378" width="11.6328125" style="66" bestFit="1" customWidth="1"/>
    <col min="15379" max="15379" width="12.08984375" style="66" bestFit="1" customWidth="1"/>
    <col min="15380" max="15380" width="13.6328125" style="66" customWidth="1"/>
    <col min="15381" max="15381" width="14.7265625" style="66" customWidth="1"/>
    <col min="15382" max="15609" width="8.7265625" style="66"/>
    <col min="15610" max="15610" width="23.453125" style="66" customWidth="1"/>
    <col min="15611" max="15611" width="13.08984375" style="66" bestFit="1" customWidth="1"/>
    <col min="15612" max="15612" width="13.08984375" style="66" customWidth="1"/>
    <col min="15613" max="15613" width="12.6328125" style="66" bestFit="1" customWidth="1"/>
    <col min="15614" max="15614" width="12.7265625" style="66" bestFit="1" customWidth="1"/>
    <col min="15615" max="15615" width="13.08984375" style="66" bestFit="1" customWidth="1"/>
    <col min="15616" max="15616" width="14.08984375" style="66" bestFit="1" customWidth="1"/>
    <col min="15617" max="15617" width="2.453125" style="66" customWidth="1"/>
    <col min="15618" max="15618" width="13.08984375" style="66" bestFit="1" customWidth="1"/>
    <col min="15619" max="15619" width="11.6328125" style="66" customWidth="1"/>
    <col min="15620" max="15620" width="12.6328125" style="66" bestFit="1" customWidth="1"/>
    <col min="15621" max="15621" width="12.08984375" style="66" bestFit="1" customWidth="1"/>
    <col min="15622" max="15622" width="12.6328125" style="66" bestFit="1" customWidth="1"/>
    <col min="15623" max="15623" width="12.08984375" style="66" bestFit="1" customWidth="1"/>
    <col min="15624" max="15624" width="2.26953125" style="66" customWidth="1"/>
    <col min="15625" max="15628" width="12.08984375" style="66" bestFit="1" customWidth="1"/>
    <col min="15629" max="15629" width="1.453125" style="66" customWidth="1"/>
    <col min="15630" max="15630" width="12.08984375" style="66" bestFit="1" customWidth="1"/>
    <col min="15631" max="15631" width="11.6328125" style="66" bestFit="1" customWidth="1"/>
    <col min="15632" max="15632" width="1.90625" style="66" customWidth="1"/>
    <col min="15633" max="15633" width="11.7265625" style="66" bestFit="1" customWidth="1"/>
    <col min="15634" max="15634" width="11.6328125" style="66" bestFit="1" customWidth="1"/>
    <col min="15635" max="15635" width="12.08984375" style="66" bestFit="1" customWidth="1"/>
    <col min="15636" max="15636" width="13.6328125" style="66" customWidth="1"/>
    <col min="15637" max="15637" width="14.7265625" style="66" customWidth="1"/>
    <col min="15638" max="15865" width="8.7265625" style="66"/>
    <col min="15866" max="15866" width="23.453125" style="66" customWidth="1"/>
    <col min="15867" max="15867" width="13.08984375" style="66" bestFit="1" customWidth="1"/>
    <col min="15868" max="15868" width="13.08984375" style="66" customWidth="1"/>
    <col min="15869" max="15869" width="12.6328125" style="66" bestFit="1" customWidth="1"/>
    <col min="15870" max="15870" width="12.7265625" style="66" bestFit="1" customWidth="1"/>
    <col min="15871" max="15871" width="13.08984375" style="66" bestFit="1" customWidth="1"/>
    <col min="15872" max="15872" width="14.08984375" style="66" bestFit="1" customWidth="1"/>
    <col min="15873" max="15873" width="2.453125" style="66" customWidth="1"/>
    <col min="15874" max="15874" width="13.08984375" style="66" bestFit="1" customWidth="1"/>
    <col min="15875" max="15875" width="11.6328125" style="66" customWidth="1"/>
    <col min="15876" max="15876" width="12.6328125" style="66" bestFit="1" customWidth="1"/>
    <col min="15877" max="15877" width="12.08984375" style="66" bestFit="1" customWidth="1"/>
    <col min="15878" max="15878" width="12.6328125" style="66" bestFit="1" customWidth="1"/>
    <col min="15879" max="15879" width="12.08984375" style="66" bestFit="1" customWidth="1"/>
    <col min="15880" max="15880" width="2.26953125" style="66" customWidth="1"/>
    <col min="15881" max="15884" width="12.08984375" style="66" bestFit="1" customWidth="1"/>
    <col min="15885" max="15885" width="1.453125" style="66" customWidth="1"/>
    <col min="15886" max="15886" width="12.08984375" style="66" bestFit="1" customWidth="1"/>
    <col min="15887" max="15887" width="11.6328125" style="66" bestFit="1" customWidth="1"/>
    <col min="15888" max="15888" width="1.90625" style="66" customWidth="1"/>
    <col min="15889" max="15889" width="11.7265625" style="66" bestFit="1" customWidth="1"/>
    <col min="15890" max="15890" width="11.6328125" style="66" bestFit="1" customWidth="1"/>
    <col min="15891" max="15891" width="12.08984375" style="66" bestFit="1" customWidth="1"/>
    <col min="15892" max="15892" width="13.6328125" style="66" customWidth="1"/>
    <col min="15893" max="15893" width="14.7265625" style="66" customWidth="1"/>
    <col min="15894" max="16121" width="8.7265625" style="66"/>
    <col min="16122" max="16122" width="23.453125" style="66" customWidth="1"/>
    <col min="16123" max="16123" width="13.08984375" style="66" bestFit="1" customWidth="1"/>
    <col min="16124" max="16124" width="13.08984375" style="66" customWidth="1"/>
    <col min="16125" max="16125" width="12.6328125" style="66" bestFit="1" customWidth="1"/>
    <col min="16126" max="16126" width="12.7265625" style="66" bestFit="1" customWidth="1"/>
    <col min="16127" max="16127" width="13.08984375" style="66" bestFit="1" customWidth="1"/>
    <col min="16128" max="16128" width="14.08984375" style="66" bestFit="1" customWidth="1"/>
    <col min="16129" max="16129" width="2.453125" style="66" customWidth="1"/>
    <col min="16130" max="16130" width="13.08984375" style="66" bestFit="1" customWidth="1"/>
    <col min="16131" max="16131" width="11.6328125" style="66" customWidth="1"/>
    <col min="16132" max="16132" width="12.6328125" style="66" bestFit="1" customWidth="1"/>
    <col min="16133" max="16133" width="12.08984375" style="66" bestFit="1" customWidth="1"/>
    <col min="16134" max="16134" width="12.6328125" style="66" bestFit="1" customWidth="1"/>
    <col min="16135" max="16135" width="12.08984375" style="66" bestFit="1" customWidth="1"/>
    <col min="16136" max="16136" width="2.26953125" style="66" customWidth="1"/>
    <col min="16137" max="16140" width="12.08984375" style="66" bestFit="1" customWidth="1"/>
    <col min="16141" max="16141" width="1.453125" style="66" customWidth="1"/>
    <col min="16142" max="16142" width="12.08984375" style="66" bestFit="1" customWidth="1"/>
    <col min="16143" max="16143" width="11.6328125" style="66" bestFit="1" customWidth="1"/>
    <col min="16144" max="16144" width="1.90625" style="66" customWidth="1"/>
    <col min="16145" max="16145" width="11.7265625" style="66" bestFit="1" customWidth="1"/>
    <col min="16146" max="16146" width="11.6328125" style="66" bestFit="1" customWidth="1"/>
    <col min="16147" max="16147" width="12.08984375" style="66" bestFit="1" customWidth="1"/>
    <col min="16148" max="16148" width="13.6328125" style="66" customWidth="1"/>
    <col min="16149" max="16149" width="14.7265625" style="66" customWidth="1"/>
    <col min="16150" max="16378" width="8.7265625" style="66"/>
    <col min="16379" max="16384" width="9" style="66" customWidth="1"/>
  </cols>
  <sheetData>
    <row r="1" spans="1:35" s="63" customFormat="1">
      <c r="B1" s="64" t="s">
        <v>2</v>
      </c>
      <c r="C1" s="64" t="s">
        <v>3</v>
      </c>
      <c r="D1" s="64" t="s">
        <v>4</v>
      </c>
      <c r="E1" s="64" t="s">
        <v>141</v>
      </c>
      <c r="F1" s="64" t="s">
        <v>142</v>
      </c>
      <c r="G1" s="64" t="s">
        <v>5</v>
      </c>
      <c r="H1" s="64" t="s">
        <v>0</v>
      </c>
      <c r="I1" s="64" t="s">
        <v>6</v>
      </c>
      <c r="J1" s="64" t="s">
        <v>7</v>
      </c>
      <c r="K1" s="64" t="s">
        <v>143</v>
      </c>
      <c r="L1" s="64" t="s">
        <v>144</v>
      </c>
      <c r="M1" s="63" t="s">
        <v>145</v>
      </c>
      <c r="N1" s="63" t="s">
        <v>146</v>
      </c>
      <c r="O1" s="63" t="s">
        <v>147</v>
      </c>
      <c r="P1" s="63" t="s">
        <v>148</v>
      </c>
      <c r="Q1" s="63" t="s">
        <v>149</v>
      </c>
      <c r="R1" s="63" t="s">
        <v>150</v>
      </c>
      <c r="S1" s="63" t="s">
        <v>151</v>
      </c>
      <c r="T1" s="64" t="s">
        <v>152</v>
      </c>
      <c r="U1" s="64" t="s">
        <v>153</v>
      </c>
      <c r="V1" s="64" t="s">
        <v>154</v>
      </c>
      <c r="W1" s="64" t="s">
        <v>155</v>
      </c>
      <c r="X1" s="64" t="s">
        <v>156</v>
      </c>
      <c r="Y1" s="64" t="s">
        <v>157</v>
      </c>
      <c r="Z1" s="64" t="s">
        <v>158</v>
      </c>
      <c r="AA1" s="64" t="s">
        <v>159</v>
      </c>
      <c r="AB1" s="64" t="s">
        <v>160</v>
      </c>
      <c r="AC1" s="64" t="s">
        <v>161</v>
      </c>
      <c r="AD1" s="64" t="s">
        <v>162</v>
      </c>
      <c r="AE1" s="63" t="s">
        <v>163</v>
      </c>
      <c r="AF1" s="63" t="s">
        <v>164</v>
      </c>
      <c r="AG1" s="63" t="s">
        <v>165</v>
      </c>
      <c r="AH1" s="65" t="s">
        <v>166</v>
      </c>
    </row>
    <row r="2" spans="1:35" ht="21" customHeight="1">
      <c r="A2" s="304" t="s">
        <v>167</v>
      </c>
      <c r="B2" s="305" t="s">
        <v>444</v>
      </c>
      <c r="C2" s="305"/>
      <c r="D2" s="305"/>
      <c r="E2" s="305"/>
      <c r="F2" s="306" t="s">
        <v>168</v>
      </c>
      <c r="G2" s="306"/>
      <c r="H2" s="306"/>
      <c r="I2" s="306"/>
      <c r="J2" s="306"/>
      <c r="K2" s="306"/>
      <c r="L2" s="306"/>
      <c r="M2" s="307" t="s">
        <v>169</v>
      </c>
      <c r="N2" s="307"/>
      <c r="O2" s="307"/>
      <c r="P2" s="307"/>
      <c r="Q2" s="307"/>
      <c r="R2" s="307"/>
      <c r="S2" s="307"/>
      <c r="T2" s="308" t="s">
        <v>170</v>
      </c>
      <c r="U2" s="308"/>
      <c r="V2" s="308"/>
      <c r="W2" s="308"/>
      <c r="X2" s="308"/>
      <c r="Y2" s="308"/>
      <c r="Z2" s="308"/>
      <c r="AA2" s="309" t="s">
        <v>171</v>
      </c>
      <c r="AB2" s="309"/>
      <c r="AC2" s="309"/>
      <c r="AD2" s="309"/>
      <c r="AE2" s="309"/>
      <c r="AF2" s="309"/>
      <c r="AG2" s="309"/>
      <c r="AH2" s="302" t="s">
        <v>172</v>
      </c>
      <c r="AI2" s="303" t="s">
        <v>281</v>
      </c>
    </row>
    <row r="3" spans="1:35" s="72" customFormat="1" ht="78.75" customHeight="1">
      <c r="A3" s="304"/>
      <c r="B3" s="67" t="s">
        <v>173</v>
      </c>
      <c r="C3" s="67" t="s">
        <v>174</v>
      </c>
      <c r="D3" s="67" t="s">
        <v>175</v>
      </c>
      <c r="E3" s="67" t="s">
        <v>176</v>
      </c>
      <c r="F3" s="68" t="s">
        <v>177</v>
      </c>
      <c r="G3" s="68" t="s">
        <v>178</v>
      </c>
      <c r="H3" s="68" t="s">
        <v>179</v>
      </c>
      <c r="I3" s="68" t="s">
        <v>180</v>
      </c>
      <c r="J3" s="68" t="s">
        <v>181</v>
      </c>
      <c r="K3" s="68" t="s">
        <v>182</v>
      </c>
      <c r="L3" s="68" t="s">
        <v>183</v>
      </c>
      <c r="M3" s="69" t="s">
        <v>177</v>
      </c>
      <c r="N3" s="69" t="s">
        <v>178</v>
      </c>
      <c r="O3" s="69" t="s">
        <v>179</v>
      </c>
      <c r="P3" s="69" t="s">
        <v>180</v>
      </c>
      <c r="Q3" s="69" t="s">
        <v>181</v>
      </c>
      <c r="R3" s="69" t="s">
        <v>182</v>
      </c>
      <c r="S3" s="69" t="s">
        <v>183</v>
      </c>
      <c r="T3" s="70" t="s">
        <v>177</v>
      </c>
      <c r="U3" s="70" t="s">
        <v>178</v>
      </c>
      <c r="V3" s="70" t="s">
        <v>179</v>
      </c>
      <c r="W3" s="70" t="s">
        <v>180</v>
      </c>
      <c r="X3" s="71" t="s">
        <v>181</v>
      </c>
      <c r="Y3" s="70" t="s">
        <v>182</v>
      </c>
      <c r="Z3" s="70" t="s">
        <v>183</v>
      </c>
      <c r="AA3" s="69" t="s">
        <v>177</v>
      </c>
      <c r="AB3" s="69" t="s">
        <v>178</v>
      </c>
      <c r="AC3" s="69" t="s">
        <v>179</v>
      </c>
      <c r="AD3" s="69" t="s">
        <v>180</v>
      </c>
      <c r="AE3" s="69" t="s">
        <v>181</v>
      </c>
      <c r="AF3" s="69" t="s">
        <v>182</v>
      </c>
      <c r="AG3" s="69" t="s">
        <v>183</v>
      </c>
      <c r="AH3" s="302"/>
      <c r="AI3" s="303"/>
    </row>
    <row r="4" spans="1:35">
      <c r="A4" s="73" t="s">
        <v>184</v>
      </c>
      <c r="B4" s="102">
        <v>150831</v>
      </c>
      <c r="C4" s="74">
        <v>14</v>
      </c>
      <c r="D4" s="74">
        <v>17087.490000000002</v>
      </c>
      <c r="E4" s="74">
        <f>(B4/C4)+D4</f>
        <v>27861.13285714286</v>
      </c>
      <c r="F4" s="74">
        <v>2121.8829238198464</v>
      </c>
      <c r="G4" s="74">
        <v>1256.1247535371995</v>
      </c>
      <c r="H4" s="74">
        <v>448.61062954578352</v>
      </c>
      <c r="I4" s="74">
        <v>417.75467954523521</v>
      </c>
      <c r="J4" s="74">
        <v>457.24214006395999</v>
      </c>
      <c r="K4" s="74">
        <v>624.06793816561162</v>
      </c>
      <c r="L4" s="74">
        <v>254.0793705879835</v>
      </c>
      <c r="M4" s="74">
        <f t="shared" ref="M4:M15" si="0">E4*F4</f>
        <v>59118062.04784748</v>
      </c>
      <c r="N4" s="74">
        <f t="shared" ref="N4:N15" si="1">E4*G4</f>
        <v>34997058.643445745</v>
      </c>
      <c r="O4" s="74">
        <f t="shared" ref="O4:O15" si="2">E4*H4</f>
        <v>12498800.350901574</v>
      </c>
      <c r="P4" s="74">
        <f t="shared" ref="P4:P15" si="3">E4*I4</f>
        <v>11639118.628502939</v>
      </c>
      <c r="Q4" s="74">
        <f t="shared" ref="Q4:Q15" si="4">E4*J4</f>
        <v>12739284.012206314</v>
      </c>
      <c r="R4" s="74">
        <f t="shared" ref="R4:R15" si="5">E4*K4</f>
        <v>17387239.73711532</v>
      </c>
      <c r="S4" s="74">
        <f t="shared" ref="S4:S15" si="6">E4*L4</f>
        <v>7078939.1002110448</v>
      </c>
      <c r="T4" s="74">
        <v>70497514.439999998</v>
      </c>
      <c r="U4" s="74">
        <v>28274798.229999997</v>
      </c>
      <c r="V4" s="74">
        <v>19265854</v>
      </c>
      <c r="W4" s="74">
        <v>12400147.32</v>
      </c>
      <c r="X4" s="74">
        <v>15033088.120000001</v>
      </c>
      <c r="Y4" s="74">
        <v>11862507.300000001</v>
      </c>
      <c r="Z4" s="74">
        <v>8833966.5199999996</v>
      </c>
      <c r="AA4" s="75">
        <f>T4-M4</f>
        <v>11379452.392152518</v>
      </c>
      <c r="AB4" s="75">
        <f t="shared" ref="AB4:AG4" si="7">U4-N4</f>
        <v>-6722260.4134457484</v>
      </c>
      <c r="AC4" s="75">
        <f t="shared" si="7"/>
        <v>6767053.6490984261</v>
      </c>
      <c r="AD4" s="75">
        <f t="shared" si="7"/>
        <v>761028.6914970614</v>
      </c>
      <c r="AE4" s="75">
        <f t="shared" si="7"/>
        <v>2293804.1077936869</v>
      </c>
      <c r="AF4" s="75">
        <f t="shared" si="7"/>
        <v>-5524732.4371153191</v>
      </c>
      <c r="AG4" s="75">
        <f t="shared" si="7"/>
        <v>1755027.4197889548</v>
      </c>
      <c r="AH4" s="206">
        <f>SUM(AA4:AG4)</f>
        <v>10709373.40976958</v>
      </c>
      <c r="AI4" s="207">
        <f>AH4*-1</f>
        <v>-10709373.40976958</v>
      </c>
    </row>
    <row r="5" spans="1:35">
      <c r="A5" s="73" t="s">
        <v>185</v>
      </c>
      <c r="B5" s="102">
        <v>47667</v>
      </c>
      <c r="C5" s="74">
        <v>21</v>
      </c>
      <c r="D5" s="74">
        <v>510.76</v>
      </c>
      <c r="E5" s="74">
        <f t="shared" ref="E5:E68" si="8">(B5/C5)+D5</f>
        <v>2780.6171428571424</v>
      </c>
      <c r="F5" s="74">
        <v>1355.0754153649634</v>
      </c>
      <c r="G5" s="74">
        <v>563.49021940912382</v>
      </c>
      <c r="H5" s="74">
        <v>622.21266335157952</v>
      </c>
      <c r="I5" s="74">
        <v>555.92198464977105</v>
      </c>
      <c r="J5" s="74">
        <v>414.50620628316938</v>
      </c>
      <c r="K5" s="74">
        <v>184.49990597024367</v>
      </c>
      <c r="L5" s="74">
        <v>336.27887786332531</v>
      </c>
      <c r="M5" s="74">
        <f t="shared" si="0"/>
        <v>3767945.9298280799</v>
      </c>
      <c r="N5" s="74">
        <f t="shared" si="1"/>
        <v>1566850.5639213421</v>
      </c>
      <c r="O5" s="74">
        <f t="shared" si="2"/>
        <v>1730135.198218202</v>
      </c>
      <c r="P5" s="74">
        <f t="shared" si="3"/>
        <v>1545806.2006083187</v>
      </c>
      <c r="Q5" s="74">
        <f t="shared" si="4"/>
        <v>1152583.0630116598</v>
      </c>
      <c r="R5" s="74">
        <f t="shared" si="5"/>
        <v>513023.60139639041</v>
      </c>
      <c r="S5" s="74">
        <f t="shared" si="6"/>
        <v>935062.81256752554</v>
      </c>
      <c r="T5" s="74">
        <v>3971978.17</v>
      </c>
      <c r="U5" s="74">
        <v>2960323.37</v>
      </c>
      <c r="V5" s="74">
        <v>394609.5</v>
      </c>
      <c r="W5" s="74">
        <v>1685165.35</v>
      </c>
      <c r="X5" s="74">
        <v>2230490.59</v>
      </c>
      <c r="Y5" s="74">
        <v>906740</v>
      </c>
      <c r="Z5" s="74">
        <v>1240719.22</v>
      </c>
      <c r="AA5" s="75">
        <f t="shared" ref="AA5:AA68" si="9">T5-M5</f>
        <v>204032.24017192004</v>
      </c>
      <c r="AB5" s="75">
        <f t="shared" ref="AB5:AB68" si="10">U5-N5</f>
        <v>1393472.806078658</v>
      </c>
      <c r="AC5" s="75">
        <f t="shared" ref="AC5:AC68" si="11">V5-O5</f>
        <v>-1335525.698218202</v>
      </c>
      <c r="AD5" s="75">
        <f t="shared" ref="AD5:AD68" si="12">W5-P5</f>
        <v>139359.14939168142</v>
      </c>
      <c r="AE5" s="75">
        <f t="shared" ref="AE5:AE68" si="13">X5-Q5</f>
        <v>1077907.5269883401</v>
      </c>
      <c r="AF5" s="75">
        <f t="shared" ref="AF5:AF68" si="14">Y5-R5</f>
        <v>393716.39860360959</v>
      </c>
      <c r="AG5" s="75">
        <f t="shared" ref="AG5:AG68" si="15">Z5-S5</f>
        <v>305656.40743247443</v>
      </c>
      <c r="AH5" s="206">
        <f t="shared" ref="AH5:AH68" si="16">SUM(AA5:AG5)</f>
        <v>2178618.8304484813</v>
      </c>
      <c r="AI5" s="207">
        <f t="shared" ref="AI5:AI68" si="17">AH5*-1</f>
        <v>-2178618.8304484813</v>
      </c>
    </row>
    <row r="6" spans="1:35">
      <c r="A6" s="73" t="s">
        <v>186</v>
      </c>
      <c r="B6" s="102">
        <v>46103</v>
      </c>
      <c r="C6" s="74">
        <v>21</v>
      </c>
      <c r="D6" s="74">
        <v>643.54999999999995</v>
      </c>
      <c r="E6" s="74">
        <f t="shared" si="8"/>
        <v>2838.9309523809525</v>
      </c>
      <c r="F6" s="74">
        <v>1355.0754153649634</v>
      </c>
      <c r="G6" s="74">
        <v>563.49021940912382</v>
      </c>
      <c r="H6" s="74">
        <v>622.21266335157952</v>
      </c>
      <c r="I6" s="74">
        <v>555.92198464977105</v>
      </c>
      <c r="J6" s="74">
        <v>414.50620628316938</v>
      </c>
      <c r="K6" s="74">
        <v>184.49990597024367</v>
      </c>
      <c r="L6" s="74">
        <v>336.27887786332531</v>
      </c>
      <c r="M6" s="74">
        <f t="shared" si="0"/>
        <v>3846965.5394900702</v>
      </c>
      <c r="N6" s="74">
        <f t="shared" si="1"/>
        <v>1599709.8252444959</v>
      </c>
      <c r="O6" s="74">
        <f t="shared" si="2"/>
        <v>1766418.7889521886</v>
      </c>
      <c r="P6" s="74">
        <f t="shared" si="3"/>
        <v>1578224.1293312837</v>
      </c>
      <c r="Q6" s="74">
        <f t="shared" si="4"/>
        <v>1176754.4989712937</v>
      </c>
      <c r="R6" s="74">
        <f t="shared" si="5"/>
        <v>523782.49377030006</v>
      </c>
      <c r="S6" s="74">
        <f t="shared" si="6"/>
        <v>954672.51499812806</v>
      </c>
      <c r="T6" s="74">
        <v>3196578.84</v>
      </c>
      <c r="U6" s="74">
        <v>1430358.1600000001</v>
      </c>
      <c r="V6" s="74">
        <v>2174989</v>
      </c>
      <c r="W6" s="74">
        <v>1495878.85</v>
      </c>
      <c r="X6" s="74">
        <v>1140305.5</v>
      </c>
      <c r="Y6" s="74">
        <v>665909.6</v>
      </c>
      <c r="Z6" s="74">
        <v>1268910.1600000001</v>
      </c>
      <c r="AA6" s="75">
        <f t="shared" si="9"/>
        <v>-650386.69949007034</v>
      </c>
      <c r="AB6" s="75">
        <f t="shared" si="10"/>
        <v>-169351.66524449573</v>
      </c>
      <c r="AC6" s="75">
        <f t="shared" si="11"/>
        <v>408570.21104781143</v>
      </c>
      <c r="AD6" s="75">
        <f t="shared" si="12"/>
        <v>-82345.279331283644</v>
      </c>
      <c r="AE6" s="75">
        <f t="shared" si="13"/>
        <v>-36448.99897129368</v>
      </c>
      <c r="AF6" s="75">
        <f t="shared" si="14"/>
        <v>142127.10622969992</v>
      </c>
      <c r="AG6" s="75">
        <f t="shared" si="15"/>
        <v>314237.64500187209</v>
      </c>
      <c r="AH6" s="206">
        <f t="shared" si="16"/>
        <v>-73597.680757759954</v>
      </c>
      <c r="AI6" s="208">
        <f t="shared" si="17"/>
        <v>73597.680757759954</v>
      </c>
    </row>
    <row r="7" spans="1:35">
      <c r="A7" s="73" t="s">
        <v>187</v>
      </c>
      <c r="B7" s="102">
        <v>41906</v>
      </c>
      <c r="C7" s="74">
        <v>21</v>
      </c>
      <c r="D7" s="74">
        <v>702.1</v>
      </c>
      <c r="E7" s="74">
        <f t="shared" si="8"/>
        <v>2697.6238095238095</v>
      </c>
      <c r="F7" s="74">
        <v>1355.0754153649634</v>
      </c>
      <c r="G7" s="74">
        <v>563.49021940912382</v>
      </c>
      <c r="H7" s="74">
        <v>622.21266335157952</v>
      </c>
      <c r="I7" s="74">
        <v>555.92198464977105</v>
      </c>
      <c r="J7" s="74">
        <v>414.50620628316938</v>
      </c>
      <c r="K7" s="74">
        <v>184.49990597024367</v>
      </c>
      <c r="L7" s="74">
        <v>336.27887786332531</v>
      </c>
      <c r="M7" s="74">
        <f t="shared" si="0"/>
        <v>3655483.7041888912</v>
      </c>
      <c r="N7" s="74">
        <f t="shared" si="1"/>
        <v>1520084.632311848</v>
      </c>
      <c r="O7" s="74">
        <f t="shared" si="2"/>
        <v>1678495.6952444436</v>
      </c>
      <c r="P7" s="74">
        <f t="shared" si="3"/>
        <v>1499668.3820289522</v>
      </c>
      <c r="Q7" s="74">
        <f t="shared" si="4"/>
        <v>1118181.8112648653</v>
      </c>
      <c r="R7" s="74">
        <f t="shared" si="5"/>
        <v>497711.3392002334</v>
      </c>
      <c r="S7" s="74">
        <f t="shared" si="6"/>
        <v>907153.90756405552</v>
      </c>
      <c r="T7" s="74">
        <v>4110703.09</v>
      </c>
      <c r="U7" s="74">
        <v>733113.84</v>
      </c>
      <c r="V7" s="74">
        <v>2491240.7999999998</v>
      </c>
      <c r="W7" s="74">
        <v>1307756.4300000002</v>
      </c>
      <c r="X7" s="74">
        <v>1218964.42</v>
      </c>
      <c r="Y7" s="74">
        <v>473103</v>
      </c>
      <c r="Z7" s="74">
        <v>600990.75</v>
      </c>
      <c r="AA7" s="75">
        <f t="shared" si="9"/>
        <v>455219.38581110863</v>
      </c>
      <c r="AB7" s="75">
        <f t="shared" si="10"/>
        <v>-786970.79231184802</v>
      </c>
      <c r="AC7" s="75">
        <f t="shared" si="11"/>
        <v>812745.10475555621</v>
      </c>
      <c r="AD7" s="75">
        <f t="shared" si="12"/>
        <v>-191911.95202895207</v>
      </c>
      <c r="AE7" s="75">
        <f t="shared" si="13"/>
        <v>100782.60873513459</v>
      </c>
      <c r="AF7" s="75">
        <f t="shared" si="14"/>
        <v>-24608.3392002334</v>
      </c>
      <c r="AG7" s="75">
        <f t="shared" si="15"/>
        <v>-306163.15756405552</v>
      </c>
      <c r="AH7" s="208">
        <f t="shared" si="16"/>
        <v>59092.858196710411</v>
      </c>
      <c r="AI7" s="207">
        <f t="shared" si="17"/>
        <v>-59092.858196710411</v>
      </c>
    </row>
    <row r="8" spans="1:35">
      <c r="A8" s="73" t="s">
        <v>188</v>
      </c>
      <c r="B8" s="102">
        <v>28231</v>
      </c>
      <c r="C8" s="74">
        <v>21</v>
      </c>
      <c r="D8" s="74">
        <v>518.55999999999995</v>
      </c>
      <c r="E8" s="74">
        <f t="shared" si="8"/>
        <v>1862.8933333333332</v>
      </c>
      <c r="F8" s="74">
        <v>994.53514316723545</v>
      </c>
      <c r="G8" s="74">
        <v>565.11559944045644</v>
      </c>
      <c r="H8" s="74">
        <v>566.79432400764858</v>
      </c>
      <c r="I8" s="74">
        <v>665.01056721315831</v>
      </c>
      <c r="J8" s="74">
        <v>352.28025663252521</v>
      </c>
      <c r="K8" s="74">
        <v>220.02161753716956</v>
      </c>
      <c r="L8" s="74">
        <v>302.40581144066039</v>
      </c>
      <c r="M8" s="74">
        <f t="shared" si="0"/>
        <v>1852712.8879719549</v>
      </c>
      <c r="N8" s="74">
        <f t="shared" si="1"/>
        <v>1052750.0827602965</v>
      </c>
      <c r="O8" s="74">
        <f t="shared" si="2"/>
        <v>1055877.3675650219</v>
      </c>
      <c r="P8" s="74">
        <f t="shared" si="3"/>
        <v>1238843.7522576111</v>
      </c>
      <c r="Q8" s="74">
        <f t="shared" si="4"/>
        <v>656260.54154568689</v>
      </c>
      <c r="R8" s="74">
        <f t="shared" si="5"/>
        <v>409876.80449920957</v>
      </c>
      <c r="S8" s="74">
        <f t="shared" si="6"/>
        <v>563349.77009406325</v>
      </c>
      <c r="T8" s="74">
        <v>2440919.67</v>
      </c>
      <c r="U8" s="74">
        <v>1102733.6299999999</v>
      </c>
      <c r="V8" s="74">
        <v>1065553</v>
      </c>
      <c r="W8" s="74">
        <v>1723491.75</v>
      </c>
      <c r="X8" s="74">
        <v>428727</v>
      </c>
      <c r="Y8" s="74">
        <v>684920</v>
      </c>
      <c r="Z8" s="74">
        <v>558560.71</v>
      </c>
      <c r="AA8" s="75">
        <f t="shared" si="9"/>
        <v>588206.78202804504</v>
      </c>
      <c r="AB8" s="75">
        <f t="shared" si="10"/>
        <v>49983.547239703359</v>
      </c>
      <c r="AC8" s="75">
        <f t="shared" si="11"/>
        <v>9675.6324349781498</v>
      </c>
      <c r="AD8" s="75">
        <f t="shared" si="12"/>
        <v>484647.99774238886</v>
      </c>
      <c r="AE8" s="75">
        <f t="shared" si="13"/>
        <v>-227533.54154568689</v>
      </c>
      <c r="AF8" s="75">
        <f t="shared" si="14"/>
        <v>275043.19550079043</v>
      </c>
      <c r="AG8" s="75">
        <f t="shared" si="15"/>
        <v>-4789.0600940632867</v>
      </c>
      <c r="AH8" s="206">
        <f t="shared" si="16"/>
        <v>1175234.5533061558</v>
      </c>
      <c r="AI8" s="207">
        <f t="shared" si="17"/>
        <v>-1175234.5533061558</v>
      </c>
    </row>
    <row r="9" spans="1:35">
      <c r="A9" s="73" t="s">
        <v>189</v>
      </c>
      <c r="B9" s="102">
        <v>61332</v>
      </c>
      <c r="C9" s="74">
        <v>21</v>
      </c>
      <c r="D9" s="74">
        <v>789.91</v>
      </c>
      <c r="E9" s="74">
        <f t="shared" si="8"/>
        <v>3710.4814285714283</v>
      </c>
      <c r="F9" s="74">
        <v>1288.976569352707</v>
      </c>
      <c r="G9" s="74">
        <v>548.03044745758427</v>
      </c>
      <c r="H9" s="74">
        <v>532.39639290815398</v>
      </c>
      <c r="I9" s="74">
        <v>623.64385202091808</v>
      </c>
      <c r="J9" s="74">
        <v>342.67052533091959</v>
      </c>
      <c r="K9" s="74">
        <v>130.62999536755748</v>
      </c>
      <c r="L9" s="74">
        <v>283.39624887576736</v>
      </c>
      <c r="M9" s="74">
        <f t="shared" si="0"/>
        <v>4782723.622446931</v>
      </c>
      <c r="N9" s="74">
        <f t="shared" si="1"/>
        <v>2033456.7975830564</v>
      </c>
      <c r="O9" s="74">
        <f t="shared" si="2"/>
        <v>1975446.9285241226</v>
      </c>
      <c r="P9" s="74">
        <f t="shared" si="3"/>
        <v>2314018.9309663647</v>
      </c>
      <c r="Q9" s="74">
        <f t="shared" si="4"/>
        <v>1271472.6203591924</v>
      </c>
      <c r="R9" s="74">
        <f t="shared" si="5"/>
        <v>484700.17182569375</v>
      </c>
      <c r="S9" s="74">
        <f t="shared" si="6"/>
        <v>1051536.5183803414</v>
      </c>
      <c r="T9" s="74">
        <v>6216677.2199999997</v>
      </c>
      <c r="U9" s="74">
        <v>3630533.79</v>
      </c>
      <c r="V9" s="74">
        <v>1948584</v>
      </c>
      <c r="W9" s="74">
        <v>1104896.69</v>
      </c>
      <c r="X9" s="74">
        <v>1304281.3799999999</v>
      </c>
      <c r="Y9" s="74">
        <v>215352</v>
      </c>
      <c r="Z9" s="74">
        <v>1081549.3</v>
      </c>
      <c r="AA9" s="75">
        <f t="shared" si="9"/>
        <v>1433953.5975530688</v>
      </c>
      <c r="AB9" s="75">
        <f t="shared" si="10"/>
        <v>1597076.9924169437</v>
      </c>
      <c r="AC9" s="75">
        <f t="shared" si="11"/>
        <v>-26862.928524122573</v>
      </c>
      <c r="AD9" s="75">
        <f t="shared" si="12"/>
        <v>-1209122.2409663647</v>
      </c>
      <c r="AE9" s="75">
        <f t="shared" si="13"/>
        <v>32808.759640807519</v>
      </c>
      <c r="AF9" s="75">
        <f t="shared" si="14"/>
        <v>-269348.17182569375</v>
      </c>
      <c r="AG9" s="75">
        <f t="shared" si="15"/>
        <v>30012.781619658694</v>
      </c>
      <c r="AH9" s="206">
        <f t="shared" si="16"/>
        <v>1588518.7899142974</v>
      </c>
      <c r="AI9" s="207">
        <f t="shared" si="17"/>
        <v>-1588518.7899142974</v>
      </c>
    </row>
    <row r="10" spans="1:35">
      <c r="A10" s="73" t="s">
        <v>190</v>
      </c>
      <c r="B10" s="102">
        <v>52216</v>
      </c>
      <c r="C10" s="74">
        <v>21</v>
      </c>
      <c r="D10" s="74">
        <v>961.02</v>
      </c>
      <c r="E10" s="74">
        <f t="shared" si="8"/>
        <v>3447.4961904761903</v>
      </c>
      <c r="F10" s="74">
        <v>1551.183413158745</v>
      </c>
      <c r="G10" s="74">
        <v>578.74052402135931</v>
      </c>
      <c r="H10" s="74">
        <v>590.3510317131171</v>
      </c>
      <c r="I10" s="74">
        <v>781.57474060191566</v>
      </c>
      <c r="J10" s="74">
        <v>581.38196016377231</v>
      </c>
      <c r="K10" s="74">
        <v>259.150833146151</v>
      </c>
      <c r="L10" s="74">
        <v>268.69791561374649</v>
      </c>
      <c r="M10" s="74">
        <f t="shared" si="0"/>
        <v>5347698.9075946277</v>
      </c>
      <c r="N10" s="74">
        <f t="shared" si="1"/>
        <v>1995205.7518378303</v>
      </c>
      <c r="O10" s="74">
        <f t="shared" si="2"/>
        <v>2035232.9328746598</v>
      </c>
      <c r="P10" s="74">
        <f t="shared" si="3"/>
        <v>2694475.9407975208</v>
      </c>
      <c r="Q10" s="74">
        <f t="shared" si="4"/>
        <v>2004312.0928761852</v>
      </c>
      <c r="R10" s="74">
        <f t="shared" si="5"/>
        <v>893421.51003008639</v>
      </c>
      <c r="S10" s="74">
        <f t="shared" si="6"/>
        <v>926335.04046728392</v>
      </c>
      <c r="T10" s="74">
        <v>5967386.4000000004</v>
      </c>
      <c r="U10" s="74">
        <v>1781270.31</v>
      </c>
      <c r="V10" s="74">
        <v>2511871.4900000002</v>
      </c>
      <c r="W10" s="74">
        <v>2137739.9099999997</v>
      </c>
      <c r="X10" s="74">
        <v>1510949.04</v>
      </c>
      <c r="Y10" s="74">
        <v>1247567</v>
      </c>
      <c r="Z10" s="74">
        <v>1047557.4299999999</v>
      </c>
      <c r="AA10" s="75">
        <f t="shared" si="9"/>
        <v>619687.49240537267</v>
      </c>
      <c r="AB10" s="75">
        <f t="shared" si="10"/>
        <v>-213935.44183783024</v>
      </c>
      <c r="AC10" s="75">
        <f t="shared" si="11"/>
        <v>476638.55712534045</v>
      </c>
      <c r="AD10" s="75">
        <f t="shared" si="12"/>
        <v>-556736.03079752112</v>
      </c>
      <c r="AE10" s="75">
        <f t="shared" si="13"/>
        <v>-493363.05287618516</v>
      </c>
      <c r="AF10" s="75">
        <f t="shared" si="14"/>
        <v>354145.48996991361</v>
      </c>
      <c r="AG10" s="75">
        <f t="shared" si="15"/>
        <v>121222.38953271601</v>
      </c>
      <c r="AH10" s="206">
        <f t="shared" si="16"/>
        <v>307659.40352180623</v>
      </c>
      <c r="AI10" s="207">
        <f t="shared" si="17"/>
        <v>-307659.40352180623</v>
      </c>
    </row>
    <row r="11" spans="1:35">
      <c r="A11" s="73" t="s">
        <v>191</v>
      </c>
      <c r="B11" s="102">
        <v>73591</v>
      </c>
      <c r="C11" s="74">
        <v>17</v>
      </c>
      <c r="D11" s="74">
        <v>1985.23</v>
      </c>
      <c r="E11" s="74">
        <f t="shared" si="8"/>
        <v>6314.1123529411761</v>
      </c>
      <c r="F11" s="74">
        <v>1593.6910714946584</v>
      </c>
      <c r="G11" s="74">
        <v>619.37746964689495</v>
      </c>
      <c r="H11" s="74">
        <v>457.47422198043495</v>
      </c>
      <c r="I11" s="74">
        <v>576.77243736632965</v>
      </c>
      <c r="J11" s="74">
        <v>400.25741637958993</v>
      </c>
      <c r="K11" s="74">
        <v>384.88292744981266</v>
      </c>
      <c r="L11" s="74">
        <v>308.33300110046872</v>
      </c>
      <c r="M11" s="74">
        <f t="shared" si="0"/>
        <v>10062744.481296482</v>
      </c>
      <c r="N11" s="74">
        <f t="shared" si="1"/>
        <v>3910818.932230908</v>
      </c>
      <c r="O11" s="74">
        <f t="shared" si="2"/>
        <v>2888543.6361588179</v>
      </c>
      <c r="P11" s="74">
        <f t="shared" si="3"/>
        <v>3641805.9716107328</v>
      </c>
      <c r="Q11" s="74">
        <f t="shared" si="4"/>
        <v>2527270.2971186885</v>
      </c>
      <c r="R11" s="74">
        <f t="shared" si="5"/>
        <v>2430194.0466470248</v>
      </c>
      <c r="S11" s="74">
        <f t="shared" si="6"/>
        <v>1946849.2110678947</v>
      </c>
      <c r="T11" s="74">
        <v>11194383.140000001</v>
      </c>
      <c r="U11" s="74">
        <v>5688033.1900000004</v>
      </c>
      <c r="V11" s="74">
        <v>3277420.65</v>
      </c>
      <c r="W11" s="74">
        <v>2462430.9900000002</v>
      </c>
      <c r="X11" s="74">
        <v>3591855.5799999996</v>
      </c>
      <c r="Y11" s="74">
        <v>2770911.2</v>
      </c>
      <c r="Z11" s="74">
        <v>2422031.63</v>
      </c>
      <c r="AA11" s="75">
        <f t="shared" si="9"/>
        <v>1131638.658703519</v>
      </c>
      <c r="AB11" s="75">
        <f t="shared" si="10"/>
        <v>1777214.2577690925</v>
      </c>
      <c r="AC11" s="75">
        <f t="shared" si="11"/>
        <v>388877.01384118199</v>
      </c>
      <c r="AD11" s="75">
        <f t="shared" si="12"/>
        <v>-1179374.9816107326</v>
      </c>
      <c r="AE11" s="75">
        <f t="shared" si="13"/>
        <v>1064585.2828813111</v>
      </c>
      <c r="AF11" s="75">
        <f t="shared" si="14"/>
        <v>340717.15335297538</v>
      </c>
      <c r="AG11" s="75">
        <f t="shared" si="15"/>
        <v>475182.41893210518</v>
      </c>
      <c r="AH11" s="206">
        <f t="shared" si="16"/>
        <v>3998839.8038694523</v>
      </c>
      <c r="AI11" s="207">
        <f t="shared" si="17"/>
        <v>-3998839.8038694523</v>
      </c>
    </row>
    <row r="12" spans="1:35">
      <c r="A12" s="73" t="s">
        <v>192</v>
      </c>
      <c r="B12" s="102">
        <v>55735</v>
      </c>
      <c r="C12" s="74">
        <v>21</v>
      </c>
      <c r="D12" s="74">
        <v>814.74</v>
      </c>
      <c r="E12" s="74">
        <f t="shared" si="8"/>
        <v>3468.787619047619</v>
      </c>
      <c r="F12" s="74">
        <v>1351.522064816957</v>
      </c>
      <c r="G12" s="74">
        <v>507.94375536574626</v>
      </c>
      <c r="H12" s="74">
        <v>640.45664171364695</v>
      </c>
      <c r="I12" s="74">
        <v>661.15565849378299</v>
      </c>
      <c r="J12" s="74">
        <v>628.91597192785355</v>
      </c>
      <c r="K12" s="74">
        <v>191.28003037184541</v>
      </c>
      <c r="L12" s="74">
        <v>303.36971022471329</v>
      </c>
      <c r="M12" s="74">
        <f t="shared" si="0"/>
        <v>4688143.0053067338</v>
      </c>
      <c r="N12" s="74">
        <f t="shared" si="1"/>
        <v>1761949.0097852533</v>
      </c>
      <c r="O12" s="74">
        <f t="shared" si="2"/>
        <v>2221608.0693131154</v>
      </c>
      <c r="P12" s="74">
        <f t="shared" si="3"/>
        <v>2293408.5624465104</v>
      </c>
      <c r="Q12" s="74">
        <f t="shared" si="4"/>
        <v>2181575.9368446385</v>
      </c>
      <c r="R12" s="74">
        <f t="shared" si="5"/>
        <v>663509.80112490989</v>
      </c>
      <c r="S12" s="74">
        <f t="shared" si="6"/>
        <v>1052325.0948215493</v>
      </c>
      <c r="T12" s="74">
        <v>4541358.9400000004</v>
      </c>
      <c r="U12" s="74">
        <v>1234401.98</v>
      </c>
      <c r="V12" s="74">
        <v>2197005.3199999998</v>
      </c>
      <c r="W12" s="74">
        <v>2654671.08</v>
      </c>
      <c r="X12" s="74">
        <v>2262185.7600000002</v>
      </c>
      <c r="Y12" s="74">
        <v>897879.07</v>
      </c>
      <c r="Z12" s="74">
        <v>976429.17000000016</v>
      </c>
      <c r="AA12" s="75">
        <f t="shared" si="9"/>
        <v>-146784.06530673336</v>
      </c>
      <c r="AB12" s="75">
        <f t="shared" si="10"/>
        <v>-527547.02978525334</v>
      </c>
      <c r="AC12" s="75">
        <f t="shared" si="11"/>
        <v>-24602.749313115608</v>
      </c>
      <c r="AD12" s="75">
        <f t="shared" si="12"/>
        <v>361262.51755348966</v>
      </c>
      <c r="AE12" s="75">
        <f t="shared" si="13"/>
        <v>80609.823155361693</v>
      </c>
      <c r="AF12" s="75">
        <f t="shared" si="14"/>
        <v>234369.26887509006</v>
      </c>
      <c r="AG12" s="75">
        <f t="shared" si="15"/>
        <v>-75895.924821549095</v>
      </c>
      <c r="AH12" s="207">
        <f t="shared" si="16"/>
        <v>-98588.159642710001</v>
      </c>
      <c r="AI12" s="207">
        <f t="shared" si="17"/>
        <v>98588.159642710001</v>
      </c>
    </row>
    <row r="13" spans="1:35">
      <c r="A13" s="73" t="s">
        <v>193</v>
      </c>
      <c r="B13" s="102">
        <v>56631</v>
      </c>
      <c r="C13" s="74">
        <v>21</v>
      </c>
      <c r="D13" s="74">
        <v>1005.02</v>
      </c>
      <c r="E13" s="74">
        <f t="shared" si="8"/>
        <v>3701.7342857142858</v>
      </c>
      <c r="F13" s="74">
        <v>1351.522064816957</v>
      </c>
      <c r="G13" s="74">
        <v>507.94375536574626</v>
      </c>
      <c r="H13" s="74">
        <v>640.45664171364695</v>
      </c>
      <c r="I13" s="74">
        <v>661.15565849378299</v>
      </c>
      <c r="J13" s="74">
        <v>628.91597192785355</v>
      </c>
      <c r="K13" s="74">
        <v>191.28003037184541</v>
      </c>
      <c r="L13" s="74">
        <v>303.36971022471329</v>
      </c>
      <c r="M13" s="74">
        <f t="shared" si="0"/>
        <v>5002975.5652322946</v>
      </c>
      <c r="N13" s="74">
        <f t="shared" si="1"/>
        <v>1880272.8144518526</v>
      </c>
      <c r="O13" s="74">
        <f t="shared" si="2"/>
        <v>2370800.3091448373</v>
      </c>
      <c r="P13" s="74">
        <f t="shared" si="3"/>
        <v>2447422.569240442</v>
      </c>
      <c r="Q13" s="74">
        <f t="shared" si="4"/>
        <v>2328079.8161186585</v>
      </c>
      <c r="R13" s="74">
        <f t="shared" si="5"/>
        <v>708067.84659993008</v>
      </c>
      <c r="S13" s="74">
        <f t="shared" si="6"/>
        <v>1122994.0575860289</v>
      </c>
      <c r="T13" s="74">
        <v>6217724.4900000002</v>
      </c>
      <c r="U13" s="74">
        <v>1570218.99</v>
      </c>
      <c r="V13" s="74">
        <v>2940533.8</v>
      </c>
      <c r="W13" s="74">
        <v>3161433.8100000005</v>
      </c>
      <c r="X13" s="74">
        <v>3878865.61</v>
      </c>
      <c r="Y13" s="74">
        <v>798503</v>
      </c>
      <c r="Z13" s="74">
        <v>1062303.3599999999</v>
      </c>
      <c r="AA13" s="75">
        <f t="shared" si="9"/>
        <v>1214748.9247677056</v>
      </c>
      <c r="AB13" s="75">
        <f t="shared" si="10"/>
        <v>-310053.82445185259</v>
      </c>
      <c r="AC13" s="75">
        <f t="shared" si="11"/>
        <v>569733.4908551625</v>
      </c>
      <c r="AD13" s="75">
        <f t="shared" si="12"/>
        <v>714011.24075955851</v>
      </c>
      <c r="AE13" s="75">
        <f t="shared" si="13"/>
        <v>1550785.7938813413</v>
      </c>
      <c r="AF13" s="75">
        <f t="shared" si="14"/>
        <v>90435.153400069918</v>
      </c>
      <c r="AG13" s="75">
        <f t="shared" si="15"/>
        <v>-60690.697586029069</v>
      </c>
      <c r="AH13" s="206">
        <f t="shared" si="16"/>
        <v>3768970.0816259561</v>
      </c>
      <c r="AI13" s="207">
        <f t="shared" si="17"/>
        <v>-3768970.0816259561</v>
      </c>
    </row>
    <row r="14" spans="1:35">
      <c r="A14" s="73" t="s">
        <v>194</v>
      </c>
      <c r="B14" s="102">
        <v>83330</v>
      </c>
      <c r="C14" s="74">
        <v>17</v>
      </c>
      <c r="D14" s="74">
        <v>3746.92</v>
      </c>
      <c r="E14" s="74">
        <f t="shared" si="8"/>
        <v>8648.6847058823532</v>
      </c>
      <c r="F14" s="74">
        <v>1518.5346976523876</v>
      </c>
      <c r="G14" s="74">
        <v>638.82466638662106</v>
      </c>
      <c r="H14" s="74">
        <v>602.41500574244492</v>
      </c>
      <c r="I14" s="74">
        <v>626.76273383534772</v>
      </c>
      <c r="J14" s="74">
        <v>721.65401514632481</v>
      </c>
      <c r="K14" s="74">
        <v>306.57505613866152</v>
      </c>
      <c r="L14" s="74">
        <v>324.66304000660222</v>
      </c>
      <c r="M14" s="74">
        <f t="shared" si="0"/>
        <v>13133327.814937888</v>
      </c>
      <c r="N14" s="74">
        <f t="shared" si="1"/>
        <v>5524993.1219183663</v>
      </c>
      <c r="O14" s="74">
        <f t="shared" si="2"/>
        <v>5210097.4467587136</v>
      </c>
      <c r="P14" s="74">
        <f t="shared" si="3"/>
        <v>5420673.270338784</v>
      </c>
      <c r="Q14" s="74">
        <f t="shared" si="4"/>
        <v>6241358.043734611</v>
      </c>
      <c r="R14" s="74">
        <f t="shared" si="5"/>
        <v>2651470.9992314656</v>
      </c>
      <c r="S14" s="74">
        <f t="shared" si="6"/>
        <v>2807908.2686703713</v>
      </c>
      <c r="T14" s="74">
        <v>13321179.34</v>
      </c>
      <c r="U14" s="74">
        <v>7539893.3399999999</v>
      </c>
      <c r="V14" s="74">
        <v>4553346.5</v>
      </c>
      <c r="W14" s="74">
        <v>4475405.8599999994</v>
      </c>
      <c r="X14" s="74">
        <v>6823186.8700000001</v>
      </c>
      <c r="Y14" s="74">
        <v>3957125</v>
      </c>
      <c r="Z14" s="74">
        <v>2019629.73</v>
      </c>
      <c r="AA14" s="75">
        <f t="shared" si="9"/>
        <v>187851.52506211214</v>
      </c>
      <c r="AB14" s="75">
        <f t="shared" si="10"/>
        <v>2014900.2180816336</v>
      </c>
      <c r="AC14" s="75">
        <f t="shared" si="11"/>
        <v>-656750.94675871357</v>
      </c>
      <c r="AD14" s="75">
        <f t="shared" si="12"/>
        <v>-945267.41033878457</v>
      </c>
      <c r="AE14" s="75">
        <f t="shared" si="13"/>
        <v>581828.8262653891</v>
      </c>
      <c r="AF14" s="75">
        <f t="shared" si="14"/>
        <v>1305654.0007685344</v>
      </c>
      <c r="AG14" s="75">
        <f t="shared" si="15"/>
        <v>-788278.53867037129</v>
      </c>
      <c r="AH14" s="208">
        <f t="shared" si="16"/>
        <v>1699937.6744097997</v>
      </c>
      <c r="AI14" s="207">
        <f t="shared" si="17"/>
        <v>-1699937.6744097997</v>
      </c>
    </row>
    <row r="15" spans="1:35">
      <c r="A15" s="73" t="s">
        <v>195</v>
      </c>
      <c r="B15" s="102">
        <v>19347</v>
      </c>
      <c r="C15" s="74">
        <v>21</v>
      </c>
      <c r="D15" s="74">
        <v>193.12</v>
      </c>
      <c r="E15" s="74">
        <f t="shared" si="8"/>
        <v>1114.4057142857143</v>
      </c>
      <c r="F15" s="76">
        <v>1296.7424585933466</v>
      </c>
      <c r="G15" s="76">
        <v>512.08770196576415</v>
      </c>
      <c r="H15" s="76">
        <v>669.65590170147448</v>
      </c>
      <c r="I15" s="76">
        <v>951.28759290621474</v>
      </c>
      <c r="J15" s="76">
        <v>691.60303776995079</v>
      </c>
      <c r="K15" s="76">
        <v>259.59085603079808</v>
      </c>
      <c r="L15" s="76">
        <v>359.47191503322193</v>
      </c>
      <c r="M15" s="74">
        <f t="shared" si="0"/>
        <v>1445097.2058133318</v>
      </c>
      <c r="N15" s="74">
        <f t="shared" si="1"/>
        <v>570673.4612860874</v>
      </c>
      <c r="O15" s="74">
        <f t="shared" si="2"/>
        <v>746268.36346127582</v>
      </c>
      <c r="P15" s="74">
        <f t="shared" si="3"/>
        <v>1060120.3294637881</v>
      </c>
      <c r="Q15" s="74">
        <f t="shared" si="4"/>
        <v>770726.37730819185</v>
      </c>
      <c r="R15" s="74">
        <f t="shared" si="5"/>
        <v>289289.53333704156</v>
      </c>
      <c r="S15" s="74">
        <f t="shared" si="6"/>
        <v>400597.55623825133</v>
      </c>
      <c r="T15" s="74">
        <v>2068934.86</v>
      </c>
      <c r="U15" s="74">
        <v>553562.15</v>
      </c>
      <c r="V15" s="74">
        <v>1237671.75</v>
      </c>
      <c r="W15" s="74">
        <v>636675.32000000007</v>
      </c>
      <c r="X15" s="74">
        <v>273588.31</v>
      </c>
      <c r="Y15" s="74">
        <v>164187.4</v>
      </c>
      <c r="Z15" s="74">
        <v>255374.72999999998</v>
      </c>
      <c r="AA15" s="75">
        <f t="shared" si="9"/>
        <v>623837.65418666834</v>
      </c>
      <c r="AB15" s="75">
        <f t="shared" si="10"/>
        <v>-17111.311286087381</v>
      </c>
      <c r="AC15" s="75">
        <f t="shared" si="11"/>
        <v>491403.38653872418</v>
      </c>
      <c r="AD15" s="75">
        <f t="shared" si="12"/>
        <v>-423445.00946378801</v>
      </c>
      <c r="AE15" s="75">
        <f t="shared" si="13"/>
        <v>-497138.06730819185</v>
      </c>
      <c r="AF15" s="75">
        <f t="shared" si="14"/>
        <v>-125102.13333704157</v>
      </c>
      <c r="AG15" s="75">
        <f t="shared" si="15"/>
        <v>-145222.82623825135</v>
      </c>
      <c r="AH15" s="207">
        <f t="shared" si="16"/>
        <v>-92778.306907967635</v>
      </c>
      <c r="AI15" s="207">
        <f t="shared" si="17"/>
        <v>92778.306907967635</v>
      </c>
    </row>
    <row r="16" spans="1:35">
      <c r="A16" s="73" t="s">
        <v>196</v>
      </c>
      <c r="B16" s="74">
        <v>115107</v>
      </c>
      <c r="C16" s="74">
        <v>14</v>
      </c>
      <c r="D16" s="74">
        <v>11676.45</v>
      </c>
      <c r="E16" s="74">
        <f t="shared" si="8"/>
        <v>19898.37857142857</v>
      </c>
      <c r="F16" s="74">
        <v>2121.8829238198464</v>
      </c>
      <c r="G16" s="74">
        <v>1256.1247535371995</v>
      </c>
      <c r="H16" s="74">
        <v>448.61062954578352</v>
      </c>
      <c r="I16" s="74">
        <v>417.75467954523521</v>
      </c>
      <c r="J16" s="74">
        <v>457.24214006395999</v>
      </c>
      <c r="K16" s="74">
        <v>624.06793816561162</v>
      </c>
      <c r="L16" s="74">
        <v>254.0793705879835</v>
      </c>
      <c r="M16" s="74">
        <f>E16*F16</f>
        <v>42222029.702417031</v>
      </c>
      <c r="N16" s="74">
        <f>E16*G16</f>
        <v>24994845.878825605</v>
      </c>
      <c r="O16" s="74">
        <f>E16*H16</f>
        <v>8926624.1378688999</v>
      </c>
      <c r="P16" s="74">
        <f>E16*I16</f>
        <v>8312640.7635769174</v>
      </c>
      <c r="Q16" s="74">
        <f>E16*J16</f>
        <v>9098377.2018028423</v>
      </c>
      <c r="R16" s="74">
        <f>E16*K16</f>
        <v>12417940.087910216</v>
      </c>
      <c r="S16" s="74">
        <f>E16*L16</f>
        <v>5055767.5031499891</v>
      </c>
      <c r="T16" s="74">
        <v>37585388.200000003</v>
      </c>
      <c r="U16" s="74">
        <v>32487623.940000001</v>
      </c>
      <c r="V16" s="74">
        <v>8206338.9000000004</v>
      </c>
      <c r="W16" s="74">
        <v>9070447.9000000004</v>
      </c>
      <c r="X16" s="74">
        <v>7179734.8899999997</v>
      </c>
      <c r="Y16" s="74">
        <v>32949504.379999999</v>
      </c>
      <c r="Z16" s="74">
        <v>5715840.46</v>
      </c>
      <c r="AA16" s="75">
        <f t="shared" si="9"/>
        <v>-4636641.502417028</v>
      </c>
      <c r="AB16" s="75">
        <f t="shared" si="10"/>
        <v>7492778.0611743964</v>
      </c>
      <c r="AC16" s="75">
        <f t="shared" si="11"/>
        <v>-720285.23786889948</v>
      </c>
      <c r="AD16" s="75">
        <f t="shared" si="12"/>
        <v>757807.13642308302</v>
      </c>
      <c r="AE16" s="75">
        <f t="shared" si="13"/>
        <v>-1918642.3118028427</v>
      </c>
      <c r="AF16" s="75">
        <f t="shared" si="14"/>
        <v>20531564.292089783</v>
      </c>
      <c r="AG16" s="75">
        <f t="shared" si="15"/>
        <v>660072.9568500109</v>
      </c>
      <c r="AH16" s="208">
        <f t="shared" si="16"/>
        <v>22166653.394448504</v>
      </c>
      <c r="AI16" s="207">
        <f t="shared" si="17"/>
        <v>-22166653.394448504</v>
      </c>
    </row>
    <row r="17" spans="1:35">
      <c r="A17" s="73" t="s">
        <v>197</v>
      </c>
      <c r="B17" s="74">
        <v>46350</v>
      </c>
      <c r="C17" s="74">
        <v>21</v>
      </c>
      <c r="D17" s="74">
        <v>848.8</v>
      </c>
      <c r="E17" s="74">
        <f t="shared" si="8"/>
        <v>3055.9428571428571</v>
      </c>
      <c r="F17" s="74">
        <v>1518.5346976523876</v>
      </c>
      <c r="G17" s="74">
        <v>638.82466638662106</v>
      </c>
      <c r="H17" s="74">
        <v>602.41500574244492</v>
      </c>
      <c r="I17" s="74">
        <v>626.76273383534772</v>
      </c>
      <c r="J17" s="74">
        <v>721.65401514632481</v>
      </c>
      <c r="K17" s="74">
        <v>306.57505613866152</v>
      </c>
      <c r="L17" s="74">
        <v>324.66304000660222</v>
      </c>
      <c r="M17" s="74">
        <f t="shared" ref="M17:M91" si="18">E17*F17</f>
        <v>4640555.262614402</v>
      </c>
      <c r="N17" s="74">
        <f t="shared" ref="N17:N91" si="19">E17*G17</f>
        <v>1952211.6762108633</v>
      </c>
      <c r="O17" s="74">
        <f t="shared" ref="O17:O91" si="20">E17*H17</f>
        <v>1840945.8338342977</v>
      </c>
      <c r="P17" s="74">
        <f t="shared" ref="P17:P91" si="21">E17*I17</f>
        <v>1915351.0995874605</v>
      </c>
      <c r="Q17" s="74">
        <f t="shared" ref="Q17:Q91" si="22">E17*J17</f>
        <v>2205333.4329148745</v>
      </c>
      <c r="R17" s="74">
        <f t="shared" ref="R17:R91" si="23">E17*K17</f>
        <v>936875.85298511304</v>
      </c>
      <c r="S17" s="74">
        <f t="shared" ref="S17:S91" si="24">E17*L17</f>
        <v>992151.69808646163</v>
      </c>
      <c r="T17" s="74">
        <v>5393453.5999999996</v>
      </c>
      <c r="U17" s="74">
        <v>2389419</v>
      </c>
      <c r="V17" s="74">
        <v>2273409.5</v>
      </c>
      <c r="W17" s="74">
        <v>2017362.1099999999</v>
      </c>
      <c r="X17" s="74">
        <v>2506370.7800000003</v>
      </c>
      <c r="Y17" s="74">
        <v>1230186.0699999998</v>
      </c>
      <c r="Z17" s="74">
        <v>1175656.31</v>
      </c>
      <c r="AA17" s="75">
        <f t="shared" si="9"/>
        <v>752898.33738559764</v>
      </c>
      <c r="AB17" s="75">
        <f t="shared" si="10"/>
        <v>437207.32378913672</v>
      </c>
      <c r="AC17" s="75">
        <f t="shared" si="11"/>
        <v>432463.66616570228</v>
      </c>
      <c r="AD17" s="75">
        <f t="shared" si="12"/>
        <v>102011.01041253936</v>
      </c>
      <c r="AE17" s="75">
        <f t="shared" si="13"/>
        <v>301037.34708512574</v>
      </c>
      <c r="AF17" s="75">
        <f t="shared" si="14"/>
        <v>293310.21701488679</v>
      </c>
      <c r="AG17" s="75">
        <f t="shared" si="15"/>
        <v>183504.61191353842</v>
      </c>
      <c r="AH17" s="208">
        <f t="shared" si="16"/>
        <v>2502432.5137665272</v>
      </c>
      <c r="AI17" s="207">
        <f t="shared" si="17"/>
        <v>-2502432.5137665272</v>
      </c>
    </row>
    <row r="18" spans="1:35">
      <c r="A18" s="73" t="s">
        <v>198</v>
      </c>
      <c r="B18" s="74">
        <v>57120</v>
      </c>
      <c r="C18" s="74">
        <v>21</v>
      </c>
      <c r="D18" s="74">
        <v>1355.41</v>
      </c>
      <c r="E18" s="74">
        <f t="shared" si="8"/>
        <v>4075.41</v>
      </c>
      <c r="F18" s="74">
        <v>1551.183413158745</v>
      </c>
      <c r="G18" s="74">
        <v>578.74052402135931</v>
      </c>
      <c r="H18" s="74">
        <v>590.3510317131171</v>
      </c>
      <c r="I18" s="74">
        <v>781.57474060191566</v>
      </c>
      <c r="J18" s="74">
        <v>581.38196016377231</v>
      </c>
      <c r="K18" s="74">
        <v>259.150833146151</v>
      </c>
      <c r="L18" s="74">
        <v>268.69791561374649</v>
      </c>
      <c r="M18" s="74">
        <f t="shared" si="18"/>
        <v>6321708.3938212804</v>
      </c>
      <c r="N18" s="74">
        <f t="shared" si="19"/>
        <v>2358604.919001888</v>
      </c>
      <c r="O18" s="74">
        <f t="shared" si="20"/>
        <v>2405922.4981539543</v>
      </c>
      <c r="P18" s="74">
        <f t="shared" si="21"/>
        <v>3185237.5135964528</v>
      </c>
      <c r="Q18" s="74">
        <f t="shared" si="22"/>
        <v>2369369.8542710394</v>
      </c>
      <c r="R18" s="74">
        <f t="shared" si="23"/>
        <v>1056145.8969121552</v>
      </c>
      <c r="S18" s="74">
        <f t="shared" si="24"/>
        <v>1095054.1722714186</v>
      </c>
      <c r="T18" s="74">
        <v>5353705.37</v>
      </c>
      <c r="U18" s="74">
        <v>1889008.88</v>
      </c>
      <c r="V18" s="74">
        <v>1822577.1</v>
      </c>
      <c r="W18" s="74">
        <v>3903418.0200000005</v>
      </c>
      <c r="X18" s="74">
        <v>4095226.75</v>
      </c>
      <c r="Y18" s="74">
        <v>1452329</v>
      </c>
      <c r="Z18" s="74">
        <v>1197062.6000000001</v>
      </c>
      <c r="AA18" s="75">
        <f t="shared" si="9"/>
        <v>-968003.02382128034</v>
      </c>
      <c r="AB18" s="75">
        <f t="shared" si="10"/>
        <v>-469596.03900188813</v>
      </c>
      <c r="AC18" s="75">
        <f t="shared" si="11"/>
        <v>-583345.39815395419</v>
      </c>
      <c r="AD18" s="75">
        <f t="shared" si="12"/>
        <v>718180.50640354771</v>
      </c>
      <c r="AE18" s="75">
        <f t="shared" si="13"/>
        <v>1725856.8957289606</v>
      </c>
      <c r="AF18" s="75">
        <f t="shared" si="14"/>
        <v>396183.10308784479</v>
      </c>
      <c r="AG18" s="75">
        <f t="shared" si="15"/>
        <v>102008.42772858148</v>
      </c>
      <c r="AH18" s="208">
        <f t="shared" si="16"/>
        <v>921284.47197181196</v>
      </c>
      <c r="AI18" s="207">
        <f t="shared" si="17"/>
        <v>-921284.47197181196</v>
      </c>
    </row>
    <row r="19" spans="1:35">
      <c r="A19" s="73" t="s">
        <v>199</v>
      </c>
      <c r="B19" s="74">
        <v>60936</v>
      </c>
      <c r="C19" s="74">
        <v>17</v>
      </c>
      <c r="D19" s="74">
        <v>2925.74</v>
      </c>
      <c r="E19" s="74">
        <f t="shared" si="8"/>
        <v>6510.2105882352935</v>
      </c>
      <c r="F19" s="74">
        <v>1566.4941390405897</v>
      </c>
      <c r="G19" s="74">
        <v>842.92098158420413</v>
      </c>
      <c r="H19" s="74">
        <v>532.73080728601076</v>
      </c>
      <c r="I19" s="74">
        <v>498.43872900104896</v>
      </c>
      <c r="J19" s="74">
        <v>393.55797826948884</v>
      </c>
      <c r="K19" s="74">
        <v>293.93173926874613</v>
      </c>
      <c r="L19" s="74">
        <v>258.39303040998686</v>
      </c>
      <c r="M19" s="74">
        <f t="shared" si="18"/>
        <v>10198206.730390577</v>
      </c>
      <c r="N19" s="74">
        <f t="shared" si="19"/>
        <v>5487593.0993551724</v>
      </c>
      <c r="O19" s="74">
        <f t="shared" si="20"/>
        <v>3468189.7422725228</v>
      </c>
      <c r="P19" s="74">
        <f t="shared" si="21"/>
        <v>3244941.0911291707</v>
      </c>
      <c r="Q19" s="74">
        <f t="shared" si="22"/>
        <v>2562145.317214502</v>
      </c>
      <c r="R19" s="74">
        <f t="shared" si="23"/>
        <v>1913557.5212058066</v>
      </c>
      <c r="S19" s="74">
        <f t="shared" si="24"/>
        <v>1682193.0425013006</v>
      </c>
      <c r="T19" s="74">
        <v>13930682.130000001</v>
      </c>
      <c r="U19" s="74">
        <v>7170214.5999999996</v>
      </c>
      <c r="V19" s="74">
        <v>3850872.41</v>
      </c>
      <c r="W19" s="74">
        <v>4477222.08</v>
      </c>
      <c r="X19" s="74">
        <v>2807503.25</v>
      </c>
      <c r="Y19" s="74">
        <v>2491289</v>
      </c>
      <c r="Z19" s="74">
        <v>1789080.59</v>
      </c>
      <c r="AA19" s="75">
        <f t="shared" si="9"/>
        <v>3732475.3996094242</v>
      </c>
      <c r="AB19" s="75">
        <f t="shared" si="10"/>
        <v>1682621.5006448273</v>
      </c>
      <c r="AC19" s="75">
        <f t="shared" si="11"/>
        <v>382682.66772747738</v>
      </c>
      <c r="AD19" s="75">
        <f t="shared" si="12"/>
        <v>1232280.9888708293</v>
      </c>
      <c r="AE19" s="75">
        <f t="shared" si="13"/>
        <v>245357.93278549798</v>
      </c>
      <c r="AF19" s="75">
        <f t="shared" si="14"/>
        <v>577731.47879419336</v>
      </c>
      <c r="AG19" s="75">
        <f t="shared" si="15"/>
        <v>106887.54749869951</v>
      </c>
      <c r="AH19" s="206">
        <f t="shared" si="16"/>
        <v>7960037.5159309488</v>
      </c>
      <c r="AI19" s="207">
        <f t="shared" si="17"/>
        <v>-7960037.5159309488</v>
      </c>
    </row>
    <row r="20" spans="1:35">
      <c r="A20" s="73" t="s">
        <v>200</v>
      </c>
      <c r="B20" s="74">
        <v>42428</v>
      </c>
      <c r="C20" s="74">
        <v>21</v>
      </c>
      <c r="D20" s="74">
        <v>880.43</v>
      </c>
      <c r="E20" s="74">
        <f t="shared" si="8"/>
        <v>2900.8109523809521</v>
      </c>
      <c r="F20" s="74">
        <v>1518.5346976523876</v>
      </c>
      <c r="G20" s="74">
        <v>638.82466638662106</v>
      </c>
      <c r="H20" s="74">
        <v>602.41500574244492</v>
      </c>
      <c r="I20" s="74">
        <v>626.76273383534772</v>
      </c>
      <c r="J20" s="74">
        <v>721.65401514632481</v>
      </c>
      <c r="K20" s="74">
        <v>306.57505613866152</v>
      </c>
      <c r="L20" s="74">
        <v>324.66304000660222</v>
      </c>
      <c r="M20" s="74">
        <f t="shared" si="18"/>
        <v>4404982.0825205436</v>
      </c>
      <c r="N20" s="74">
        <f t="shared" si="19"/>
        <v>1853109.5889054183</v>
      </c>
      <c r="O20" s="74">
        <f t="shared" si="20"/>
        <v>1747492.0465363185</v>
      </c>
      <c r="P20" s="74">
        <f t="shared" si="21"/>
        <v>1818120.2028538042</v>
      </c>
      <c r="Q20" s="74">
        <f t="shared" si="22"/>
        <v>2093381.8709661486</v>
      </c>
      <c r="R20" s="74">
        <f t="shared" si="23"/>
        <v>889316.28057383455</v>
      </c>
      <c r="S20" s="74">
        <f t="shared" si="24"/>
        <v>941786.10228444694</v>
      </c>
      <c r="T20" s="74">
        <v>4472296.82</v>
      </c>
      <c r="U20" s="74">
        <v>1423194.14</v>
      </c>
      <c r="V20" s="74">
        <v>1856940.11</v>
      </c>
      <c r="W20" s="74">
        <v>1632886.75</v>
      </c>
      <c r="X20" s="74">
        <v>776697.81</v>
      </c>
      <c r="Y20" s="74">
        <v>1090927</v>
      </c>
      <c r="Z20" s="74">
        <v>1101541.2000000002</v>
      </c>
      <c r="AA20" s="75">
        <f t="shared" si="9"/>
        <v>67314.7374794567</v>
      </c>
      <c r="AB20" s="75">
        <f t="shared" si="10"/>
        <v>-429915.44890541839</v>
      </c>
      <c r="AC20" s="75">
        <f t="shared" si="11"/>
        <v>109448.06346368161</v>
      </c>
      <c r="AD20" s="75">
        <f t="shared" si="12"/>
        <v>-185233.45285380422</v>
      </c>
      <c r="AE20" s="75">
        <f t="shared" si="13"/>
        <v>-1316684.0609661485</v>
      </c>
      <c r="AF20" s="75">
        <f t="shared" si="14"/>
        <v>201610.71942616545</v>
      </c>
      <c r="AG20" s="75">
        <f t="shared" si="15"/>
        <v>159755.09771555325</v>
      </c>
      <c r="AH20" s="207">
        <f t="shared" si="16"/>
        <v>-1393704.3446405139</v>
      </c>
      <c r="AI20" s="207">
        <f t="shared" si="17"/>
        <v>1393704.3446405139</v>
      </c>
    </row>
    <row r="21" spans="1:35">
      <c r="A21" s="73" t="s">
        <v>201</v>
      </c>
      <c r="B21" s="74">
        <v>38578</v>
      </c>
      <c r="C21" s="74">
        <v>21</v>
      </c>
      <c r="D21" s="74">
        <v>1133.21</v>
      </c>
      <c r="E21" s="74">
        <f t="shared" si="8"/>
        <v>2970.2576190476193</v>
      </c>
      <c r="F21" s="74">
        <v>1518.5346976523876</v>
      </c>
      <c r="G21" s="74">
        <v>638.82466638662106</v>
      </c>
      <c r="H21" s="74">
        <v>602.41500574244492</v>
      </c>
      <c r="I21" s="74">
        <v>626.76273383534772</v>
      </c>
      <c r="J21" s="74">
        <v>721.65401514632481</v>
      </c>
      <c r="K21" s="74">
        <v>306.57505613866152</v>
      </c>
      <c r="L21" s="74">
        <v>324.66304000660222</v>
      </c>
      <c r="M21" s="74">
        <f t="shared" si="18"/>
        <v>4510439.2554901773</v>
      </c>
      <c r="N21" s="74">
        <f t="shared" si="19"/>
        <v>1897473.8325704148</v>
      </c>
      <c r="O21" s="74">
        <f t="shared" si="20"/>
        <v>1789327.7606351124</v>
      </c>
      <c r="P21" s="74">
        <f t="shared" si="21"/>
        <v>1861646.7855095568</v>
      </c>
      <c r="Q21" s="74">
        <f t="shared" si="22"/>
        <v>2143498.3368046773</v>
      </c>
      <c r="R21" s="74">
        <f t="shared" si="23"/>
        <v>910606.89630581101</v>
      </c>
      <c r="S21" s="74">
        <f t="shared" si="24"/>
        <v>964332.86820277222</v>
      </c>
      <c r="T21" s="74">
        <v>5331022.2300000004</v>
      </c>
      <c r="U21" s="74">
        <v>2553904.1800000002</v>
      </c>
      <c r="V21" s="74">
        <v>1201136.8500000001</v>
      </c>
      <c r="W21" s="74">
        <v>2370733.3499999996</v>
      </c>
      <c r="X21" s="74">
        <v>3925453.15</v>
      </c>
      <c r="Y21" s="74">
        <v>1437502.9</v>
      </c>
      <c r="Z21" s="74">
        <v>836805.33</v>
      </c>
      <c r="AA21" s="75">
        <f t="shared" si="9"/>
        <v>820582.97450982314</v>
      </c>
      <c r="AB21" s="75">
        <f t="shared" si="10"/>
        <v>656430.34742958541</v>
      </c>
      <c r="AC21" s="75">
        <f t="shared" si="11"/>
        <v>-588190.91063511232</v>
      </c>
      <c r="AD21" s="75">
        <f t="shared" si="12"/>
        <v>509086.56449044286</v>
      </c>
      <c r="AE21" s="75">
        <f t="shared" si="13"/>
        <v>1781954.8131953226</v>
      </c>
      <c r="AF21" s="75">
        <f t="shared" si="14"/>
        <v>526896.0036941889</v>
      </c>
      <c r="AG21" s="75">
        <f t="shared" si="15"/>
        <v>-127527.53820277227</v>
      </c>
      <c r="AH21" s="208">
        <f t="shared" si="16"/>
        <v>3579232.2544814781</v>
      </c>
      <c r="AI21" s="207">
        <f t="shared" si="17"/>
        <v>-3579232.2544814781</v>
      </c>
    </row>
    <row r="22" spans="1:35">
      <c r="A22" s="73" t="s">
        <v>202</v>
      </c>
      <c r="B22" s="74">
        <v>38853</v>
      </c>
      <c r="C22" s="74">
        <v>21</v>
      </c>
      <c r="D22" s="74">
        <v>638.04</v>
      </c>
      <c r="E22" s="74">
        <f t="shared" si="8"/>
        <v>2488.1828571428568</v>
      </c>
      <c r="F22" s="74">
        <v>1351.522064816957</v>
      </c>
      <c r="G22" s="74">
        <v>507.94375536574626</v>
      </c>
      <c r="H22" s="74">
        <v>640.45664171364695</v>
      </c>
      <c r="I22" s="74">
        <v>661.15565849378299</v>
      </c>
      <c r="J22" s="74">
        <v>628.91597192785355</v>
      </c>
      <c r="K22" s="74">
        <v>191.28003037184541</v>
      </c>
      <c r="L22" s="74">
        <v>303.36971022471329</v>
      </c>
      <c r="M22" s="74">
        <f t="shared" si="18"/>
        <v>3362834.0327278697</v>
      </c>
      <c r="N22" s="74">
        <f t="shared" si="19"/>
        <v>1263856.9444938148</v>
      </c>
      <c r="O22" s="74">
        <f t="shared" si="20"/>
        <v>1593573.236655181</v>
      </c>
      <c r="P22" s="74">
        <f t="shared" si="21"/>
        <v>1645076.175367228</v>
      </c>
      <c r="Q22" s="74">
        <f t="shared" si="22"/>
        <v>1564857.9399342234</v>
      </c>
      <c r="R22" s="74">
        <f t="shared" si="23"/>
        <v>475939.69248499075</v>
      </c>
      <c r="S22" s="74">
        <f t="shared" si="24"/>
        <v>754839.31235752767</v>
      </c>
      <c r="T22" s="74">
        <v>3243488.85</v>
      </c>
      <c r="U22" s="74">
        <v>950678.81</v>
      </c>
      <c r="V22" s="74">
        <v>1559785</v>
      </c>
      <c r="W22" s="74">
        <v>1869834.3699999999</v>
      </c>
      <c r="X22" s="74">
        <v>1101392.46</v>
      </c>
      <c r="Y22" s="74">
        <v>580910</v>
      </c>
      <c r="Z22" s="74">
        <v>882739.00000000012</v>
      </c>
      <c r="AA22" s="75">
        <f t="shared" si="9"/>
        <v>-119345.1827278696</v>
      </c>
      <c r="AB22" s="75">
        <f t="shared" si="10"/>
        <v>-313178.13449381478</v>
      </c>
      <c r="AC22" s="75">
        <f t="shared" si="11"/>
        <v>-33788.236655181041</v>
      </c>
      <c r="AD22" s="75">
        <f t="shared" si="12"/>
        <v>224758.19463277189</v>
      </c>
      <c r="AE22" s="75">
        <f t="shared" si="13"/>
        <v>-463465.47993422346</v>
      </c>
      <c r="AF22" s="75">
        <f t="shared" si="14"/>
        <v>104970.30751500925</v>
      </c>
      <c r="AG22" s="75">
        <f t="shared" si="15"/>
        <v>127899.68764247245</v>
      </c>
      <c r="AH22" s="207">
        <f t="shared" si="16"/>
        <v>-472148.84402083524</v>
      </c>
      <c r="AI22" s="207">
        <f t="shared" si="17"/>
        <v>472148.84402083524</v>
      </c>
    </row>
    <row r="23" spans="1:35">
      <c r="A23" s="73" t="s">
        <v>203</v>
      </c>
      <c r="B23" s="74">
        <v>19605</v>
      </c>
      <c r="C23" s="74">
        <v>21</v>
      </c>
      <c r="D23" s="74">
        <v>366.32</v>
      </c>
      <c r="E23" s="74">
        <f t="shared" si="8"/>
        <v>1299.8914285714286</v>
      </c>
      <c r="F23" s="74">
        <v>1296.7424585933466</v>
      </c>
      <c r="G23" s="74">
        <v>512.08770196576415</v>
      </c>
      <c r="H23" s="74">
        <v>669.65590170147448</v>
      </c>
      <c r="I23" s="74">
        <v>951.28759290621474</v>
      </c>
      <c r="J23" s="74">
        <v>691.60303776995079</v>
      </c>
      <c r="K23" s="74">
        <v>259.59085603079808</v>
      </c>
      <c r="L23" s="74">
        <v>359.47191503322193</v>
      </c>
      <c r="M23" s="74">
        <f t="shared" si="18"/>
        <v>1685624.4069901318</v>
      </c>
      <c r="N23" s="74">
        <f t="shared" si="19"/>
        <v>665658.41446213715</v>
      </c>
      <c r="O23" s="74">
        <f t="shared" si="20"/>
        <v>870479.96671401779</v>
      </c>
      <c r="P23" s="74">
        <f t="shared" si="21"/>
        <v>1236570.5881251351</v>
      </c>
      <c r="Q23" s="74">
        <f t="shared" si="22"/>
        <v>899008.86077112099</v>
      </c>
      <c r="R23" s="74">
        <f t="shared" si="23"/>
        <v>337439.92868995416</v>
      </c>
      <c r="S23" s="74">
        <f t="shared" si="24"/>
        <v>467274.46116384206</v>
      </c>
      <c r="T23" s="74">
        <v>2127208.9300000002</v>
      </c>
      <c r="U23" s="74">
        <v>591307.04</v>
      </c>
      <c r="V23" s="74">
        <v>611543</v>
      </c>
      <c r="W23" s="74">
        <v>976951.1</v>
      </c>
      <c r="X23" s="74">
        <v>613756.91</v>
      </c>
      <c r="Y23" s="74">
        <v>324578</v>
      </c>
      <c r="Z23" s="74">
        <v>381377.58</v>
      </c>
      <c r="AA23" s="75">
        <f t="shared" si="9"/>
        <v>441584.52300986834</v>
      </c>
      <c r="AB23" s="75">
        <f t="shared" si="10"/>
        <v>-74351.374462137115</v>
      </c>
      <c r="AC23" s="75">
        <f t="shared" si="11"/>
        <v>-258936.96671401779</v>
      </c>
      <c r="AD23" s="75">
        <f t="shared" si="12"/>
        <v>-259619.48812513507</v>
      </c>
      <c r="AE23" s="75">
        <f t="shared" si="13"/>
        <v>-285251.95077112096</v>
      </c>
      <c r="AF23" s="75">
        <f t="shared" si="14"/>
        <v>-12861.928689954162</v>
      </c>
      <c r="AG23" s="75">
        <f t="shared" si="15"/>
        <v>-85896.881163842045</v>
      </c>
      <c r="AH23" s="206">
        <f t="shared" si="16"/>
        <v>-535334.06691633887</v>
      </c>
      <c r="AI23" s="207">
        <f t="shared" si="17"/>
        <v>535334.06691633887</v>
      </c>
    </row>
    <row r="24" spans="1:35">
      <c r="A24" s="73" t="s">
        <v>204</v>
      </c>
      <c r="B24" s="74">
        <v>229249</v>
      </c>
      <c r="C24" s="74">
        <v>14</v>
      </c>
      <c r="D24" s="74">
        <v>25704.04</v>
      </c>
      <c r="E24" s="74">
        <f t="shared" si="8"/>
        <v>42078.968571428573</v>
      </c>
      <c r="F24" s="74">
        <v>2121.8829238198464</v>
      </c>
      <c r="G24" s="74">
        <v>1256.1247535371995</v>
      </c>
      <c r="H24" s="74">
        <v>448.61062954578352</v>
      </c>
      <c r="I24" s="74">
        <v>417.75467954523521</v>
      </c>
      <c r="J24" s="74">
        <v>457.24214006395999</v>
      </c>
      <c r="K24" s="74">
        <v>624.06793816561162</v>
      </c>
      <c r="L24" s="74">
        <v>254.0793705879835</v>
      </c>
      <c r="M24" s="74">
        <f t="shared" si="18"/>
        <v>89286644.863666281</v>
      </c>
      <c r="N24" s="74">
        <f t="shared" si="19"/>
        <v>52856434.025885276</v>
      </c>
      <c r="O24" s="74">
        <f t="shared" si="20"/>
        <v>18877072.581465811</v>
      </c>
      <c r="P24" s="74">
        <f t="shared" si="21"/>
        <v>17578686.031151168</v>
      </c>
      <c r="Q24" s="74">
        <f t="shared" si="22"/>
        <v>19240277.641284116</v>
      </c>
      <c r="R24" s="74">
        <f t="shared" si="23"/>
        <v>26260135.156507</v>
      </c>
      <c r="S24" s="74">
        <f t="shared" si="24"/>
        <v>10691397.849620111</v>
      </c>
      <c r="T24" s="74">
        <v>100320497.04000001</v>
      </c>
      <c r="U24" s="74">
        <v>62402767.399999999</v>
      </c>
      <c r="V24" s="74">
        <v>14638043.49</v>
      </c>
      <c r="W24" s="74">
        <v>21892828.84</v>
      </c>
      <c r="X24" s="74">
        <v>13842270</v>
      </c>
      <c r="Y24" s="74">
        <v>31579189.399999999</v>
      </c>
      <c r="Z24" s="74">
        <v>8434062.9499999993</v>
      </c>
      <c r="AA24" s="75">
        <f t="shared" si="9"/>
        <v>11033852.176333725</v>
      </c>
      <c r="AB24" s="75">
        <f t="shared" si="10"/>
        <v>9546333.374114722</v>
      </c>
      <c r="AC24" s="75">
        <f t="shared" si="11"/>
        <v>-4239029.0914658103</v>
      </c>
      <c r="AD24" s="75">
        <f t="shared" si="12"/>
        <v>4314142.8088488318</v>
      </c>
      <c r="AE24" s="75">
        <f t="shared" si="13"/>
        <v>-5398007.6412841156</v>
      </c>
      <c r="AF24" s="75">
        <f t="shared" si="14"/>
        <v>5319054.2434929982</v>
      </c>
      <c r="AG24" s="75">
        <f t="shared" si="15"/>
        <v>-2257334.899620112</v>
      </c>
      <c r="AH24" s="208">
        <f t="shared" si="16"/>
        <v>18319010.970420238</v>
      </c>
      <c r="AI24" s="207">
        <f t="shared" si="17"/>
        <v>-18319010.970420238</v>
      </c>
    </row>
    <row r="25" spans="1:35">
      <c r="A25" s="73" t="s">
        <v>205</v>
      </c>
      <c r="B25" s="74">
        <v>32218</v>
      </c>
      <c r="C25" s="74">
        <v>21</v>
      </c>
      <c r="D25" s="74">
        <v>927.64</v>
      </c>
      <c r="E25" s="74">
        <f t="shared" si="8"/>
        <v>2461.830476190476</v>
      </c>
      <c r="F25" s="74">
        <v>1355.0754153649634</v>
      </c>
      <c r="G25" s="74">
        <v>563.49021940912382</v>
      </c>
      <c r="H25" s="74">
        <v>622.21266335157952</v>
      </c>
      <c r="I25" s="74">
        <v>555.92198464977105</v>
      </c>
      <c r="J25" s="74">
        <v>414.50620628316938</v>
      </c>
      <c r="K25" s="74">
        <v>184.49990597024367</v>
      </c>
      <c r="L25" s="74">
        <v>336.27887786332531</v>
      </c>
      <c r="M25" s="74">
        <f t="shared" si="18"/>
        <v>3335965.955081935</v>
      </c>
      <c r="N25" s="74">
        <f t="shared" si="19"/>
        <v>1387217.3951766391</v>
      </c>
      <c r="O25" s="74">
        <f t="shared" si="20"/>
        <v>1531782.0973105633</v>
      </c>
      <c r="P25" s="74">
        <f t="shared" si="21"/>
        <v>1368585.6841951003</v>
      </c>
      <c r="Q25" s="74">
        <f t="shared" si="22"/>
        <v>1020444.0111980025</v>
      </c>
      <c r="R25" s="74">
        <f t="shared" si="23"/>
        <v>454207.49137182301</v>
      </c>
      <c r="S25" s="74">
        <f t="shared" si="24"/>
        <v>827861.59002306906</v>
      </c>
      <c r="T25" s="74">
        <v>2695611.81</v>
      </c>
      <c r="U25" s="74">
        <v>1210327.6100000001</v>
      </c>
      <c r="V25" s="74">
        <v>1086723.08</v>
      </c>
      <c r="W25" s="74">
        <v>1377123.27</v>
      </c>
      <c r="X25" s="74">
        <v>917398.1</v>
      </c>
      <c r="Y25" s="74">
        <v>202146</v>
      </c>
      <c r="Z25" s="74">
        <v>656010.18000000005</v>
      </c>
      <c r="AA25" s="75">
        <f t="shared" si="9"/>
        <v>-640354.14508193498</v>
      </c>
      <c r="AB25" s="75">
        <f t="shared" si="10"/>
        <v>-176889.78517663898</v>
      </c>
      <c r="AC25" s="75">
        <f t="shared" si="11"/>
        <v>-445059.01731056324</v>
      </c>
      <c r="AD25" s="75">
        <f t="shared" si="12"/>
        <v>8537.5858048996888</v>
      </c>
      <c r="AE25" s="75">
        <f t="shared" si="13"/>
        <v>-103045.91119800252</v>
      </c>
      <c r="AF25" s="75">
        <f t="shared" si="14"/>
        <v>-252061.49137182301</v>
      </c>
      <c r="AG25" s="75">
        <f t="shared" si="15"/>
        <v>-171851.41002306901</v>
      </c>
      <c r="AH25" s="207">
        <f t="shared" si="16"/>
        <v>-1780724.1743571321</v>
      </c>
      <c r="AI25" s="207">
        <f t="shared" si="17"/>
        <v>1780724.1743571321</v>
      </c>
    </row>
    <row r="26" spans="1:35">
      <c r="A26" s="73" t="s">
        <v>206</v>
      </c>
      <c r="B26" s="74">
        <v>66912</v>
      </c>
      <c r="C26" s="74">
        <v>21</v>
      </c>
      <c r="D26" s="74">
        <v>1099.73</v>
      </c>
      <c r="E26" s="74">
        <f t="shared" si="8"/>
        <v>4286.0157142857142</v>
      </c>
      <c r="F26" s="74">
        <v>1551.183413158745</v>
      </c>
      <c r="G26" s="74">
        <v>578.74052402135931</v>
      </c>
      <c r="H26" s="74">
        <v>590.3510317131171</v>
      </c>
      <c r="I26" s="74">
        <v>781.57474060191566</v>
      </c>
      <c r="J26" s="74">
        <v>581.38196016377231</v>
      </c>
      <c r="K26" s="74">
        <v>259.150833146151</v>
      </c>
      <c r="L26" s="74">
        <v>268.69791561374649</v>
      </c>
      <c r="M26" s="74">
        <f t="shared" si="18"/>
        <v>6648396.4845377309</v>
      </c>
      <c r="N26" s="74">
        <f t="shared" si="19"/>
        <v>2480490.9804494949</v>
      </c>
      <c r="O26" s="74">
        <f t="shared" si="20"/>
        <v>2530253.7988672038</v>
      </c>
      <c r="P26" s="74">
        <f t="shared" si="21"/>
        <v>3349841.6201085914</v>
      </c>
      <c r="Q26" s="74">
        <f t="shared" si="22"/>
        <v>2491812.2172641591</v>
      </c>
      <c r="R26" s="74">
        <f t="shared" si="23"/>
        <v>1110724.5432346384</v>
      </c>
      <c r="S26" s="74">
        <f t="shared" si="24"/>
        <v>1151643.4887163343</v>
      </c>
      <c r="T26" s="74">
        <v>8004919.0899999999</v>
      </c>
      <c r="U26" s="74">
        <v>3340487.42</v>
      </c>
      <c r="V26" s="74">
        <v>3092707.9</v>
      </c>
      <c r="W26" s="74">
        <v>3678430.08</v>
      </c>
      <c r="X26" s="74">
        <v>1655914.74</v>
      </c>
      <c r="Y26" s="74">
        <v>741689.3</v>
      </c>
      <c r="Z26" s="74">
        <v>1139033.3999999999</v>
      </c>
      <c r="AA26" s="75">
        <f t="shared" si="9"/>
        <v>1356522.6054622689</v>
      </c>
      <c r="AB26" s="75">
        <f t="shared" si="10"/>
        <v>859996.43955050502</v>
      </c>
      <c r="AC26" s="75">
        <f t="shared" si="11"/>
        <v>562454.10113279615</v>
      </c>
      <c r="AD26" s="75">
        <f t="shared" si="12"/>
        <v>328588.45989140868</v>
      </c>
      <c r="AE26" s="75">
        <f t="shared" si="13"/>
        <v>-835897.47726415913</v>
      </c>
      <c r="AF26" s="75">
        <f t="shared" si="14"/>
        <v>-369035.24323463836</v>
      </c>
      <c r="AG26" s="75">
        <f t="shared" si="15"/>
        <v>-12610.088716334431</v>
      </c>
      <c r="AH26" s="208">
        <f t="shared" si="16"/>
        <v>1890018.7968218466</v>
      </c>
      <c r="AI26" s="207">
        <f t="shared" si="17"/>
        <v>-1890018.7968218466</v>
      </c>
    </row>
    <row r="27" spans="1:35">
      <c r="A27" s="73" t="s">
        <v>207</v>
      </c>
      <c r="B27" s="74">
        <v>38661</v>
      </c>
      <c r="C27" s="74">
        <v>21</v>
      </c>
      <c r="D27" s="74">
        <v>1171.26</v>
      </c>
      <c r="E27" s="74">
        <f t="shared" si="8"/>
        <v>3012.26</v>
      </c>
      <c r="F27" s="74">
        <v>1288.976569352707</v>
      </c>
      <c r="G27" s="74">
        <v>548.03044745758427</v>
      </c>
      <c r="H27" s="74">
        <v>532.39639290815398</v>
      </c>
      <c r="I27" s="74">
        <v>623.64385202091808</v>
      </c>
      <c r="J27" s="74">
        <v>342.67052533091959</v>
      </c>
      <c r="K27" s="74">
        <v>130.62999536755748</v>
      </c>
      <c r="L27" s="74">
        <v>283.39624887576736</v>
      </c>
      <c r="M27" s="74">
        <f t="shared" si="18"/>
        <v>3882732.5607983852</v>
      </c>
      <c r="N27" s="74">
        <f t="shared" si="19"/>
        <v>1650810.195658583</v>
      </c>
      <c r="O27" s="74">
        <f t="shared" si="20"/>
        <v>1603716.358501516</v>
      </c>
      <c r="P27" s="74">
        <f t="shared" si="21"/>
        <v>1878577.4296885307</v>
      </c>
      <c r="Q27" s="74">
        <f t="shared" si="22"/>
        <v>1032212.7166333159</v>
      </c>
      <c r="R27" s="74">
        <f t="shared" si="23"/>
        <v>393491.50984587875</v>
      </c>
      <c r="S27" s="74">
        <f t="shared" si="24"/>
        <v>853663.18463851907</v>
      </c>
      <c r="T27" s="74">
        <v>4369878.1500000004</v>
      </c>
      <c r="U27" s="74">
        <v>2056377.9600000002</v>
      </c>
      <c r="V27" s="74">
        <v>1529917.1</v>
      </c>
      <c r="W27" s="74">
        <v>2835148.1</v>
      </c>
      <c r="X27" s="74">
        <v>2681810.2599999998</v>
      </c>
      <c r="Y27" s="74">
        <v>525104.35</v>
      </c>
      <c r="Z27" s="74">
        <v>1583742.65</v>
      </c>
      <c r="AA27" s="75">
        <f t="shared" si="9"/>
        <v>487145.58920161519</v>
      </c>
      <c r="AB27" s="75">
        <f t="shared" si="10"/>
        <v>405567.76434141723</v>
      </c>
      <c r="AC27" s="75">
        <f t="shared" si="11"/>
        <v>-73799.258501515957</v>
      </c>
      <c r="AD27" s="75">
        <f t="shared" si="12"/>
        <v>956570.67031146935</v>
      </c>
      <c r="AE27" s="75">
        <f t="shared" si="13"/>
        <v>1649597.5433666839</v>
      </c>
      <c r="AF27" s="75">
        <f t="shared" si="14"/>
        <v>131612.84015412122</v>
      </c>
      <c r="AG27" s="75">
        <f t="shared" si="15"/>
        <v>730079.46536148083</v>
      </c>
      <c r="AH27" s="208">
        <f t="shared" si="16"/>
        <v>4286774.6142352717</v>
      </c>
      <c r="AI27" s="207">
        <f t="shared" si="17"/>
        <v>-4286774.6142352717</v>
      </c>
    </row>
    <row r="28" spans="1:35">
      <c r="A28" s="73" t="s">
        <v>208</v>
      </c>
      <c r="B28" s="74">
        <v>18431</v>
      </c>
      <c r="C28" s="74">
        <v>21</v>
      </c>
      <c r="D28" s="74">
        <v>339</v>
      </c>
      <c r="E28" s="74">
        <f t="shared" si="8"/>
        <v>1216.6666666666665</v>
      </c>
      <c r="F28" s="74">
        <v>1296.7424585933466</v>
      </c>
      <c r="G28" s="74">
        <v>512.08770196576415</v>
      </c>
      <c r="H28" s="74">
        <v>669.65590170147448</v>
      </c>
      <c r="I28" s="74">
        <v>951.28759290621474</v>
      </c>
      <c r="J28" s="74">
        <v>691.60303776995079</v>
      </c>
      <c r="K28" s="74">
        <v>259.59085603079808</v>
      </c>
      <c r="L28" s="74">
        <v>359.47191503322193</v>
      </c>
      <c r="M28" s="74">
        <f t="shared" si="18"/>
        <v>1577703.3246219049</v>
      </c>
      <c r="N28" s="74">
        <f t="shared" si="19"/>
        <v>623040.03739167959</v>
      </c>
      <c r="O28" s="74">
        <f t="shared" si="20"/>
        <v>814748.01373679389</v>
      </c>
      <c r="P28" s="74">
        <f t="shared" si="21"/>
        <v>1157399.9047025612</v>
      </c>
      <c r="Q28" s="74">
        <f t="shared" si="22"/>
        <v>841450.36262010667</v>
      </c>
      <c r="R28" s="74">
        <f t="shared" si="23"/>
        <v>315835.54150413763</v>
      </c>
      <c r="S28" s="74">
        <f t="shared" si="24"/>
        <v>437357.49662375328</v>
      </c>
      <c r="T28" s="74">
        <v>1963315.49</v>
      </c>
      <c r="U28" s="74">
        <v>872326.7</v>
      </c>
      <c r="V28" s="74">
        <v>1701602.75</v>
      </c>
      <c r="W28" s="74">
        <v>1114668.03</v>
      </c>
      <c r="X28" s="74">
        <v>486441.58999999997</v>
      </c>
      <c r="Y28" s="74">
        <v>183653</v>
      </c>
      <c r="Z28" s="74">
        <v>458231.63</v>
      </c>
      <c r="AA28" s="75">
        <f t="shared" si="9"/>
        <v>385612.16537809512</v>
      </c>
      <c r="AB28" s="75">
        <f t="shared" si="10"/>
        <v>249286.66260832036</v>
      </c>
      <c r="AC28" s="75">
        <f t="shared" si="11"/>
        <v>886854.73626320611</v>
      </c>
      <c r="AD28" s="75">
        <f t="shared" si="12"/>
        <v>-42731.874702561181</v>
      </c>
      <c r="AE28" s="75">
        <f t="shared" si="13"/>
        <v>-355008.7726201067</v>
      </c>
      <c r="AF28" s="75">
        <f t="shared" si="14"/>
        <v>-132182.54150413763</v>
      </c>
      <c r="AG28" s="75">
        <f t="shared" si="15"/>
        <v>20874.133376246726</v>
      </c>
      <c r="AH28" s="208">
        <f t="shared" si="16"/>
        <v>1012704.508799063</v>
      </c>
      <c r="AI28" s="207">
        <f t="shared" si="17"/>
        <v>-1012704.508799063</v>
      </c>
    </row>
    <row r="29" spans="1:35">
      <c r="A29" s="73" t="s">
        <v>209</v>
      </c>
      <c r="B29" s="74">
        <v>33464</v>
      </c>
      <c r="C29" s="74">
        <v>21</v>
      </c>
      <c r="D29" s="74">
        <v>881.74</v>
      </c>
      <c r="E29" s="74">
        <f t="shared" si="8"/>
        <v>2475.2638095238099</v>
      </c>
      <c r="F29" s="74">
        <v>1344.6328991626658</v>
      </c>
      <c r="G29" s="74">
        <v>595.45790909312575</v>
      </c>
      <c r="H29" s="74">
        <v>511.68973051132269</v>
      </c>
      <c r="I29" s="74">
        <v>606.22606082650884</v>
      </c>
      <c r="J29" s="74">
        <v>378.8673369825861</v>
      </c>
      <c r="K29" s="74">
        <v>123.34302190542</v>
      </c>
      <c r="L29" s="74">
        <v>282.88040958782233</v>
      </c>
      <c r="M29" s="74">
        <f t="shared" si="18"/>
        <v>3328321.1523924251</v>
      </c>
      <c r="N29" s="74">
        <f t="shared" si="19"/>
        <v>1473915.4124729328</v>
      </c>
      <c r="O29" s="74">
        <f t="shared" si="20"/>
        <v>1266567.0716396682</v>
      </c>
      <c r="P29" s="74">
        <f t="shared" si="21"/>
        <v>1500569.4287540372</v>
      </c>
      <c r="Q29" s="74">
        <f t="shared" si="22"/>
        <v>937796.60784365702</v>
      </c>
      <c r="R29" s="74">
        <f t="shared" si="23"/>
        <v>305306.51827978867</v>
      </c>
      <c r="S29" s="74">
        <f t="shared" si="24"/>
        <v>700203.64027600875</v>
      </c>
      <c r="T29" s="74">
        <v>2716644.5</v>
      </c>
      <c r="U29" s="74">
        <v>770871.78</v>
      </c>
      <c r="V29" s="74">
        <v>869301</v>
      </c>
      <c r="W29" s="74">
        <v>1549233.3399999999</v>
      </c>
      <c r="X29" s="74">
        <v>710065.39</v>
      </c>
      <c r="Y29" s="74">
        <v>168715</v>
      </c>
      <c r="Z29" s="74">
        <v>472812.19999999995</v>
      </c>
      <c r="AA29" s="75">
        <f t="shared" si="9"/>
        <v>-611676.65239242511</v>
      </c>
      <c r="AB29" s="75">
        <f t="shared" si="10"/>
        <v>-703043.6324729328</v>
      </c>
      <c r="AC29" s="75">
        <f t="shared" si="11"/>
        <v>-397266.0716396682</v>
      </c>
      <c r="AD29" s="75">
        <f t="shared" si="12"/>
        <v>48663.911245962605</v>
      </c>
      <c r="AE29" s="75">
        <f t="shared" si="13"/>
        <v>-227731.21784365701</v>
      </c>
      <c r="AF29" s="75">
        <f t="shared" si="14"/>
        <v>-136591.51827978867</v>
      </c>
      <c r="AG29" s="75">
        <f t="shared" si="15"/>
        <v>-227391.4402760088</v>
      </c>
      <c r="AH29" s="207">
        <f t="shared" si="16"/>
        <v>-2255036.621658518</v>
      </c>
      <c r="AI29" s="207">
        <f t="shared" si="17"/>
        <v>2255036.621658518</v>
      </c>
    </row>
    <row r="30" spans="1:35">
      <c r="A30" s="73" t="s">
        <v>210</v>
      </c>
      <c r="B30" s="74">
        <v>38357</v>
      </c>
      <c r="C30" s="74">
        <v>21</v>
      </c>
      <c r="D30" s="74">
        <v>730.93</v>
      </c>
      <c r="E30" s="74">
        <f t="shared" si="8"/>
        <v>2557.4538095238095</v>
      </c>
      <c r="F30" s="74">
        <v>1288.976569352707</v>
      </c>
      <c r="G30" s="74">
        <v>548.03044745758427</v>
      </c>
      <c r="H30" s="74">
        <v>532.39639290815398</v>
      </c>
      <c r="I30" s="74">
        <v>623.64385202091808</v>
      </c>
      <c r="J30" s="74">
        <v>342.67052533091959</v>
      </c>
      <c r="K30" s="74">
        <v>130.62999536755748</v>
      </c>
      <c r="L30" s="74">
        <v>283.39624887576736</v>
      </c>
      <c r="M30" s="74">
        <f t="shared" si="18"/>
        <v>3296498.0376780112</v>
      </c>
      <c r="N30" s="74">
        <f t="shared" si="19"/>
        <v>1401562.5555854368</v>
      </c>
      <c r="O30" s="74">
        <f t="shared" si="20"/>
        <v>1361579.1832196934</v>
      </c>
      <c r="P30" s="74">
        <f t="shared" si="21"/>
        <v>1594940.3451369999</v>
      </c>
      <c r="Q30" s="74">
        <f t="shared" si="22"/>
        <v>876364.0404190853</v>
      </c>
      <c r="R30" s="74">
        <f t="shared" si="23"/>
        <v>334080.17929083749</v>
      </c>
      <c r="S30" s="74">
        <f t="shared" si="24"/>
        <v>724772.81629208883</v>
      </c>
      <c r="T30" s="74">
        <v>5180798.24</v>
      </c>
      <c r="U30" s="74">
        <v>1325636.6299999999</v>
      </c>
      <c r="V30" s="74">
        <v>2197015</v>
      </c>
      <c r="W30" s="74">
        <v>2145865.58</v>
      </c>
      <c r="X30" s="74">
        <v>926224</v>
      </c>
      <c r="Y30" s="74">
        <v>37795</v>
      </c>
      <c r="Z30" s="74">
        <v>887102.43</v>
      </c>
      <c r="AA30" s="75">
        <f t="shared" si="9"/>
        <v>1884300.202321989</v>
      </c>
      <c r="AB30" s="75">
        <f t="shared" si="10"/>
        <v>-75925.925585436868</v>
      </c>
      <c r="AC30" s="75">
        <f t="shared" si="11"/>
        <v>835435.81678030663</v>
      </c>
      <c r="AD30" s="75">
        <f t="shared" si="12"/>
        <v>550925.23486300022</v>
      </c>
      <c r="AE30" s="75">
        <f t="shared" si="13"/>
        <v>49859.959580914699</v>
      </c>
      <c r="AF30" s="75">
        <f t="shared" si="14"/>
        <v>-296285.17929083749</v>
      </c>
      <c r="AG30" s="75">
        <f t="shared" si="15"/>
        <v>162329.61370791122</v>
      </c>
      <c r="AH30" s="208">
        <f t="shared" si="16"/>
        <v>3110639.7223778474</v>
      </c>
      <c r="AI30" s="207">
        <f t="shared" si="17"/>
        <v>-3110639.7223778474</v>
      </c>
    </row>
    <row r="31" spans="1:35">
      <c r="A31" s="73" t="s">
        <v>211</v>
      </c>
      <c r="B31" s="74">
        <v>106350</v>
      </c>
      <c r="C31" s="74">
        <v>17</v>
      </c>
      <c r="D31" s="74">
        <v>3145.79</v>
      </c>
      <c r="E31" s="74">
        <f t="shared" si="8"/>
        <v>9401.6723529411756</v>
      </c>
      <c r="F31" s="74">
        <v>1606.2977059077919</v>
      </c>
      <c r="G31" s="74">
        <v>586.17184736247259</v>
      </c>
      <c r="H31" s="74">
        <v>600.72726948785248</v>
      </c>
      <c r="I31" s="74">
        <v>442.23746501857994</v>
      </c>
      <c r="J31" s="74">
        <v>204.37153480529349</v>
      </c>
      <c r="K31" s="74">
        <v>679.36461904884186</v>
      </c>
      <c r="L31" s="74">
        <v>265.93023856338334</v>
      </c>
      <c r="M31" s="74">
        <f t="shared" si="18"/>
        <v>15101884.732226122</v>
      </c>
      <c r="N31" s="74">
        <f t="shared" si="19"/>
        <v>5510995.6514202133</v>
      </c>
      <c r="O31" s="74">
        <f t="shared" si="20"/>
        <v>5647840.9612017861</v>
      </c>
      <c r="P31" s="74">
        <f t="shared" si="21"/>
        <v>4157771.7482999731</v>
      </c>
      <c r="Q31" s="74">
        <f t="shared" si="22"/>
        <v>1921434.2085070831</v>
      </c>
      <c r="R31" s="74">
        <f t="shared" si="23"/>
        <v>6387163.5564779108</v>
      </c>
      <c r="S31" s="74">
        <f t="shared" si="24"/>
        <v>2500188.9717124123</v>
      </c>
      <c r="T31" s="74">
        <v>14910515.91</v>
      </c>
      <c r="U31" s="74">
        <v>4773584.4800000004</v>
      </c>
      <c r="V31" s="74">
        <v>5103565.3</v>
      </c>
      <c r="W31" s="74">
        <v>6035530.7000000002</v>
      </c>
      <c r="X31" s="74">
        <v>1026214.9099999999</v>
      </c>
      <c r="Y31" s="74">
        <v>3678751.9</v>
      </c>
      <c r="Z31" s="74">
        <v>2419709.5400000005</v>
      </c>
      <c r="AA31" s="75">
        <f t="shared" si="9"/>
        <v>-191368.82222612202</v>
      </c>
      <c r="AB31" s="75">
        <f t="shared" si="10"/>
        <v>-737411.17142021284</v>
      </c>
      <c r="AC31" s="75">
        <f t="shared" si="11"/>
        <v>-544275.66120178625</v>
      </c>
      <c r="AD31" s="75">
        <f t="shared" si="12"/>
        <v>1877758.9517000271</v>
      </c>
      <c r="AE31" s="75">
        <f t="shared" si="13"/>
        <v>-895219.29850708321</v>
      </c>
      <c r="AF31" s="75">
        <f t="shared" si="14"/>
        <v>-2708411.6564779109</v>
      </c>
      <c r="AG31" s="75">
        <f t="shared" si="15"/>
        <v>-80479.43171241181</v>
      </c>
      <c r="AH31" s="207">
        <f t="shared" si="16"/>
        <v>-3279407.0898455</v>
      </c>
      <c r="AI31" s="207">
        <f t="shared" si="17"/>
        <v>3279407.0898455</v>
      </c>
    </row>
    <row r="32" spans="1:35">
      <c r="A32" s="73" t="s">
        <v>212</v>
      </c>
      <c r="B32" s="74">
        <v>41288</v>
      </c>
      <c r="C32" s="74">
        <v>21</v>
      </c>
      <c r="D32" s="74">
        <v>870.38</v>
      </c>
      <c r="E32" s="74">
        <f t="shared" si="8"/>
        <v>2836.4752380952382</v>
      </c>
      <c r="F32" s="74">
        <v>1518.5346976523876</v>
      </c>
      <c r="G32" s="74">
        <v>638.82466638662106</v>
      </c>
      <c r="H32" s="74">
        <v>602.41500574244492</v>
      </c>
      <c r="I32" s="74">
        <v>626.76273383534772</v>
      </c>
      <c r="J32" s="74">
        <v>721.65401514632481</v>
      </c>
      <c r="K32" s="74">
        <v>306.57505613866152</v>
      </c>
      <c r="L32" s="74">
        <v>324.66304000660222</v>
      </c>
      <c r="M32" s="74">
        <f t="shared" si="18"/>
        <v>4307286.0680794371</v>
      </c>
      <c r="N32" s="74">
        <f t="shared" si="19"/>
        <v>1812010.3476901022</v>
      </c>
      <c r="O32" s="74">
        <f t="shared" si="20"/>
        <v>1708735.2468454458</v>
      </c>
      <c r="P32" s="74">
        <f t="shared" si="21"/>
        <v>1777796.9746848403</v>
      </c>
      <c r="Q32" s="74">
        <f t="shared" si="22"/>
        <v>2046953.7444345562</v>
      </c>
      <c r="R32" s="74">
        <f t="shared" si="23"/>
        <v>869592.55535497097</v>
      </c>
      <c r="S32" s="74">
        <f t="shared" si="24"/>
        <v>920898.67370345083</v>
      </c>
      <c r="T32" s="74">
        <v>3067489.93</v>
      </c>
      <c r="U32" s="74">
        <v>1449665.75</v>
      </c>
      <c r="V32" s="74">
        <v>1142061</v>
      </c>
      <c r="W32" s="74">
        <v>1716193.8900000001</v>
      </c>
      <c r="X32" s="74">
        <v>480953.98</v>
      </c>
      <c r="Y32" s="74">
        <v>283632</v>
      </c>
      <c r="Z32" s="74">
        <v>997828.09999999986</v>
      </c>
      <c r="AA32" s="75">
        <f t="shared" si="9"/>
        <v>-1239796.138079437</v>
      </c>
      <c r="AB32" s="75">
        <f t="shared" si="10"/>
        <v>-362344.59769010218</v>
      </c>
      <c r="AC32" s="75">
        <f t="shared" si="11"/>
        <v>-566674.24684544583</v>
      </c>
      <c r="AD32" s="75">
        <f t="shared" si="12"/>
        <v>-61603.084684840171</v>
      </c>
      <c r="AE32" s="75">
        <f t="shared" si="13"/>
        <v>-1565999.7644345562</v>
      </c>
      <c r="AF32" s="75">
        <f t="shared" si="14"/>
        <v>-585960.55535497097</v>
      </c>
      <c r="AG32" s="75">
        <f t="shared" si="15"/>
        <v>76929.426296549034</v>
      </c>
      <c r="AH32" s="207">
        <f t="shared" si="16"/>
        <v>-4305448.9607928041</v>
      </c>
      <c r="AI32" s="207">
        <f t="shared" si="17"/>
        <v>4305448.9607928041</v>
      </c>
    </row>
    <row r="33" spans="1:35">
      <c r="A33" s="73" t="s">
        <v>213</v>
      </c>
      <c r="B33" s="74">
        <v>33289</v>
      </c>
      <c r="C33" s="74">
        <v>21</v>
      </c>
      <c r="D33" s="74">
        <v>1014.78</v>
      </c>
      <c r="E33" s="74">
        <f t="shared" si="8"/>
        <v>2599.9704761904759</v>
      </c>
      <c r="F33" s="74">
        <v>1351.522064816957</v>
      </c>
      <c r="G33" s="74">
        <v>507.94375536574626</v>
      </c>
      <c r="H33" s="74">
        <v>640.45664171364695</v>
      </c>
      <c r="I33" s="74">
        <v>661.15565849378299</v>
      </c>
      <c r="J33" s="74">
        <v>628.91597192785355</v>
      </c>
      <c r="K33" s="74">
        <v>191.28003037184541</v>
      </c>
      <c r="L33" s="74">
        <v>303.36971022471329</v>
      </c>
      <c r="M33" s="74">
        <f t="shared" si="18"/>
        <v>3513917.4664440788</v>
      </c>
      <c r="N33" s="74">
        <f t="shared" si="19"/>
        <v>1320638.7675162579</v>
      </c>
      <c r="O33" s="74">
        <f t="shared" si="20"/>
        <v>1665168.3597355837</v>
      </c>
      <c r="P33" s="74">
        <f t="shared" si="21"/>
        <v>1718985.1922501086</v>
      </c>
      <c r="Q33" s="74">
        <f t="shared" si="22"/>
        <v>1635162.9590170574</v>
      </c>
      <c r="R33" s="74">
        <f t="shared" si="23"/>
        <v>497322.4316516156</v>
      </c>
      <c r="S33" s="74">
        <f t="shared" si="24"/>
        <v>788752.28995471448</v>
      </c>
      <c r="T33" s="74">
        <v>2348120.44</v>
      </c>
      <c r="U33" s="74">
        <v>1332975.3600000001</v>
      </c>
      <c r="V33" s="74">
        <v>1487440.32</v>
      </c>
      <c r="W33" s="74">
        <v>1678662.3599999999</v>
      </c>
      <c r="X33" s="74">
        <v>2998509.58</v>
      </c>
      <c r="Y33" s="74">
        <v>77135.7</v>
      </c>
      <c r="Z33" s="74">
        <v>435027.23</v>
      </c>
      <c r="AA33" s="75">
        <f t="shared" si="9"/>
        <v>-1165797.0264440789</v>
      </c>
      <c r="AB33" s="75">
        <f t="shared" si="10"/>
        <v>12336.592483742163</v>
      </c>
      <c r="AC33" s="75">
        <f t="shared" si="11"/>
        <v>-177728.03973558359</v>
      </c>
      <c r="AD33" s="75">
        <f t="shared" si="12"/>
        <v>-40322.83225010871</v>
      </c>
      <c r="AE33" s="75">
        <f t="shared" si="13"/>
        <v>1363346.6209829426</v>
      </c>
      <c r="AF33" s="75">
        <f t="shared" si="14"/>
        <v>-420186.73165161558</v>
      </c>
      <c r="AG33" s="75">
        <f t="shared" si="15"/>
        <v>-353725.0599547145</v>
      </c>
      <c r="AH33" s="207">
        <f t="shared" si="16"/>
        <v>-782076.47656941647</v>
      </c>
      <c r="AI33" s="207">
        <f t="shared" si="17"/>
        <v>782076.47656941647</v>
      </c>
    </row>
    <row r="34" spans="1:35">
      <c r="A34" s="73" t="s">
        <v>214</v>
      </c>
      <c r="B34" s="74">
        <v>56920</v>
      </c>
      <c r="C34" s="74">
        <v>21</v>
      </c>
      <c r="D34" s="74">
        <v>1380.57</v>
      </c>
      <c r="E34" s="74">
        <f t="shared" si="8"/>
        <v>4091.0461904761905</v>
      </c>
      <c r="F34" s="74">
        <v>1518.5346976523876</v>
      </c>
      <c r="G34" s="74">
        <v>638.82466638662106</v>
      </c>
      <c r="H34" s="74">
        <v>602.41500574244492</v>
      </c>
      <c r="I34" s="74">
        <v>626.76273383534772</v>
      </c>
      <c r="J34" s="74">
        <v>721.65401514632481</v>
      </c>
      <c r="K34" s="74">
        <v>306.57505613866152</v>
      </c>
      <c r="L34" s="74">
        <v>324.66304000660222</v>
      </c>
      <c r="M34" s="74">
        <f t="shared" si="18"/>
        <v>6212395.5899367146</v>
      </c>
      <c r="N34" s="74">
        <f t="shared" si="19"/>
        <v>2613461.2178032096</v>
      </c>
      <c r="O34" s="74">
        <f t="shared" si="20"/>
        <v>2464507.6143283215</v>
      </c>
      <c r="P34" s="74">
        <f t="shared" si="21"/>
        <v>2564115.2945895419</v>
      </c>
      <c r="Q34" s="74">
        <f t="shared" si="22"/>
        <v>2952319.9095062194</v>
      </c>
      <c r="R34" s="74">
        <f t="shared" si="23"/>
        <v>1254212.7155110955</v>
      </c>
      <c r="S34" s="74">
        <f t="shared" si="24"/>
        <v>1328211.4930074289</v>
      </c>
      <c r="T34" s="74">
        <v>4864945.7300000004</v>
      </c>
      <c r="U34" s="74">
        <v>2192900.44</v>
      </c>
      <c r="V34" s="74">
        <v>3335809</v>
      </c>
      <c r="W34" s="74">
        <v>3661037.87</v>
      </c>
      <c r="X34" s="74">
        <v>3242677.5100000002</v>
      </c>
      <c r="Y34" s="74">
        <v>443953.3</v>
      </c>
      <c r="Z34" s="74">
        <v>1040798.68</v>
      </c>
      <c r="AA34" s="75">
        <f t="shared" si="9"/>
        <v>-1347449.8599367142</v>
      </c>
      <c r="AB34" s="75">
        <f t="shared" si="10"/>
        <v>-420560.77780320961</v>
      </c>
      <c r="AC34" s="75">
        <f t="shared" si="11"/>
        <v>871301.38567167846</v>
      </c>
      <c r="AD34" s="75">
        <f t="shared" si="12"/>
        <v>1096922.5754104583</v>
      </c>
      <c r="AE34" s="75">
        <f t="shared" si="13"/>
        <v>290357.6004937808</v>
      </c>
      <c r="AF34" s="75">
        <f t="shared" si="14"/>
        <v>-810259.41551109543</v>
      </c>
      <c r="AG34" s="75">
        <f t="shared" si="15"/>
        <v>-287412.81300742889</v>
      </c>
      <c r="AH34" s="207">
        <f t="shared" si="16"/>
        <v>-607101.30468253058</v>
      </c>
      <c r="AI34" s="207">
        <f t="shared" si="17"/>
        <v>607101.30468253058</v>
      </c>
    </row>
    <row r="35" spans="1:35">
      <c r="A35" s="73" t="s">
        <v>215</v>
      </c>
      <c r="B35" s="74">
        <v>63329</v>
      </c>
      <c r="C35" s="74">
        <v>17</v>
      </c>
      <c r="D35" s="74">
        <v>1536.63</v>
      </c>
      <c r="E35" s="74">
        <f t="shared" si="8"/>
        <v>5261.865294117647</v>
      </c>
      <c r="F35" s="74">
        <v>1593.6910714946584</v>
      </c>
      <c r="G35" s="74">
        <v>619.37746964689495</v>
      </c>
      <c r="H35" s="74">
        <v>457.47422198043495</v>
      </c>
      <c r="I35" s="74">
        <v>576.77243736632965</v>
      </c>
      <c r="J35" s="74">
        <v>400.25741637958993</v>
      </c>
      <c r="K35" s="74">
        <v>384.88292744981266</v>
      </c>
      <c r="L35" s="74">
        <v>308.33300110046872</v>
      </c>
      <c r="M35" s="74">
        <f t="shared" si="18"/>
        <v>8385787.7386429086</v>
      </c>
      <c r="N35" s="74">
        <f t="shared" si="19"/>
        <v>3259080.8114934028</v>
      </c>
      <c r="O35" s="74">
        <f t="shared" si="20"/>
        <v>2407167.7315923232</v>
      </c>
      <c r="P35" s="74">
        <f t="shared" si="21"/>
        <v>3034898.8707815344</v>
      </c>
      <c r="Q35" s="74">
        <f t="shared" si="22"/>
        <v>2106100.6079609604</v>
      </c>
      <c r="R35" s="74">
        <f t="shared" si="23"/>
        <v>2025202.1182465695</v>
      </c>
      <c r="S35" s="74">
        <f t="shared" si="24"/>
        <v>1622406.7175216947</v>
      </c>
      <c r="T35" s="74">
        <v>11990539.26</v>
      </c>
      <c r="U35" s="74">
        <v>3416299.52</v>
      </c>
      <c r="V35" s="74">
        <v>2387058.02</v>
      </c>
      <c r="W35" s="74">
        <v>3107610.06</v>
      </c>
      <c r="X35" s="74">
        <v>1279293.02</v>
      </c>
      <c r="Y35" s="74">
        <v>3706150</v>
      </c>
      <c r="Z35" s="74">
        <v>1142171.27</v>
      </c>
      <c r="AA35" s="75">
        <f t="shared" si="9"/>
        <v>3604751.5213570911</v>
      </c>
      <c r="AB35" s="75">
        <f t="shared" si="10"/>
        <v>157218.70850659721</v>
      </c>
      <c r="AC35" s="75">
        <f t="shared" si="11"/>
        <v>-20109.711592323147</v>
      </c>
      <c r="AD35" s="75">
        <f t="shared" si="12"/>
        <v>72711.189218465704</v>
      </c>
      <c r="AE35" s="75">
        <f t="shared" si="13"/>
        <v>-826807.58796096034</v>
      </c>
      <c r="AF35" s="75">
        <f t="shared" si="14"/>
        <v>1680947.8817534305</v>
      </c>
      <c r="AG35" s="75">
        <f t="shared" si="15"/>
        <v>-480235.4475216947</v>
      </c>
      <c r="AH35" s="206">
        <f t="shared" si="16"/>
        <v>4188476.5537606059</v>
      </c>
      <c r="AI35" s="207">
        <f t="shared" si="17"/>
        <v>-4188476.5537606059</v>
      </c>
    </row>
    <row r="36" spans="1:35">
      <c r="A36" s="73" t="s">
        <v>216</v>
      </c>
      <c r="B36" s="74">
        <v>40178</v>
      </c>
      <c r="C36" s="74">
        <v>21</v>
      </c>
      <c r="D36" s="74">
        <v>1060.32</v>
      </c>
      <c r="E36" s="74">
        <f t="shared" si="8"/>
        <v>2973.5580952380951</v>
      </c>
      <c r="F36" s="74">
        <v>1288.976569352707</v>
      </c>
      <c r="G36" s="74">
        <v>548.03044745758427</v>
      </c>
      <c r="H36" s="74">
        <v>532.39639290815398</v>
      </c>
      <c r="I36" s="74">
        <v>623.64385202091808</v>
      </c>
      <c r="J36" s="74">
        <v>342.67052533091959</v>
      </c>
      <c r="K36" s="74">
        <v>130.62999536755748</v>
      </c>
      <c r="L36" s="74">
        <v>283.39624887576736</v>
      </c>
      <c r="M36" s="74">
        <f t="shared" si="18"/>
        <v>3832846.7123709698</v>
      </c>
      <c r="N36" s="74">
        <f t="shared" si="19"/>
        <v>1629600.3734744552</v>
      </c>
      <c r="O36" s="74">
        <f t="shared" si="20"/>
        <v>1583111.6040076029</v>
      </c>
      <c r="P36" s="74">
        <f t="shared" si="21"/>
        <v>1854441.2247222697</v>
      </c>
      <c r="Q36" s="74">
        <f t="shared" si="22"/>
        <v>1018950.7145972467</v>
      </c>
      <c r="R36" s="74">
        <f t="shared" si="23"/>
        <v>388435.88020611543</v>
      </c>
      <c r="S36" s="74">
        <f t="shared" si="24"/>
        <v>842695.21000464796</v>
      </c>
      <c r="T36" s="74">
        <v>3378152.1</v>
      </c>
      <c r="U36" s="74">
        <v>1859783.31</v>
      </c>
      <c r="V36" s="74">
        <v>1436165.85</v>
      </c>
      <c r="W36" s="74">
        <v>2439162.54</v>
      </c>
      <c r="X36" s="74">
        <v>1391094.02</v>
      </c>
      <c r="Y36" s="74">
        <v>309834</v>
      </c>
      <c r="Z36" s="74">
        <v>681616.93</v>
      </c>
      <c r="AA36" s="75">
        <f t="shared" si="9"/>
        <v>-454694.61237096973</v>
      </c>
      <c r="AB36" s="75">
        <f t="shared" si="10"/>
        <v>230182.93652554485</v>
      </c>
      <c r="AC36" s="75">
        <f t="shared" si="11"/>
        <v>-146945.75400760281</v>
      </c>
      <c r="AD36" s="75">
        <f t="shared" si="12"/>
        <v>584721.31527773035</v>
      </c>
      <c r="AE36" s="75">
        <f t="shared" si="13"/>
        <v>372143.30540275329</v>
      </c>
      <c r="AF36" s="75">
        <f t="shared" si="14"/>
        <v>-78601.880206115427</v>
      </c>
      <c r="AG36" s="75">
        <f t="shared" si="15"/>
        <v>-161078.28000464791</v>
      </c>
      <c r="AH36" s="208">
        <f t="shared" si="16"/>
        <v>345727.03061669262</v>
      </c>
      <c r="AI36" s="207">
        <f t="shared" si="17"/>
        <v>-345727.03061669262</v>
      </c>
    </row>
    <row r="37" spans="1:35">
      <c r="A37" s="73" t="s">
        <v>217</v>
      </c>
      <c r="B37" s="74">
        <v>28854</v>
      </c>
      <c r="C37" s="74">
        <v>21</v>
      </c>
      <c r="D37" s="74">
        <v>659.48</v>
      </c>
      <c r="E37" s="74">
        <f t="shared" si="8"/>
        <v>2033.48</v>
      </c>
      <c r="F37" s="74">
        <v>1344.6328991626658</v>
      </c>
      <c r="G37" s="74">
        <v>595.45790909312575</v>
      </c>
      <c r="H37" s="74">
        <v>511.68973051132269</v>
      </c>
      <c r="I37" s="74">
        <v>606.22606082650884</v>
      </c>
      <c r="J37" s="74">
        <v>378.8673369825861</v>
      </c>
      <c r="K37" s="74">
        <v>123.34302190542</v>
      </c>
      <c r="L37" s="74">
        <v>282.88040958782233</v>
      </c>
      <c r="M37" s="74">
        <f t="shared" si="18"/>
        <v>2734284.1077892976</v>
      </c>
      <c r="N37" s="74">
        <f t="shared" si="19"/>
        <v>1210851.7489826893</v>
      </c>
      <c r="O37" s="74">
        <f t="shared" si="20"/>
        <v>1040510.8332001645</v>
      </c>
      <c r="P37" s="74">
        <f t="shared" si="21"/>
        <v>1232748.5701694891</v>
      </c>
      <c r="Q37" s="74">
        <f t="shared" si="22"/>
        <v>770419.1524073492</v>
      </c>
      <c r="R37" s="74">
        <f t="shared" si="23"/>
        <v>250815.56818423347</v>
      </c>
      <c r="S37" s="74">
        <f t="shared" si="24"/>
        <v>575231.65528864495</v>
      </c>
      <c r="T37" s="74">
        <v>2672444.96</v>
      </c>
      <c r="U37" s="74">
        <v>1051528.6300000001</v>
      </c>
      <c r="V37" s="74">
        <v>1155941.8400000001</v>
      </c>
      <c r="W37" s="74">
        <v>1537089.54</v>
      </c>
      <c r="X37" s="74">
        <v>768573.08</v>
      </c>
      <c r="Y37" s="74">
        <v>191844.85</v>
      </c>
      <c r="Z37" s="74">
        <v>554944.71</v>
      </c>
      <c r="AA37" s="75">
        <f t="shared" si="9"/>
        <v>-61839.147789297625</v>
      </c>
      <c r="AB37" s="75">
        <f t="shared" si="10"/>
        <v>-159323.11898268922</v>
      </c>
      <c r="AC37" s="75">
        <f t="shared" si="11"/>
        <v>115431.0067998356</v>
      </c>
      <c r="AD37" s="75">
        <f t="shared" si="12"/>
        <v>304340.96983051091</v>
      </c>
      <c r="AE37" s="75">
        <f t="shared" si="13"/>
        <v>-1846.0724073492456</v>
      </c>
      <c r="AF37" s="75">
        <f t="shared" si="14"/>
        <v>-58970.718184233468</v>
      </c>
      <c r="AG37" s="75">
        <f t="shared" si="15"/>
        <v>-20286.945288644987</v>
      </c>
      <c r="AH37" s="208">
        <f t="shared" si="16"/>
        <v>117505.97397813195</v>
      </c>
      <c r="AI37" s="207">
        <f t="shared" si="17"/>
        <v>-117505.97397813195</v>
      </c>
    </row>
    <row r="38" spans="1:35">
      <c r="A38" s="73" t="s">
        <v>218</v>
      </c>
      <c r="B38" s="74">
        <v>398164</v>
      </c>
      <c r="C38" s="74">
        <v>14</v>
      </c>
      <c r="D38" s="74">
        <v>46944.73</v>
      </c>
      <c r="E38" s="74">
        <f t="shared" si="8"/>
        <v>75385.015714285721</v>
      </c>
      <c r="F38" s="74">
        <v>3439.3684387087569</v>
      </c>
      <c r="G38" s="74">
        <v>1575.5890220182764</v>
      </c>
      <c r="H38" s="74">
        <v>398.06421897709106</v>
      </c>
      <c r="I38" s="74">
        <v>438.57685775585207</v>
      </c>
      <c r="J38" s="74">
        <v>386.32560368325676</v>
      </c>
      <c r="K38" s="74">
        <v>615.92453075192361</v>
      </c>
      <c r="L38" s="74">
        <v>248.58225883489735</v>
      </c>
      <c r="M38" s="74">
        <f t="shared" si="18"/>
        <v>259276843.79927799</v>
      </c>
      <c r="N38" s="74">
        <f t="shared" si="19"/>
        <v>118775803.18410383</v>
      </c>
      <c r="O38" s="74">
        <f t="shared" si="20"/>
        <v>30008077.402882881</v>
      </c>
      <c r="P38" s="74">
        <f t="shared" si="21"/>
        <v>33062123.313846961</v>
      </c>
      <c r="Q38" s="74">
        <f t="shared" si="22"/>
        <v>29123161.704493228</v>
      </c>
      <c r="R38" s="74">
        <f t="shared" si="23"/>
        <v>46431480.429547817</v>
      </c>
      <c r="S38" s="74">
        <f t="shared" si="24"/>
        <v>18739377.488561377</v>
      </c>
      <c r="T38" s="74">
        <v>274725174.94</v>
      </c>
      <c r="U38" s="74">
        <v>111898404.94</v>
      </c>
      <c r="V38" s="74">
        <v>34712117.990000002</v>
      </c>
      <c r="W38" s="74">
        <v>33464650.310000002</v>
      </c>
      <c r="X38" s="74">
        <v>24563041.43</v>
      </c>
      <c r="Y38" s="74">
        <v>63840538.310000002</v>
      </c>
      <c r="Z38" s="74">
        <v>19897691.339999996</v>
      </c>
      <c r="AA38" s="75">
        <f t="shared" si="9"/>
        <v>15448331.140722007</v>
      </c>
      <c r="AB38" s="75">
        <f t="shared" si="10"/>
        <v>-6877398.244103834</v>
      </c>
      <c r="AC38" s="75">
        <f t="shared" si="11"/>
        <v>4704040.5871171206</v>
      </c>
      <c r="AD38" s="75">
        <f t="shared" si="12"/>
        <v>402526.99615304172</v>
      </c>
      <c r="AE38" s="75">
        <f t="shared" si="13"/>
        <v>-4560120.2744932286</v>
      </c>
      <c r="AF38" s="75">
        <f t="shared" si="14"/>
        <v>17409057.880452186</v>
      </c>
      <c r="AG38" s="75">
        <f t="shared" si="15"/>
        <v>1158313.8514386192</v>
      </c>
      <c r="AH38" s="208">
        <f t="shared" si="16"/>
        <v>27684751.937285911</v>
      </c>
      <c r="AI38" s="207">
        <f t="shared" si="17"/>
        <v>-27684751.937285911</v>
      </c>
    </row>
    <row r="39" spans="1:35">
      <c r="A39" s="73" t="s">
        <v>219</v>
      </c>
      <c r="B39" s="74">
        <v>46385</v>
      </c>
      <c r="C39" s="74">
        <v>21</v>
      </c>
      <c r="D39" s="74">
        <v>795.18</v>
      </c>
      <c r="E39" s="74">
        <f t="shared" si="8"/>
        <v>3003.9895238095237</v>
      </c>
      <c r="F39" s="74">
        <v>1288.976569352707</v>
      </c>
      <c r="G39" s="74">
        <v>548.03044745758427</v>
      </c>
      <c r="H39" s="74">
        <v>532.39639290815398</v>
      </c>
      <c r="I39" s="74">
        <v>623.64385202091808</v>
      </c>
      <c r="J39" s="74">
        <v>342.67052533091959</v>
      </c>
      <c r="K39" s="74">
        <v>130.62999536755748</v>
      </c>
      <c r="L39" s="74">
        <v>283.39624887576736</v>
      </c>
      <c r="M39" s="74">
        <f t="shared" si="18"/>
        <v>3872072.1107714716</v>
      </c>
      <c r="N39" s="74">
        <f t="shared" si="19"/>
        <v>1646277.7228912287</v>
      </c>
      <c r="O39" s="74">
        <f t="shared" si="20"/>
        <v>1599313.1868100737</v>
      </c>
      <c r="P39" s="74">
        <f t="shared" si="21"/>
        <v>1873419.5980590547</v>
      </c>
      <c r="Q39" s="74">
        <f t="shared" si="22"/>
        <v>1029378.6682123884</v>
      </c>
      <c r="R39" s="74">
        <f t="shared" si="23"/>
        <v>392411.13757942931</v>
      </c>
      <c r="S39" s="74">
        <f t="shared" si="24"/>
        <v>851319.36270972167</v>
      </c>
      <c r="T39" s="74">
        <v>3710951.23</v>
      </c>
      <c r="U39" s="74">
        <v>2310243.52</v>
      </c>
      <c r="V39" s="74">
        <v>1277532.6499999999</v>
      </c>
      <c r="W39" s="74">
        <v>1703171.73</v>
      </c>
      <c r="X39" s="74">
        <v>582632.22</v>
      </c>
      <c r="Y39" s="74">
        <v>528087.5</v>
      </c>
      <c r="Z39" s="74">
        <v>882614.42999999993</v>
      </c>
      <c r="AA39" s="75">
        <f t="shared" si="9"/>
        <v>-161120.88077147165</v>
      </c>
      <c r="AB39" s="75">
        <f t="shared" si="10"/>
        <v>663965.79710877128</v>
      </c>
      <c r="AC39" s="75">
        <f t="shared" si="11"/>
        <v>-321780.53681007377</v>
      </c>
      <c r="AD39" s="75">
        <f t="shared" si="12"/>
        <v>-170247.86805905472</v>
      </c>
      <c r="AE39" s="75">
        <f t="shared" si="13"/>
        <v>-446746.44821238844</v>
      </c>
      <c r="AF39" s="75">
        <f t="shared" si="14"/>
        <v>135676.36242057069</v>
      </c>
      <c r="AG39" s="75">
        <f t="shared" si="15"/>
        <v>31295.067290278268</v>
      </c>
      <c r="AH39" s="206">
        <f t="shared" si="16"/>
        <v>-268958.50703336834</v>
      </c>
      <c r="AI39" s="207">
        <f t="shared" si="17"/>
        <v>268958.50703336834</v>
      </c>
    </row>
    <row r="40" spans="1:35">
      <c r="A40" s="73" t="s">
        <v>220</v>
      </c>
      <c r="B40" s="74">
        <v>30681</v>
      </c>
      <c r="C40" s="74">
        <v>21</v>
      </c>
      <c r="D40" s="74">
        <v>611</v>
      </c>
      <c r="E40" s="74">
        <f t="shared" si="8"/>
        <v>2072</v>
      </c>
      <c r="F40" s="74">
        <v>1351.522064816957</v>
      </c>
      <c r="G40" s="74">
        <v>507.94375536574626</v>
      </c>
      <c r="H40" s="74">
        <v>640.45664171364695</v>
      </c>
      <c r="I40" s="74">
        <v>661.15565849378299</v>
      </c>
      <c r="J40" s="74">
        <v>628.91597192785355</v>
      </c>
      <c r="K40" s="74">
        <v>191.28003037184541</v>
      </c>
      <c r="L40" s="74">
        <v>303.36971022471329</v>
      </c>
      <c r="M40" s="74">
        <f t="shared" si="18"/>
        <v>2800353.7183007351</v>
      </c>
      <c r="N40" s="74">
        <f t="shared" si="19"/>
        <v>1052459.4611178262</v>
      </c>
      <c r="O40" s="74">
        <f t="shared" si="20"/>
        <v>1327026.1616306764</v>
      </c>
      <c r="P40" s="74">
        <f t="shared" si="21"/>
        <v>1369914.5243991183</v>
      </c>
      <c r="Q40" s="74">
        <f t="shared" si="22"/>
        <v>1303113.8938345124</v>
      </c>
      <c r="R40" s="74">
        <f t="shared" si="23"/>
        <v>396332.22293046367</v>
      </c>
      <c r="S40" s="74">
        <f t="shared" si="24"/>
        <v>628582.03958560596</v>
      </c>
      <c r="T40" s="74">
        <v>3218234.52</v>
      </c>
      <c r="U40" s="74">
        <v>1222271</v>
      </c>
      <c r="V40" s="74">
        <v>1248251</v>
      </c>
      <c r="W40" s="74">
        <v>1408897.94</v>
      </c>
      <c r="X40" s="74">
        <v>361721.25</v>
      </c>
      <c r="Y40" s="74">
        <v>504342.5</v>
      </c>
      <c r="Z40" s="74">
        <v>1026234.5599999999</v>
      </c>
      <c r="AA40" s="75">
        <f t="shared" si="9"/>
        <v>417880.80169926491</v>
      </c>
      <c r="AB40" s="75">
        <f t="shared" si="10"/>
        <v>169811.53888217383</v>
      </c>
      <c r="AC40" s="75">
        <f t="shared" si="11"/>
        <v>-78775.161630676361</v>
      </c>
      <c r="AD40" s="75">
        <f t="shared" si="12"/>
        <v>38983.415600881679</v>
      </c>
      <c r="AE40" s="75">
        <f t="shared" si="13"/>
        <v>-941392.64383451245</v>
      </c>
      <c r="AF40" s="75">
        <f t="shared" si="14"/>
        <v>108010.27706953633</v>
      </c>
      <c r="AG40" s="75">
        <f t="shared" si="15"/>
        <v>397652.52041439398</v>
      </c>
      <c r="AH40" s="208">
        <f t="shared" si="16"/>
        <v>112170.74820106191</v>
      </c>
      <c r="AI40" s="207">
        <f t="shared" si="17"/>
        <v>-112170.74820106191</v>
      </c>
    </row>
    <row r="41" spans="1:35">
      <c r="A41" s="73" t="s">
        <v>221</v>
      </c>
      <c r="B41" s="74">
        <v>62164</v>
      </c>
      <c r="C41" s="74">
        <v>17</v>
      </c>
      <c r="D41" s="74">
        <v>2549.38</v>
      </c>
      <c r="E41" s="74">
        <f t="shared" si="8"/>
        <v>6206.0858823529416</v>
      </c>
      <c r="F41" s="74">
        <v>1566.4941390405897</v>
      </c>
      <c r="G41" s="74">
        <v>842.92098158420413</v>
      </c>
      <c r="H41" s="74">
        <v>532.73080728601076</v>
      </c>
      <c r="I41" s="74">
        <v>498.43872900104896</v>
      </c>
      <c r="J41" s="74">
        <v>393.55797826948884</v>
      </c>
      <c r="K41" s="74">
        <v>293.93173926874613</v>
      </c>
      <c r="L41" s="74">
        <v>258.39303040998686</v>
      </c>
      <c r="M41" s="74">
        <f t="shared" si="18"/>
        <v>9721797.1610884294</v>
      </c>
      <c r="N41" s="74">
        <f t="shared" si="19"/>
        <v>5231240.0037488127</v>
      </c>
      <c r="O41" s="74">
        <f t="shared" si="20"/>
        <v>3306173.142192197</v>
      </c>
      <c r="P41" s="74">
        <f t="shared" si="21"/>
        <v>3093353.5592713538</v>
      </c>
      <c r="Q41" s="74">
        <f t="shared" si="22"/>
        <v>2442454.6128256405</v>
      </c>
      <c r="R41" s="74">
        <f t="shared" si="23"/>
        <v>1824165.617451211</v>
      </c>
      <c r="S41" s="74">
        <f t="shared" si="24"/>
        <v>1603609.3381258138</v>
      </c>
      <c r="T41" s="74">
        <v>12261012.029999999</v>
      </c>
      <c r="U41" s="74">
        <v>7739234.4600000009</v>
      </c>
      <c r="V41" s="74">
        <v>2840075.96</v>
      </c>
      <c r="W41" s="74">
        <v>3278865.77</v>
      </c>
      <c r="X41" s="74">
        <v>1108409.24</v>
      </c>
      <c r="Y41" s="74">
        <v>1335284.5</v>
      </c>
      <c r="Z41" s="74">
        <v>1970573.3299999998</v>
      </c>
      <c r="AA41" s="75">
        <f t="shared" si="9"/>
        <v>2539214.8689115699</v>
      </c>
      <c r="AB41" s="75">
        <f t="shared" si="10"/>
        <v>2507994.4562511882</v>
      </c>
      <c r="AC41" s="75">
        <f t="shared" si="11"/>
        <v>-466097.18219219707</v>
      </c>
      <c r="AD41" s="75">
        <f t="shared" si="12"/>
        <v>185512.21072864626</v>
      </c>
      <c r="AE41" s="75">
        <f t="shared" si="13"/>
        <v>-1334045.3728256405</v>
      </c>
      <c r="AF41" s="75">
        <f t="shared" si="14"/>
        <v>-488881.11745121097</v>
      </c>
      <c r="AG41" s="75">
        <f t="shared" si="15"/>
        <v>366963.99187418609</v>
      </c>
      <c r="AH41" s="208">
        <f t="shared" si="16"/>
        <v>3310661.8552965419</v>
      </c>
      <c r="AI41" s="207">
        <f t="shared" si="17"/>
        <v>-3310661.8552965419</v>
      </c>
    </row>
    <row r="42" spans="1:35">
      <c r="A42" s="73" t="s">
        <v>222</v>
      </c>
      <c r="B42" s="74">
        <v>63037</v>
      </c>
      <c r="C42" s="74">
        <v>17</v>
      </c>
      <c r="D42" s="74">
        <v>2229.54</v>
      </c>
      <c r="E42" s="74">
        <f t="shared" si="8"/>
        <v>5937.5988235294117</v>
      </c>
      <c r="F42" s="74">
        <v>1566.4941390405897</v>
      </c>
      <c r="G42" s="74">
        <v>842.92098158420413</v>
      </c>
      <c r="H42" s="74">
        <v>532.73080728601076</v>
      </c>
      <c r="I42" s="74">
        <v>498.43872900104896</v>
      </c>
      <c r="J42" s="74">
        <v>393.55797826948884</v>
      </c>
      <c r="K42" s="74">
        <v>293.93173926874613</v>
      </c>
      <c r="L42" s="74">
        <v>258.39303040998686</v>
      </c>
      <c r="M42" s="74">
        <f t="shared" si="18"/>
        <v>9301213.7570331246</v>
      </c>
      <c r="N42" s="74">
        <f t="shared" si="19"/>
        <v>5004926.6285826275</v>
      </c>
      <c r="O42" s="74">
        <f t="shared" si="20"/>
        <v>3163141.8145992914</v>
      </c>
      <c r="P42" s="74">
        <f t="shared" si="21"/>
        <v>2959529.2109181234</v>
      </c>
      <c r="Q42" s="74">
        <f t="shared" si="22"/>
        <v>2336789.3887635306</v>
      </c>
      <c r="R42" s="74">
        <f t="shared" si="23"/>
        <v>1745248.7492800609</v>
      </c>
      <c r="S42" s="74">
        <f t="shared" si="24"/>
        <v>1534234.1533705376</v>
      </c>
      <c r="T42" s="74">
        <v>7368739.04</v>
      </c>
      <c r="U42" s="74">
        <v>4225229.67</v>
      </c>
      <c r="V42" s="74">
        <v>4612728.84</v>
      </c>
      <c r="W42" s="74">
        <v>3106663.19</v>
      </c>
      <c r="X42" s="74">
        <v>688595.94</v>
      </c>
      <c r="Y42" s="74">
        <v>1290689</v>
      </c>
      <c r="Z42" s="74">
        <v>1775598.6199999999</v>
      </c>
      <c r="AA42" s="75">
        <f t="shared" si="9"/>
        <v>-1932474.7170331245</v>
      </c>
      <c r="AB42" s="75">
        <f t="shared" si="10"/>
        <v>-779696.95858262759</v>
      </c>
      <c r="AC42" s="75">
        <f t="shared" si="11"/>
        <v>1449587.0254007084</v>
      </c>
      <c r="AD42" s="75">
        <f t="shared" si="12"/>
        <v>147133.97908187658</v>
      </c>
      <c r="AE42" s="75">
        <f t="shared" si="13"/>
        <v>-1648193.4487635307</v>
      </c>
      <c r="AF42" s="75">
        <f t="shared" si="14"/>
        <v>-454559.74928006087</v>
      </c>
      <c r="AG42" s="75">
        <f t="shared" si="15"/>
        <v>241364.46662946232</v>
      </c>
      <c r="AH42" s="207">
        <f t="shared" si="16"/>
        <v>-2976839.4025472961</v>
      </c>
      <c r="AI42" s="207">
        <f t="shared" si="17"/>
        <v>2976839.4025472961</v>
      </c>
    </row>
    <row r="43" spans="1:35">
      <c r="A43" s="73" t="s">
        <v>223</v>
      </c>
      <c r="B43" s="74">
        <v>46684</v>
      </c>
      <c r="C43" s="74">
        <v>21</v>
      </c>
      <c r="D43" s="74">
        <v>812.15</v>
      </c>
      <c r="E43" s="74">
        <f t="shared" si="8"/>
        <v>3035.1976190476194</v>
      </c>
      <c r="F43" s="74">
        <v>1288.976569352707</v>
      </c>
      <c r="G43" s="74">
        <v>548.03044745758427</v>
      </c>
      <c r="H43" s="74">
        <v>532.39639290815398</v>
      </c>
      <c r="I43" s="74">
        <v>623.64385202091808</v>
      </c>
      <c r="J43" s="74">
        <v>342.67052533091959</v>
      </c>
      <c r="K43" s="74">
        <v>130.62999536755748</v>
      </c>
      <c r="L43" s="74">
        <v>283.39624887576736</v>
      </c>
      <c r="M43" s="74">
        <f t="shared" si="18"/>
        <v>3912298.6143075046</v>
      </c>
      <c r="N43" s="74">
        <f t="shared" si="19"/>
        <v>1663380.7092888611</v>
      </c>
      <c r="O43" s="74">
        <f t="shared" si="20"/>
        <v>1615928.2641443699</v>
      </c>
      <c r="P43" s="74">
        <f t="shared" si="21"/>
        <v>1892882.3347875765</v>
      </c>
      <c r="Q43" s="74">
        <f t="shared" si="22"/>
        <v>1040072.7626022041</v>
      </c>
      <c r="R43" s="74">
        <f t="shared" si="23"/>
        <v>396487.85091581201</v>
      </c>
      <c r="S43" s="74">
        <f t="shared" si="24"/>
        <v>860163.61983475566</v>
      </c>
      <c r="T43" s="74">
        <v>4636970.79</v>
      </c>
      <c r="U43" s="74">
        <v>1545779.5</v>
      </c>
      <c r="V43" s="74">
        <v>1923230.95</v>
      </c>
      <c r="W43" s="74">
        <v>2050577.77</v>
      </c>
      <c r="X43" s="74">
        <v>685944.74</v>
      </c>
      <c r="Y43" s="74">
        <v>633690</v>
      </c>
      <c r="Z43" s="74">
        <v>1076774.0499999998</v>
      </c>
      <c r="AA43" s="75">
        <f t="shared" si="9"/>
        <v>724672.17569249542</v>
      </c>
      <c r="AB43" s="75">
        <f t="shared" si="10"/>
        <v>-117601.20928886114</v>
      </c>
      <c r="AC43" s="75">
        <f t="shared" si="11"/>
        <v>307302.68585563009</v>
      </c>
      <c r="AD43" s="75">
        <f t="shared" si="12"/>
        <v>157695.43521242356</v>
      </c>
      <c r="AE43" s="75">
        <f t="shared" si="13"/>
        <v>-354128.02260220412</v>
      </c>
      <c r="AF43" s="75">
        <f t="shared" si="14"/>
        <v>237202.14908418799</v>
      </c>
      <c r="AG43" s="75">
        <f t="shared" si="15"/>
        <v>216610.43016524415</v>
      </c>
      <c r="AH43" s="206">
        <f t="shared" si="16"/>
        <v>1171753.6441189158</v>
      </c>
      <c r="AI43" s="207">
        <f t="shared" si="17"/>
        <v>-1171753.6441189158</v>
      </c>
    </row>
    <row r="44" spans="1:35">
      <c r="A44" s="73" t="s">
        <v>224</v>
      </c>
      <c r="B44" s="74">
        <v>15883</v>
      </c>
      <c r="C44" s="74">
        <v>21</v>
      </c>
      <c r="D44" s="74">
        <v>272.56</v>
      </c>
      <c r="E44" s="74">
        <f t="shared" si="8"/>
        <v>1028.8933333333334</v>
      </c>
      <c r="F44" s="74">
        <v>1296.7424585933466</v>
      </c>
      <c r="G44" s="74">
        <v>512.08770196576415</v>
      </c>
      <c r="H44" s="74">
        <v>669.65590170147448</v>
      </c>
      <c r="I44" s="74">
        <v>951.28759290621474</v>
      </c>
      <c r="J44" s="74">
        <v>691.60303776995079</v>
      </c>
      <c r="K44" s="74">
        <v>259.59085603079808</v>
      </c>
      <c r="L44" s="74">
        <v>359.47191503322193</v>
      </c>
      <c r="M44" s="74">
        <f t="shared" si="18"/>
        <v>1334209.6706969705</v>
      </c>
      <c r="N44" s="74">
        <f t="shared" si="19"/>
        <v>526883.62263456173</v>
      </c>
      <c r="O44" s="74">
        <f t="shared" si="20"/>
        <v>689004.49288796913</v>
      </c>
      <c r="P44" s="74">
        <f t="shared" si="21"/>
        <v>978773.46242391842</v>
      </c>
      <c r="Q44" s="74">
        <f t="shared" si="22"/>
        <v>711585.75487458392</v>
      </c>
      <c r="R44" s="74">
        <f t="shared" si="23"/>
        <v>267091.30116438132</v>
      </c>
      <c r="S44" s="74">
        <f t="shared" si="24"/>
        <v>369858.25689824851</v>
      </c>
      <c r="T44" s="74">
        <v>1298949.2</v>
      </c>
      <c r="U44" s="74">
        <v>516063.96</v>
      </c>
      <c r="V44" s="74">
        <v>501612</v>
      </c>
      <c r="W44" s="74">
        <v>932081.07</v>
      </c>
      <c r="X44" s="74">
        <v>799466.81</v>
      </c>
      <c r="Y44" s="74">
        <v>108937.60000000001</v>
      </c>
      <c r="Z44" s="74">
        <v>431665</v>
      </c>
      <c r="AA44" s="75">
        <f t="shared" si="9"/>
        <v>-35260.470696970588</v>
      </c>
      <c r="AB44" s="75">
        <f t="shared" si="10"/>
        <v>-10819.662634561711</v>
      </c>
      <c r="AC44" s="75">
        <f t="shared" si="11"/>
        <v>-187392.49288796913</v>
      </c>
      <c r="AD44" s="75">
        <f t="shared" si="12"/>
        <v>-46692.392423918471</v>
      </c>
      <c r="AE44" s="75">
        <f t="shared" si="13"/>
        <v>87881.05512541614</v>
      </c>
      <c r="AF44" s="75">
        <f t="shared" si="14"/>
        <v>-158153.70116438132</v>
      </c>
      <c r="AG44" s="75">
        <f t="shared" si="15"/>
        <v>61806.74310175149</v>
      </c>
      <c r="AH44" s="208">
        <f t="shared" si="16"/>
        <v>-288630.92158063356</v>
      </c>
      <c r="AI44" s="207">
        <f t="shared" si="17"/>
        <v>288630.92158063356</v>
      </c>
    </row>
    <row r="45" spans="1:35">
      <c r="A45" s="73" t="s">
        <v>225</v>
      </c>
      <c r="B45" s="74">
        <v>125365</v>
      </c>
      <c r="C45" s="74">
        <v>17</v>
      </c>
      <c r="D45" s="74">
        <v>6710.9</v>
      </c>
      <c r="E45" s="74">
        <f t="shared" si="8"/>
        <v>14085.311764705883</v>
      </c>
      <c r="F45" s="74">
        <v>1981.8528116870862</v>
      </c>
      <c r="G45" s="74">
        <v>894.8335068298918</v>
      </c>
      <c r="H45" s="74">
        <v>625.4938883547386</v>
      </c>
      <c r="I45" s="74">
        <v>502.22637218691438</v>
      </c>
      <c r="J45" s="74">
        <v>558.41993364817199</v>
      </c>
      <c r="K45" s="74">
        <v>794.88902852919296</v>
      </c>
      <c r="L45" s="74">
        <v>308.95645191285706</v>
      </c>
      <c r="M45" s="74">
        <f t="shared" si="18"/>
        <v>27915014.724371545</v>
      </c>
      <c r="N45" s="74">
        <f t="shared" si="19"/>
        <v>12604008.921204098</v>
      </c>
      <c r="O45" s="74">
        <f t="shared" si="20"/>
        <v>8810276.424394628</v>
      </c>
      <c r="P45" s="74">
        <f t="shared" si="21"/>
        <v>7074015.0287099006</v>
      </c>
      <c r="Q45" s="74">
        <f t="shared" si="22"/>
        <v>7865518.8610608755</v>
      </c>
      <c r="R45" s="74">
        <f t="shared" si="23"/>
        <v>11196259.785177872</v>
      </c>
      <c r="S45" s="74">
        <f t="shared" si="24"/>
        <v>4351747.9469099529</v>
      </c>
      <c r="T45" s="74">
        <v>32521601.940000001</v>
      </c>
      <c r="U45" s="74">
        <v>17570582.239999998</v>
      </c>
      <c r="V45" s="74">
        <v>9724248.5</v>
      </c>
      <c r="W45" s="74">
        <v>11683876.01</v>
      </c>
      <c r="X45" s="74">
        <v>11046838.59</v>
      </c>
      <c r="Y45" s="74">
        <v>15754572.5</v>
      </c>
      <c r="Z45" s="74">
        <v>4423246.37</v>
      </c>
      <c r="AA45" s="75">
        <f t="shared" si="9"/>
        <v>4606587.2156284563</v>
      </c>
      <c r="AB45" s="75">
        <f t="shared" si="10"/>
        <v>4966573.3187959008</v>
      </c>
      <c r="AC45" s="75">
        <f t="shared" si="11"/>
        <v>913972.07560537197</v>
      </c>
      <c r="AD45" s="75">
        <f t="shared" si="12"/>
        <v>4609860.9812900992</v>
      </c>
      <c r="AE45" s="75">
        <f t="shared" si="13"/>
        <v>3181319.7289391244</v>
      </c>
      <c r="AF45" s="75">
        <f t="shared" si="14"/>
        <v>4558312.7148221284</v>
      </c>
      <c r="AG45" s="75">
        <f t="shared" si="15"/>
        <v>71498.423090047203</v>
      </c>
      <c r="AH45" s="208">
        <f t="shared" si="16"/>
        <v>22908124.458171129</v>
      </c>
      <c r="AI45" s="207">
        <f t="shared" si="17"/>
        <v>-22908124.458171129</v>
      </c>
    </row>
    <row r="46" spans="1:35">
      <c r="A46" s="73" t="s">
        <v>226</v>
      </c>
      <c r="B46" s="74">
        <v>38147</v>
      </c>
      <c r="C46" s="74">
        <v>21</v>
      </c>
      <c r="D46" s="74">
        <v>837.53</v>
      </c>
      <c r="E46" s="74">
        <f t="shared" si="8"/>
        <v>2654.0538095238098</v>
      </c>
      <c r="F46" s="74">
        <v>1288.976569352707</v>
      </c>
      <c r="G46" s="74">
        <v>548.03044745758427</v>
      </c>
      <c r="H46" s="74">
        <v>532.39639290815398</v>
      </c>
      <c r="I46" s="74">
        <v>623.64385202091808</v>
      </c>
      <c r="J46" s="74">
        <v>342.67052533091959</v>
      </c>
      <c r="K46" s="74">
        <v>130.62999536755748</v>
      </c>
      <c r="L46" s="74">
        <v>283.39624887576736</v>
      </c>
      <c r="M46" s="74">
        <f t="shared" si="18"/>
        <v>3421013.174277483</v>
      </c>
      <c r="N46" s="74">
        <f t="shared" si="19"/>
        <v>1454502.2968098396</v>
      </c>
      <c r="O46" s="74">
        <f t="shared" si="20"/>
        <v>1413008.6747746211</v>
      </c>
      <c r="P46" s="74">
        <f t="shared" si="21"/>
        <v>1655184.3412422207</v>
      </c>
      <c r="Q46" s="74">
        <f t="shared" si="22"/>
        <v>909466.01316605229</v>
      </c>
      <c r="R46" s="74">
        <f t="shared" si="23"/>
        <v>346699.03684334358</v>
      </c>
      <c r="S46" s="74">
        <f t="shared" si="24"/>
        <v>752148.89393348806</v>
      </c>
      <c r="T46" s="74">
        <v>4110633.96</v>
      </c>
      <c r="U46" s="74">
        <v>1438921.86</v>
      </c>
      <c r="V46" s="74">
        <v>1294474.8600000001</v>
      </c>
      <c r="W46" s="74">
        <v>2293164.7800000003</v>
      </c>
      <c r="X46" s="74">
        <v>1007020.52</v>
      </c>
      <c r="Y46" s="74">
        <v>154880</v>
      </c>
      <c r="Z46" s="74">
        <v>926401.33000000007</v>
      </c>
      <c r="AA46" s="75">
        <f t="shared" si="9"/>
        <v>689620.78572251694</v>
      </c>
      <c r="AB46" s="75">
        <f t="shared" si="10"/>
        <v>-15580.436809839448</v>
      </c>
      <c r="AC46" s="75">
        <f t="shared" si="11"/>
        <v>-118533.81477462105</v>
      </c>
      <c r="AD46" s="75">
        <f t="shared" si="12"/>
        <v>637980.43875777954</v>
      </c>
      <c r="AE46" s="75">
        <f t="shared" si="13"/>
        <v>97554.506833947729</v>
      </c>
      <c r="AF46" s="75">
        <f t="shared" si="14"/>
        <v>-191819.03684334358</v>
      </c>
      <c r="AG46" s="75">
        <f t="shared" si="15"/>
        <v>174252.43606651202</v>
      </c>
      <c r="AH46" s="208">
        <f t="shared" si="16"/>
        <v>1273474.8789529521</v>
      </c>
      <c r="AI46" s="207">
        <f t="shared" si="17"/>
        <v>-1273474.8789529521</v>
      </c>
    </row>
    <row r="47" spans="1:35">
      <c r="A47" s="73" t="s">
        <v>227</v>
      </c>
      <c r="B47" s="74">
        <v>65426</v>
      </c>
      <c r="C47" s="74">
        <v>17</v>
      </c>
      <c r="D47" s="74">
        <v>1919.47</v>
      </c>
      <c r="E47" s="74">
        <f t="shared" si="8"/>
        <v>5768.0582352941174</v>
      </c>
      <c r="F47" s="74">
        <v>1593.6910714946584</v>
      </c>
      <c r="G47" s="74">
        <v>619.37746964689495</v>
      </c>
      <c r="H47" s="74">
        <v>457.47422198043495</v>
      </c>
      <c r="I47" s="74">
        <v>576.77243736632965</v>
      </c>
      <c r="J47" s="74">
        <v>400.25741637958993</v>
      </c>
      <c r="K47" s="74">
        <v>384.88292744981266</v>
      </c>
      <c r="L47" s="74">
        <v>308.33300110046872</v>
      </c>
      <c r="M47" s="74">
        <f t="shared" si="18"/>
        <v>9192502.9094494712</v>
      </c>
      <c r="N47" s="74">
        <f t="shared" si="19"/>
        <v>3572605.3145524045</v>
      </c>
      <c r="O47" s="74">
        <f t="shared" si="20"/>
        <v>2638737.953529017</v>
      </c>
      <c r="P47" s="74">
        <f t="shared" si="21"/>
        <v>3326857.0072415182</v>
      </c>
      <c r="Q47" s="74">
        <f t="shared" si="22"/>
        <v>2308708.0867858403</v>
      </c>
      <c r="R47" s="74">
        <f t="shared" si="23"/>
        <v>2220027.1393010002</v>
      </c>
      <c r="S47" s="74">
        <f t="shared" si="24"/>
        <v>1778482.7062105087</v>
      </c>
      <c r="T47" s="74">
        <v>9430470.9100000001</v>
      </c>
      <c r="U47" s="74">
        <v>4128117.73</v>
      </c>
      <c r="V47" s="74">
        <v>2185455.7999999998</v>
      </c>
      <c r="W47" s="74">
        <v>6008534.2999999998</v>
      </c>
      <c r="X47" s="74">
        <v>1645558.77</v>
      </c>
      <c r="Y47" s="74">
        <v>2482973.5</v>
      </c>
      <c r="Z47" s="74">
        <v>1866590.95</v>
      </c>
      <c r="AA47" s="75">
        <f t="shared" si="9"/>
        <v>237968.00055052899</v>
      </c>
      <c r="AB47" s="75">
        <f t="shared" si="10"/>
        <v>555512.41544759553</v>
      </c>
      <c r="AC47" s="75">
        <f t="shared" si="11"/>
        <v>-453282.15352901723</v>
      </c>
      <c r="AD47" s="75">
        <f t="shared" si="12"/>
        <v>2681677.2927584816</v>
      </c>
      <c r="AE47" s="75">
        <f t="shared" si="13"/>
        <v>-663149.31678584032</v>
      </c>
      <c r="AF47" s="75">
        <f t="shared" si="14"/>
        <v>262946.36069899984</v>
      </c>
      <c r="AG47" s="75">
        <f t="shared" si="15"/>
        <v>88108.243789491244</v>
      </c>
      <c r="AH47" s="208">
        <f t="shared" si="16"/>
        <v>2709780.8429302396</v>
      </c>
      <c r="AI47" s="207">
        <f t="shared" si="17"/>
        <v>-2709780.8429302396</v>
      </c>
    </row>
    <row r="48" spans="1:35">
      <c r="A48" s="73" t="s">
        <v>228</v>
      </c>
      <c r="B48" s="74">
        <v>77326</v>
      </c>
      <c r="C48" s="74">
        <v>17</v>
      </c>
      <c r="D48" s="74">
        <v>2683.84</v>
      </c>
      <c r="E48" s="74">
        <f t="shared" si="8"/>
        <v>7232.4282352941182</v>
      </c>
      <c r="F48" s="74">
        <v>1566.4941390405897</v>
      </c>
      <c r="G48" s="74">
        <v>842.92098158420413</v>
      </c>
      <c r="H48" s="74">
        <v>532.73080728601076</v>
      </c>
      <c r="I48" s="74">
        <v>498.43872900104896</v>
      </c>
      <c r="J48" s="74">
        <v>393.55797826948884</v>
      </c>
      <c r="K48" s="74">
        <v>293.93173926874613</v>
      </c>
      <c r="L48" s="74">
        <v>258.39303040998686</v>
      </c>
      <c r="M48" s="74">
        <f t="shared" si="18"/>
        <v>11329556.441619912</v>
      </c>
      <c r="N48" s="74">
        <f t="shared" si="19"/>
        <v>6096365.5073314309</v>
      </c>
      <c r="O48" s="74">
        <f t="shared" si="20"/>
        <v>3852937.3324263738</v>
      </c>
      <c r="P48" s="74">
        <f t="shared" si="21"/>
        <v>3604922.3371912995</v>
      </c>
      <c r="Q48" s="74">
        <f t="shared" si="22"/>
        <v>2846379.8342615203</v>
      </c>
      <c r="R48" s="74">
        <f t="shared" si="23"/>
        <v>2125840.2103363886</v>
      </c>
      <c r="S48" s="74">
        <f t="shared" si="24"/>
        <v>1868809.0489404006</v>
      </c>
      <c r="T48" s="74">
        <v>8447650.6899999995</v>
      </c>
      <c r="U48" s="74">
        <v>5122791.41</v>
      </c>
      <c r="V48" s="74">
        <v>3366506.32</v>
      </c>
      <c r="W48" s="74">
        <v>4239264.5199999996</v>
      </c>
      <c r="X48" s="74">
        <v>4158177.97</v>
      </c>
      <c r="Y48" s="74">
        <v>891330.4</v>
      </c>
      <c r="Z48" s="74">
        <v>1839965.9500000002</v>
      </c>
      <c r="AA48" s="75">
        <f t="shared" si="9"/>
        <v>-2881905.7516199127</v>
      </c>
      <c r="AB48" s="75">
        <f t="shared" si="10"/>
        <v>-973574.09733143076</v>
      </c>
      <c r="AC48" s="75">
        <f t="shared" si="11"/>
        <v>-486431.01242637401</v>
      </c>
      <c r="AD48" s="75">
        <f t="shared" si="12"/>
        <v>634342.18280870002</v>
      </c>
      <c r="AE48" s="75">
        <f t="shared" si="13"/>
        <v>1311798.1357384799</v>
      </c>
      <c r="AF48" s="75">
        <f t="shared" si="14"/>
        <v>-1234509.8103363886</v>
      </c>
      <c r="AG48" s="75">
        <f t="shared" si="15"/>
        <v>-28843.098940400407</v>
      </c>
      <c r="AH48" s="207">
        <f t="shared" si="16"/>
        <v>-3659123.4521073271</v>
      </c>
      <c r="AI48" s="207">
        <f t="shared" si="17"/>
        <v>3659123.4521073271</v>
      </c>
    </row>
    <row r="49" spans="1:35">
      <c r="A49" s="73" t="s">
        <v>229</v>
      </c>
      <c r="B49" s="74">
        <v>31156</v>
      </c>
      <c r="C49" s="74">
        <v>21</v>
      </c>
      <c r="D49" s="74">
        <v>958.62</v>
      </c>
      <c r="E49" s="74">
        <f t="shared" si="8"/>
        <v>2442.2390476190476</v>
      </c>
      <c r="F49" s="74">
        <v>1351.522064816957</v>
      </c>
      <c r="G49" s="74">
        <v>507.94375536574626</v>
      </c>
      <c r="H49" s="74">
        <v>640.45664171364695</v>
      </c>
      <c r="I49" s="74">
        <v>661.15565849378299</v>
      </c>
      <c r="J49" s="74">
        <v>628.91597192785355</v>
      </c>
      <c r="K49" s="74">
        <v>191.28003037184541</v>
      </c>
      <c r="L49" s="74">
        <v>303.36971022471329</v>
      </c>
      <c r="M49" s="74">
        <f t="shared" si="18"/>
        <v>3300739.9604146937</v>
      </c>
      <c r="N49" s="74">
        <f t="shared" si="19"/>
        <v>1240520.0733484826</v>
      </c>
      <c r="O49" s="74">
        <f t="shared" si="20"/>
        <v>1564148.2187000308</v>
      </c>
      <c r="P49" s="74">
        <f t="shared" si="21"/>
        <v>1614700.1657278009</v>
      </c>
      <c r="Q49" s="74">
        <f t="shared" si="22"/>
        <v>1535963.1443134886</v>
      </c>
      <c r="R49" s="74">
        <f t="shared" si="23"/>
        <v>467151.55920387822</v>
      </c>
      <c r="S49" s="74">
        <f t="shared" si="24"/>
        <v>740901.35217567021</v>
      </c>
      <c r="T49" s="74">
        <v>3708771.39</v>
      </c>
      <c r="U49" s="74">
        <v>1488982.37</v>
      </c>
      <c r="V49" s="74">
        <v>1335561</v>
      </c>
      <c r="W49" s="74">
        <v>1687726.6</v>
      </c>
      <c r="X49" s="74">
        <v>959791.48</v>
      </c>
      <c r="Y49" s="74">
        <v>317177.09999999998</v>
      </c>
      <c r="Z49" s="74">
        <v>777932.35000000009</v>
      </c>
      <c r="AA49" s="75">
        <f t="shared" si="9"/>
        <v>408031.42958530644</v>
      </c>
      <c r="AB49" s="75">
        <f t="shared" si="10"/>
        <v>248462.29665151751</v>
      </c>
      <c r="AC49" s="75">
        <f t="shared" si="11"/>
        <v>-228587.21870003082</v>
      </c>
      <c r="AD49" s="75">
        <f t="shared" si="12"/>
        <v>73026.434272199171</v>
      </c>
      <c r="AE49" s="75">
        <f t="shared" si="13"/>
        <v>-576171.66431348864</v>
      </c>
      <c r="AF49" s="75">
        <f t="shared" si="14"/>
        <v>-149974.45920387824</v>
      </c>
      <c r="AG49" s="75">
        <f t="shared" si="15"/>
        <v>37030.997824329883</v>
      </c>
      <c r="AH49" s="208">
        <f t="shared" si="16"/>
        <v>-188182.1838840447</v>
      </c>
      <c r="AI49" s="207">
        <f t="shared" si="17"/>
        <v>188182.1838840447</v>
      </c>
    </row>
    <row r="50" spans="1:35">
      <c r="A50" s="73" t="s">
        <v>230</v>
      </c>
      <c r="B50" s="74">
        <v>28758</v>
      </c>
      <c r="C50" s="74">
        <v>21</v>
      </c>
      <c r="D50" s="74">
        <v>612.57000000000005</v>
      </c>
      <c r="E50" s="74">
        <f t="shared" si="8"/>
        <v>1981.9985714285713</v>
      </c>
      <c r="F50" s="74">
        <v>994.53514316723545</v>
      </c>
      <c r="G50" s="74">
        <v>565.11559944045644</v>
      </c>
      <c r="H50" s="74">
        <v>566.79432400764858</v>
      </c>
      <c r="I50" s="74">
        <v>665.01056721315831</v>
      </c>
      <c r="J50" s="74">
        <v>352.28025663252521</v>
      </c>
      <c r="K50" s="74">
        <v>220.02161753716956</v>
      </c>
      <c r="L50" s="74">
        <v>302.40581144066039</v>
      </c>
      <c r="M50" s="74">
        <f t="shared" si="18"/>
        <v>1971167.2329929702</v>
      </c>
      <c r="N50" s="74">
        <f t="shared" si="19"/>
        <v>1120058.3107829853</v>
      </c>
      <c r="O50" s="74">
        <f t="shared" si="20"/>
        <v>1123385.5404769822</v>
      </c>
      <c r="P50" s="74">
        <f t="shared" si="21"/>
        <v>1318049.9942013836</v>
      </c>
      <c r="Q50" s="74">
        <f t="shared" si="22"/>
        <v>698218.96538815543</v>
      </c>
      <c r="R50" s="74">
        <f t="shared" si="23"/>
        <v>436082.53164207353</v>
      </c>
      <c r="S50" s="74">
        <f t="shared" si="24"/>
        <v>599367.88626708672</v>
      </c>
      <c r="T50" s="74">
        <v>1485840.15</v>
      </c>
      <c r="U50" s="74">
        <v>1191872.97</v>
      </c>
      <c r="V50" s="74">
        <v>1260982.47</v>
      </c>
      <c r="W50" s="74">
        <v>1321266.8900000001</v>
      </c>
      <c r="X50" s="74">
        <v>267263.65000000002</v>
      </c>
      <c r="Y50" s="74">
        <v>623325</v>
      </c>
      <c r="Z50" s="74">
        <v>725237.66</v>
      </c>
      <c r="AA50" s="75">
        <f t="shared" si="9"/>
        <v>-485327.08299297024</v>
      </c>
      <c r="AB50" s="75">
        <f t="shared" si="10"/>
        <v>71814.659217014676</v>
      </c>
      <c r="AC50" s="75">
        <f t="shared" si="11"/>
        <v>137596.92952301772</v>
      </c>
      <c r="AD50" s="75">
        <f t="shared" si="12"/>
        <v>3216.8957986165769</v>
      </c>
      <c r="AE50" s="75">
        <f t="shared" si="13"/>
        <v>-430955.3153881554</v>
      </c>
      <c r="AF50" s="75">
        <f t="shared" si="14"/>
        <v>187242.46835792647</v>
      </c>
      <c r="AG50" s="75">
        <f t="shared" si="15"/>
        <v>125869.77373291331</v>
      </c>
      <c r="AH50" s="206">
        <f t="shared" si="16"/>
        <v>-390541.6717516369</v>
      </c>
      <c r="AI50" s="207">
        <f t="shared" si="17"/>
        <v>390541.6717516369</v>
      </c>
    </row>
    <row r="51" spans="1:35">
      <c r="A51" s="73" t="s">
        <v>231</v>
      </c>
      <c r="B51" s="74">
        <v>43426</v>
      </c>
      <c r="C51" s="74">
        <v>21</v>
      </c>
      <c r="D51" s="74">
        <v>915.55</v>
      </c>
      <c r="E51" s="74">
        <f t="shared" si="8"/>
        <v>2983.4547619047617</v>
      </c>
      <c r="F51" s="74">
        <v>1288.976569352707</v>
      </c>
      <c r="G51" s="74">
        <v>548.03044745758427</v>
      </c>
      <c r="H51" s="74">
        <v>532.39639290815398</v>
      </c>
      <c r="I51" s="74">
        <v>623.64385202091808</v>
      </c>
      <c r="J51" s="74">
        <v>342.67052533091959</v>
      </c>
      <c r="K51" s="74">
        <v>130.62999536755748</v>
      </c>
      <c r="L51" s="74">
        <v>283.39624887576736</v>
      </c>
      <c r="M51" s="74">
        <f t="shared" si="18"/>
        <v>3845603.283818997</v>
      </c>
      <c r="N51" s="74">
        <f t="shared" si="19"/>
        <v>1635024.0481361272</v>
      </c>
      <c r="O51" s="74">
        <f t="shared" si="20"/>
        <v>1588380.5536427505</v>
      </c>
      <c r="P51" s="74">
        <f t="shared" si="21"/>
        <v>1860613.2200444366</v>
      </c>
      <c r="Q51" s="74">
        <f t="shared" si="22"/>
        <v>1022342.0105629383</v>
      </c>
      <c r="R51" s="74">
        <f t="shared" si="23"/>
        <v>389728.68172693631</v>
      </c>
      <c r="S51" s="74">
        <f t="shared" si="24"/>
        <v>845499.8882143551</v>
      </c>
      <c r="T51" s="74">
        <v>4045504.92</v>
      </c>
      <c r="U51" s="74">
        <v>1317212.17</v>
      </c>
      <c r="V51" s="74">
        <v>2155930.89</v>
      </c>
      <c r="W51" s="74">
        <v>1128127.8899999999</v>
      </c>
      <c r="X51" s="74">
        <v>1033940.01</v>
      </c>
      <c r="Y51" s="74">
        <v>650582.30000000005</v>
      </c>
      <c r="Z51" s="74">
        <v>941120.87999999989</v>
      </c>
      <c r="AA51" s="75">
        <f t="shared" si="9"/>
        <v>199901.63618100295</v>
      </c>
      <c r="AB51" s="75">
        <f t="shared" si="10"/>
        <v>-317811.87813612726</v>
      </c>
      <c r="AC51" s="75">
        <f t="shared" si="11"/>
        <v>567550.33635724965</v>
      </c>
      <c r="AD51" s="75">
        <f t="shared" si="12"/>
        <v>-732485.33004443673</v>
      </c>
      <c r="AE51" s="75">
        <f t="shared" si="13"/>
        <v>11597.999437061721</v>
      </c>
      <c r="AF51" s="75">
        <f t="shared" si="14"/>
        <v>260853.61827306374</v>
      </c>
      <c r="AG51" s="75">
        <f t="shared" si="15"/>
        <v>95620.991785644786</v>
      </c>
      <c r="AH51" s="208">
        <f t="shared" si="16"/>
        <v>85227.373853458848</v>
      </c>
      <c r="AI51" s="207">
        <f t="shared" si="17"/>
        <v>-85227.373853458848</v>
      </c>
    </row>
    <row r="52" spans="1:35">
      <c r="A52" s="73" t="s">
        <v>232</v>
      </c>
      <c r="B52" s="74">
        <v>38637</v>
      </c>
      <c r="C52" s="74">
        <v>21</v>
      </c>
      <c r="D52" s="74">
        <v>741.03</v>
      </c>
      <c r="E52" s="74">
        <f t="shared" si="8"/>
        <v>2580.8871428571429</v>
      </c>
      <c r="F52" s="74">
        <v>1351.522064816957</v>
      </c>
      <c r="G52" s="74">
        <v>507.94375536574626</v>
      </c>
      <c r="H52" s="74">
        <v>640.45664171364695</v>
      </c>
      <c r="I52" s="74">
        <v>661.15565849378299</v>
      </c>
      <c r="J52" s="74">
        <v>628.91597192785355</v>
      </c>
      <c r="K52" s="74">
        <v>191.28003037184541</v>
      </c>
      <c r="L52" s="74">
        <v>303.36971022471329</v>
      </c>
      <c r="M52" s="74">
        <f t="shared" si="18"/>
        <v>3488125.9203738226</v>
      </c>
      <c r="N52" s="74">
        <f t="shared" si="19"/>
        <v>1310945.5075180284</v>
      </c>
      <c r="O52" s="74">
        <f t="shared" si="20"/>
        <v>1652946.3121562151</v>
      </c>
      <c r="P52" s="74">
        <f t="shared" si="21"/>
        <v>1706368.1384338525</v>
      </c>
      <c r="Q52" s="74">
        <f t="shared" si="22"/>
        <v>1623161.1458861011</v>
      </c>
      <c r="R52" s="74">
        <f t="shared" si="23"/>
        <v>493672.17107201961</v>
      </c>
      <c r="S52" s="74">
        <f t="shared" si="24"/>
        <v>782962.98465125961</v>
      </c>
      <c r="T52" s="74">
        <v>4381596.5</v>
      </c>
      <c r="U52" s="74">
        <v>1808614.79</v>
      </c>
      <c r="V52" s="74">
        <v>1784570.7</v>
      </c>
      <c r="W52" s="74">
        <v>1480017.17</v>
      </c>
      <c r="X52" s="74">
        <v>1599372.98</v>
      </c>
      <c r="Y52" s="74">
        <v>689910</v>
      </c>
      <c r="Z52" s="74">
        <v>765000.15999999992</v>
      </c>
      <c r="AA52" s="75">
        <f t="shared" si="9"/>
        <v>893470.57962617744</v>
      </c>
      <c r="AB52" s="75">
        <f t="shared" si="10"/>
        <v>497669.28248197166</v>
      </c>
      <c r="AC52" s="75">
        <f t="shared" si="11"/>
        <v>131624.38784378488</v>
      </c>
      <c r="AD52" s="75">
        <f t="shared" si="12"/>
        <v>-226350.96843385254</v>
      </c>
      <c r="AE52" s="75">
        <f t="shared" si="13"/>
        <v>-23788.16588610108</v>
      </c>
      <c r="AF52" s="75">
        <f t="shared" si="14"/>
        <v>196237.82892798039</v>
      </c>
      <c r="AG52" s="75">
        <f t="shared" si="15"/>
        <v>-17962.824651259696</v>
      </c>
      <c r="AH52" s="208">
        <f t="shared" si="16"/>
        <v>1450900.1199087009</v>
      </c>
      <c r="AI52" s="207">
        <f t="shared" si="17"/>
        <v>-1450900.1199087009</v>
      </c>
    </row>
    <row r="53" spans="1:35">
      <c r="A53" s="73" t="s">
        <v>233</v>
      </c>
      <c r="B53" s="74">
        <v>37523</v>
      </c>
      <c r="C53" s="74">
        <v>21</v>
      </c>
      <c r="D53" s="74">
        <v>860.53</v>
      </c>
      <c r="E53" s="74">
        <f t="shared" si="8"/>
        <v>2647.3395238095236</v>
      </c>
      <c r="F53" s="74">
        <v>1288.976569352707</v>
      </c>
      <c r="G53" s="74">
        <v>548.03044745758427</v>
      </c>
      <c r="H53" s="74">
        <v>532.39639290815398</v>
      </c>
      <c r="I53" s="74">
        <v>623.64385202091808</v>
      </c>
      <c r="J53" s="74">
        <v>342.67052533091959</v>
      </c>
      <c r="K53" s="74">
        <v>130.62999536755748</v>
      </c>
      <c r="L53" s="74">
        <v>283.39624887576736</v>
      </c>
      <c r="M53" s="74">
        <f t="shared" si="18"/>
        <v>3412358.6173118288</v>
      </c>
      <c r="N53" s="74">
        <f t="shared" si="19"/>
        <v>1450822.6638054813</v>
      </c>
      <c r="O53" s="74">
        <f t="shared" si="20"/>
        <v>1409434.0132793805</v>
      </c>
      <c r="P53" s="74">
        <f t="shared" si="21"/>
        <v>1650997.0182357943</v>
      </c>
      <c r="Q53" s="74">
        <f t="shared" si="22"/>
        <v>907165.22535311594</v>
      </c>
      <c r="R53" s="74">
        <f t="shared" si="23"/>
        <v>345821.94973158988</v>
      </c>
      <c r="S53" s="74">
        <f t="shared" si="24"/>
        <v>750246.09054817923</v>
      </c>
      <c r="T53" s="74">
        <v>3517503.88</v>
      </c>
      <c r="U53" s="74">
        <v>1518554.2</v>
      </c>
      <c r="V53" s="74">
        <v>1126030.3500000001</v>
      </c>
      <c r="W53" s="74">
        <v>2089199.46</v>
      </c>
      <c r="X53" s="74">
        <v>1048524.04</v>
      </c>
      <c r="Y53" s="74">
        <v>430225.8</v>
      </c>
      <c r="Z53" s="74">
        <v>713767.1100000001</v>
      </c>
      <c r="AA53" s="75">
        <f t="shared" si="9"/>
        <v>105145.26268817112</v>
      </c>
      <c r="AB53" s="75">
        <f t="shared" si="10"/>
        <v>67731.536194518674</v>
      </c>
      <c r="AC53" s="75">
        <f t="shared" si="11"/>
        <v>-283403.66327938042</v>
      </c>
      <c r="AD53" s="75">
        <f t="shared" si="12"/>
        <v>438202.44176420569</v>
      </c>
      <c r="AE53" s="75">
        <f t="shared" si="13"/>
        <v>141358.8146468841</v>
      </c>
      <c r="AF53" s="75">
        <f t="shared" si="14"/>
        <v>84403.850268410111</v>
      </c>
      <c r="AG53" s="75">
        <f t="shared" si="15"/>
        <v>-36478.980548179126</v>
      </c>
      <c r="AH53" s="208">
        <f t="shared" si="16"/>
        <v>516959.2617346301</v>
      </c>
      <c r="AI53" s="207">
        <f t="shared" si="17"/>
        <v>-516959.2617346301</v>
      </c>
    </row>
    <row r="54" spans="1:35">
      <c r="A54" s="73" t="s">
        <v>234</v>
      </c>
      <c r="B54" s="74">
        <v>168357</v>
      </c>
      <c r="C54" s="74">
        <v>17</v>
      </c>
      <c r="D54" s="74">
        <v>9041.01</v>
      </c>
      <c r="E54" s="74">
        <f t="shared" si="8"/>
        <v>18944.36294117647</v>
      </c>
      <c r="F54" s="74">
        <v>1981.8528116870862</v>
      </c>
      <c r="G54" s="74">
        <v>894.8335068298918</v>
      </c>
      <c r="H54" s="74">
        <v>625.4938883547386</v>
      </c>
      <c r="I54" s="74">
        <v>502.22637218691438</v>
      </c>
      <c r="J54" s="74">
        <v>558.41993364817199</v>
      </c>
      <c r="K54" s="74">
        <v>794.88902852919296</v>
      </c>
      <c r="L54" s="74">
        <v>308.95645191285706</v>
      </c>
      <c r="M54" s="74">
        <f t="shared" si="18"/>
        <v>37544938.960591227</v>
      </c>
      <c r="N54" s="74">
        <f t="shared" si="19"/>
        <v>16952050.725311186</v>
      </c>
      <c r="O54" s="74">
        <f t="shared" si="20"/>
        <v>11849583.238479882</v>
      </c>
      <c r="P54" s="74">
        <f t="shared" si="21"/>
        <v>9514358.6733392812</v>
      </c>
      <c r="Q54" s="74">
        <f t="shared" si="22"/>
        <v>10578909.896618653</v>
      </c>
      <c r="R54" s="74">
        <f t="shared" si="23"/>
        <v>15058666.254416209</v>
      </c>
      <c r="S54" s="74">
        <f t="shared" si="24"/>
        <v>5852983.1580552999</v>
      </c>
      <c r="T54" s="74">
        <v>48033932.170000002</v>
      </c>
      <c r="U54" s="74">
        <v>13289322.73</v>
      </c>
      <c r="V54" s="74">
        <v>10229448.59</v>
      </c>
      <c r="W54" s="74">
        <v>5973163.5</v>
      </c>
      <c r="X54" s="74">
        <v>17085164.32</v>
      </c>
      <c r="Y54" s="74">
        <v>7927691.4400000004</v>
      </c>
      <c r="Z54" s="74">
        <v>6269677.5099999998</v>
      </c>
      <c r="AA54" s="75">
        <f t="shared" si="9"/>
        <v>10488993.209408775</v>
      </c>
      <c r="AB54" s="75">
        <f t="shared" si="10"/>
        <v>-3662727.9953111857</v>
      </c>
      <c r="AC54" s="75">
        <f t="shared" si="11"/>
        <v>-1620134.6484798826</v>
      </c>
      <c r="AD54" s="75">
        <f t="shared" si="12"/>
        <v>-3541195.1733392812</v>
      </c>
      <c r="AE54" s="75">
        <f t="shared" si="13"/>
        <v>6506254.4233813472</v>
      </c>
      <c r="AF54" s="75">
        <f t="shared" si="14"/>
        <v>-7130974.8144162083</v>
      </c>
      <c r="AG54" s="75">
        <f t="shared" si="15"/>
        <v>416694.35194469988</v>
      </c>
      <c r="AH54" s="206">
        <f t="shared" si="16"/>
        <v>1456909.3531882642</v>
      </c>
      <c r="AI54" s="207">
        <f t="shared" si="17"/>
        <v>-1456909.3531882642</v>
      </c>
    </row>
    <row r="55" spans="1:35">
      <c r="A55" s="73" t="s">
        <v>235</v>
      </c>
      <c r="B55" s="74">
        <v>26225</v>
      </c>
      <c r="C55" s="74">
        <v>21</v>
      </c>
      <c r="D55" s="74">
        <v>1127.5999999999999</v>
      </c>
      <c r="E55" s="74">
        <f t="shared" si="8"/>
        <v>2376.4095238095238</v>
      </c>
      <c r="F55" s="74">
        <v>1344.6328991626658</v>
      </c>
      <c r="G55" s="74">
        <v>595.45790909312575</v>
      </c>
      <c r="H55" s="74">
        <v>511.68973051132269</v>
      </c>
      <c r="I55" s="74">
        <v>606.22606082650884</v>
      </c>
      <c r="J55" s="74">
        <v>378.8673369825861</v>
      </c>
      <c r="K55" s="74">
        <v>123.34302190542</v>
      </c>
      <c r="L55" s="74">
        <v>282.88040958782233</v>
      </c>
      <c r="M55" s="74">
        <f t="shared" si="18"/>
        <v>3195398.42759777</v>
      </c>
      <c r="N55" s="74">
        <f t="shared" si="19"/>
        <v>1415051.8461966095</v>
      </c>
      <c r="O55" s="74">
        <f t="shared" si="20"/>
        <v>1215984.3488226358</v>
      </c>
      <c r="P55" s="74">
        <f t="shared" si="21"/>
        <v>1440641.3845296472</v>
      </c>
      <c r="Q55" s="74">
        <f t="shared" si="22"/>
        <v>900343.94786576985</v>
      </c>
      <c r="R55" s="74">
        <f t="shared" si="23"/>
        <v>293113.53195148683</v>
      </c>
      <c r="S55" s="74">
        <f t="shared" si="24"/>
        <v>672239.69944363995</v>
      </c>
      <c r="T55" s="74">
        <v>2444221.6</v>
      </c>
      <c r="U55" s="74">
        <v>1801825.7999999998</v>
      </c>
      <c r="V55" s="74">
        <v>843403.94</v>
      </c>
      <c r="W55" s="74">
        <v>1213796.2</v>
      </c>
      <c r="X55" s="74">
        <v>1284413.04</v>
      </c>
      <c r="Y55" s="74">
        <v>323423.09999999998</v>
      </c>
      <c r="Z55" s="74">
        <v>790726.7699999999</v>
      </c>
      <c r="AA55" s="75">
        <f t="shared" si="9"/>
        <v>-751176.82759776991</v>
      </c>
      <c r="AB55" s="75">
        <f t="shared" si="10"/>
        <v>386773.95380339026</v>
      </c>
      <c r="AC55" s="75">
        <f t="shared" si="11"/>
        <v>-372580.40882263589</v>
      </c>
      <c r="AD55" s="75">
        <f t="shared" si="12"/>
        <v>-226845.18452964723</v>
      </c>
      <c r="AE55" s="75">
        <f t="shared" si="13"/>
        <v>384069.09213423019</v>
      </c>
      <c r="AF55" s="75">
        <f t="shared" si="14"/>
        <v>30309.568048513145</v>
      </c>
      <c r="AG55" s="75">
        <f t="shared" si="15"/>
        <v>118487.07055635995</v>
      </c>
      <c r="AH55" s="207">
        <f t="shared" si="16"/>
        <v>-430962.73640755948</v>
      </c>
      <c r="AI55" s="207">
        <f t="shared" si="17"/>
        <v>430962.73640755948</v>
      </c>
    </row>
    <row r="56" spans="1:35">
      <c r="A56" s="73" t="s">
        <v>236</v>
      </c>
      <c r="B56" s="74">
        <v>226344</v>
      </c>
      <c r="C56" s="74">
        <v>14</v>
      </c>
      <c r="D56" s="74">
        <v>18460.77</v>
      </c>
      <c r="E56" s="74">
        <f t="shared" si="8"/>
        <v>34628.198571428569</v>
      </c>
      <c r="F56" s="74">
        <v>2121.8829238198464</v>
      </c>
      <c r="G56" s="74">
        <v>1256.1247535371995</v>
      </c>
      <c r="H56" s="74">
        <v>448.61062954578352</v>
      </c>
      <c r="I56" s="74">
        <v>417.75467954523521</v>
      </c>
      <c r="J56" s="74">
        <v>457.24214006395999</v>
      </c>
      <c r="K56" s="74">
        <v>624.06793816561162</v>
      </c>
      <c r="L56" s="74">
        <v>254.0793705879835</v>
      </c>
      <c r="M56" s="74">
        <f t="shared" si="18"/>
        <v>73476983.231357083</v>
      </c>
      <c r="N56" s="74">
        <f t="shared" si="19"/>
        <v>43497337.395972915</v>
      </c>
      <c r="O56" s="74">
        <f t="shared" si="20"/>
        <v>15534577.961164972</v>
      </c>
      <c r="P56" s="74">
        <f t="shared" si="21"/>
        <v>14466091.997435914</v>
      </c>
      <c r="Q56" s="74">
        <f t="shared" si="22"/>
        <v>15833471.621359762</v>
      </c>
      <c r="R56" s="74">
        <f t="shared" si="23"/>
        <v>21610348.484860804</v>
      </c>
      <c r="S56" s="74">
        <f t="shared" si="24"/>
        <v>8798310.8976242803</v>
      </c>
      <c r="T56" s="74">
        <v>108619602.39</v>
      </c>
      <c r="U56" s="74">
        <v>38895263.880000003</v>
      </c>
      <c r="V56" s="74">
        <v>17782009.199999999</v>
      </c>
      <c r="W56" s="74">
        <v>13552429.890000001</v>
      </c>
      <c r="X56" s="74">
        <v>23152697.32</v>
      </c>
      <c r="Y56" s="74">
        <v>16071235.300000001</v>
      </c>
      <c r="Z56" s="74">
        <v>8793720.9100000001</v>
      </c>
      <c r="AA56" s="75">
        <f t="shared" si="9"/>
        <v>35142619.158642918</v>
      </c>
      <c r="AB56" s="75">
        <f t="shared" si="10"/>
        <v>-4602073.5159729123</v>
      </c>
      <c r="AC56" s="75">
        <f t="shared" si="11"/>
        <v>2247431.2388350274</v>
      </c>
      <c r="AD56" s="75">
        <f t="shared" si="12"/>
        <v>-913662.10743591376</v>
      </c>
      <c r="AE56" s="75">
        <f t="shared" si="13"/>
        <v>7319225.6986402385</v>
      </c>
      <c r="AF56" s="75">
        <f t="shared" si="14"/>
        <v>-5539113.1848608032</v>
      </c>
      <c r="AG56" s="75">
        <f t="shared" si="15"/>
        <v>-4589.9876242801547</v>
      </c>
      <c r="AH56" s="206">
        <f t="shared" si="16"/>
        <v>33649837.300224274</v>
      </c>
      <c r="AI56" s="207">
        <f t="shared" si="17"/>
        <v>-33649837.300224274</v>
      </c>
    </row>
    <row r="57" spans="1:35">
      <c r="A57" s="73" t="s">
        <v>237</v>
      </c>
      <c r="B57" s="74">
        <v>73510</v>
      </c>
      <c r="C57" s="74">
        <v>17</v>
      </c>
      <c r="D57" s="74">
        <v>3266.13</v>
      </c>
      <c r="E57" s="74">
        <f t="shared" si="8"/>
        <v>7590.2476470588235</v>
      </c>
      <c r="F57" s="74">
        <v>1566.4941390405897</v>
      </c>
      <c r="G57" s="74">
        <v>842.92098158420413</v>
      </c>
      <c r="H57" s="74">
        <v>532.73080728601076</v>
      </c>
      <c r="I57" s="74">
        <v>498.43872900104896</v>
      </c>
      <c r="J57" s="74">
        <v>393.55797826948884</v>
      </c>
      <c r="K57" s="74">
        <v>293.93173926874613</v>
      </c>
      <c r="L57" s="74">
        <v>258.39303040998686</v>
      </c>
      <c r="M57" s="74">
        <f t="shared" si="18"/>
        <v>11890078.452984273</v>
      </c>
      <c r="N57" s="74">
        <f t="shared" si="19"/>
        <v>6397978.9971260196</v>
      </c>
      <c r="O57" s="74">
        <f t="shared" si="20"/>
        <v>4043558.7565183905</v>
      </c>
      <c r="P57" s="74">
        <f t="shared" si="21"/>
        <v>3783273.3900032025</v>
      </c>
      <c r="Q57" s="74">
        <f t="shared" si="22"/>
        <v>2987202.5185412155</v>
      </c>
      <c r="R57" s="74">
        <f t="shared" si="23"/>
        <v>2231014.6923805079</v>
      </c>
      <c r="S57" s="74">
        <f t="shared" si="24"/>
        <v>1961267.0910858018</v>
      </c>
      <c r="T57" s="74">
        <v>13297565.1</v>
      </c>
      <c r="U57" s="74">
        <v>5346181.2299999995</v>
      </c>
      <c r="V57" s="74">
        <v>3958717.15</v>
      </c>
      <c r="W57" s="74">
        <v>2441182.67</v>
      </c>
      <c r="X57" s="74">
        <v>5768981.0600000005</v>
      </c>
      <c r="Y57" s="74">
        <v>4511787.99</v>
      </c>
      <c r="Z57" s="74">
        <v>1698206.08</v>
      </c>
      <c r="AA57" s="75">
        <f t="shared" si="9"/>
        <v>1407486.6470157262</v>
      </c>
      <c r="AB57" s="75">
        <f t="shared" si="10"/>
        <v>-1051797.76712602</v>
      </c>
      <c r="AC57" s="75">
        <f t="shared" si="11"/>
        <v>-84841.606518390588</v>
      </c>
      <c r="AD57" s="75">
        <f t="shared" si="12"/>
        <v>-1342090.7200032026</v>
      </c>
      <c r="AE57" s="75">
        <f t="shared" si="13"/>
        <v>2781778.5414587851</v>
      </c>
      <c r="AF57" s="75">
        <f t="shared" si="14"/>
        <v>2280773.2976194923</v>
      </c>
      <c r="AG57" s="75">
        <f t="shared" si="15"/>
        <v>-263061.01108580176</v>
      </c>
      <c r="AH57" s="208">
        <f t="shared" si="16"/>
        <v>3728247.3813605886</v>
      </c>
      <c r="AI57" s="207">
        <f t="shared" si="17"/>
        <v>-3728247.3813605886</v>
      </c>
    </row>
    <row r="58" spans="1:35">
      <c r="A58" s="73" t="s">
        <v>238</v>
      </c>
      <c r="B58" s="74">
        <v>33327</v>
      </c>
      <c r="C58" s="74">
        <v>21</v>
      </c>
      <c r="D58" s="74">
        <v>609.33000000000004</v>
      </c>
      <c r="E58" s="74">
        <f t="shared" si="8"/>
        <v>2196.33</v>
      </c>
      <c r="F58" s="74">
        <v>1355.0754153649634</v>
      </c>
      <c r="G58" s="74">
        <v>563.49021940912382</v>
      </c>
      <c r="H58" s="74">
        <v>622.21266335157952</v>
      </c>
      <c r="I58" s="74">
        <v>555.92198464977105</v>
      </c>
      <c r="J58" s="74">
        <v>414.50620628316938</v>
      </c>
      <c r="K58" s="74">
        <v>184.49990597024367</v>
      </c>
      <c r="L58" s="74">
        <v>336.27887786332531</v>
      </c>
      <c r="M58" s="74">
        <f t="shared" si="18"/>
        <v>2976192.7870285301</v>
      </c>
      <c r="N58" s="74">
        <f t="shared" si="19"/>
        <v>1237610.4735948408</v>
      </c>
      <c r="O58" s="74">
        <f t="shared" si="20"/>
        <v>1366584.3388989747</v>
      </c>
      <c r="P58" s="74">
        <f t="shared" si="21"/>
        <v>1220988.1325458316</v>
      </c>
      <c r="Q58" s="74">
        <f t="shared" si="22"/>
        <v>910392.41604591336</v>
      </c>
      <c r="R58" s="74">
        <f t="shared" si="23"/>
        <v>405222.67847962526</v>
      </c>
      <c r="S58" s="74">
        <f t="shared" si="24"/>
        <v>738579.3878175572</v>
      </c>
      <c r="T58" s="74">
        <v>3033140.62</v>
      </c>
      <c r="U58" s="74">
        <v>1205733.42</v>
      </c>
      <c r="V58" s="74">
        <v>1355122.85</v>
      </c>
      <c r="W58" s="74">
        <v>671788.2</v>
      </c>
      <c r="X58" s="74">
        <v>1099932.51</v>
      </c>
      <c r="Y58" s="74">
        <v>516663</v>
      </c>
      <c r="Z58" s="74">
        <v>591123.59</v>
      </c>
      <c r="AA58" s="75">
        <f t="shared" si="9"/>
        <v>56947.832971469965</v>
      </c>
      <c r="AB58" s="75">
        <f t="shared" si="10"/>
        <v>-31877.053594840923</v>
      </c>
      <c r="AC58" s="75">
        <f t="shared" si="11"/>
        <v>-11461.48889897461</v>
      </c>
      <c r="AD58" s="75">
        <f t="shared" si="12"/>
        <v>-549199.93254583166</v>
      </c>
      <c r="AE58" s="75">
        <f t="shared" si="13"/>
        <v>189540.09395408665</v>
      </c>
      <c r="AF58" s="75">
        <f t="shared" si="14"/>
        <v>111440.32152037474</v>
      </c>
      <c r="AG58" s="75">
        <f t="shared" si="15"/>
        <v>-147455.79781755724</v>
      </c>
      <c r="AH58" s="207">
        <f t="shared" si="16"/>
        <v>-382066.02441127307</v>
      </c>
      <c r="AI58" s="207">
        <f t="shared" si="17"/>
        <v>382066.02441127307</v>
      </c>
    </row>
    <row r="59" spans="1:35">
      <c r="A59" s="73" t="s">
        <v>239</v>
      </c>
      <c r="B59" s="74">
        <v>36360</v>
      </c>
      <c r="C59" s="74">
        <v>21</v>
      </c>
      <c r="D59" s="74">
        <v>844.53</v>
      </c>
      <c r="E59" s="74">
        <f t="shared" si="8"/>
        <v>2575.9585714285713</v>
      </c>
      <c r="F59" s="74">
        <v>1355.0754153649634</v>
      </c>
      <c r="G59" s="74">
        <v>563.49021940912382</v>
      </c>
      <c r="H59" s="74">
        <v>622.21266335157952</v>
      </c>
      <c r="I59" s="74">
        <v>555.92198464977105</v>
      </c>
      <c r="J59" s="74">
        <v>414.50620628316938</v>
      </c>
      <c r="K59" s="74">
        <v>184.49990597024367</v>
      </c>
      <c r="L59" s="74">
        <v>336.27887786332531</v>
      </c>
      <c r="M59" s="74">
        <f t="shared" si="18"/>
        <v>3490618.1311415089</v>
      </c>
      <c r="N59" s="74">
        <f t="shared" si="19"/>
        <v>1451527.4606030989</v>
      </c>
      <c r="O59" s="74">
        <f t="shared" si="20"/>
        <v>1602794.0434119015</v>
      </c>
      <c r="P59" s="74">
        <f t="shared" si="21"/>
        <v>1432032.0014041604</v>
      </c>
      <c r="Q59" s="74">
        <f t="shared" si="22"/>
        <v>1067750.8149854697</v>
      </c>
      <c r="R59" s="74">
        <f t="shared" si="23"/>
        <v>475264.11421181465</v>
      </c>
      <c r="S59" s="74">
        <f t="shared" si="24"/>
        <v>866240.45782241446</v>
      </c>
      <c r="T59" s="74">
        <v>5051734.8</v>
      </c>
      <c r="U59" s="74">
        <v>1173735.24</v>
      </c>
      <c r="V59" s="74">
        <v>1910492.4</v>
      </c>
      <c r="W59" s="74">
        <v>1827504.65</v>
      </c>
      <c r="X59" s="74">
        <v>650163.98</v>
      </c>
      <c r="Y59" s="74">
        <v>159996</v>
      </c>
      <c r="Z59" s="74">
        <v>833967.89000000013</v>
      </c>
      <c r="AA59" s="75">
        <f t="shared" si="9"/>
        <v>1561116.6688584909</v>
      </c>
      <c r="AB59" s="75">
        <f t="shared" si="10"/>
        <v>-277792.22060309886</v>
      </c>
      <c r="AC59" s="75">
        <f t="shared" si="11"/>
        <v>307698.35658809845</v>
      </c>
      <c r="AD59" s="75">
        <f t="shared" si="12"/>
        <v>395472.64859583951</v>
      </c>
      <c r="AE59" s="75">
        <f t="shared" si="13"/>
        <v>-417586.8349854697</v>
      </c>
      <c r="AF59" s="75">
        <f t="shared" si="14"/>
        <v>-315268.11421181465</v>
      </c>
      <c r="AG59" s="75">
        <f t="shared" si="15"/>
        <v>-32272.567822414334</v>
      </c>
      <c r="AH59" s="208">
        <f t="shared" si="16"/>
        <v>1221367.9364196314</v>
      </c>
      <c r="AI59" s="207">
        <f t="shared" si="17"/>
        <v>-1221367.9364196314</v>
      </c>
    </row>
    <row r="60" spans="1:35">
      <c r="A60" s="73" t="s">
        <v>240</v>
      </c>
      <c r="B60" s="74">
        <v>117150</v>
      </c>
      <c r="C60" s="74">
        <v>14</v>
      </c>
      <c r="D60" s="74">
        <v>11407.2</v>
      </c>
      <c r="E60" s="74">
        <f t="shared" si="8"/>
        <v>19775.057142857142</v>
      </c>
      <c r="F60" s="74">
        <v>2121.8829238198464</v>
      </c>
      <c r="G60" s="74">
        <v>1256.1247535371995</v>
      </c>
      <c r="H60" s="74">
        <v>448.61062954578352</v>
      </c>
      <c r="I60" s="74">
        <v>417.75467954523521</v>
      </c>
      <c r="J60" s="74">
        <v>457.24214006395999</v>
      </c>
      <c r="K60" s="74">
        <v>624.06793816561162</v>
      </c>
      <c r="L60" s="74">
        <v>254.0793705879835</v>
      </c>
      <c r="M60" s="74">
        <f t="shared" si="18"/>
        <v>41960356.068990253</v>
      </c>
      <c r="N60" s="74">
        <f t="shared" si="19"/>
        <v>24839938.779755462</v>
      </c>
      <c r="O60" s="74">
        <f t="shared" si="20"/>
        <v>8871300.8341609854</v>
      </c>
      <c r="P60" s="74">
        <f t="shared" si="21"/>
        <v>8261122.6597029995</v>
      </c>
      <c r="Q60" s="74">
        <f t="shared" si="22"/>
        <v>9041989.4478870984</v>
      </c>
      <c r="R60" s="74">
        <f t="shared" si="23"/>
        <v>12340979.138250008</v>
      </c>
      <c r="S60" s="74">
        <f t="shared" si="24"/>
        <v>5024434.0721985502</v>
      </c>
      <c r="T60" s="74">
        <v>35896973.009999998</v>
      </c>
      <c r="U60" s="74">
        <v>37749659.929999992</v>
      </c>
      <c r="V60" s="74">
        <v>9863131.1600000001</v>
      </c>
      <c r="W60" s="74">
        <v>10716839.41</v>
      </c>
      <c r="X60" s="74">
        <v>14635551.83</v>
      </c>
      <c r="Y60" s="74">
        <v>6090750</v>
      </c>
      <c r="Z60" s="74">
        <v>4406785.0399999991</v>
      </c>
      <c r="AA60" s="75">
        <f t="shared" si="9"/>
        <v>-6063383.058990255</v>
      </c>
      <c r="AB60" s="75">
        <f t="shared" si="10"/>
        <v>12909721.15024453</v>
      </c>
      <c r="AC60" s="75">
        <f t="shared" si="11"/>
        <v>991830.32583901472</v>
      </c>
      <c r="AD60" s="75">
        <f t="shared" si="12"/>
        <v>2455716.7502970006</v>
      </c>
      <c r="AE60" s="75">
        <f t="shared" si="13"/>
        <v>5593562.3821129017</v>
      </c>
      <c r="AF60" s="75">
        <f t="shared" si="14"/>
        <v>-6250229.1382500082</v>
      </c>
      <c r="AG60" s="75">
        <f t="shared" si="15"/>
        <v>-617649.03219855111</v>
      </c>
      <c r="AH60" s="206">
        <f t="shared" si="16"/>
        <v>9019569.379054632</v>
      </c>
      <c r="AI60" s="207">
        <f t="shared" si="17"/>
        <v>-9019569.379054632</v>
      </c>
    </row>
    <row r="61" spans="1:35">
      <c r="A61" s="73" t="s">
        <v>241</v>
      </c>
      <c r="B61" s="74">
        <v>28217</v>
      </c>
      <c r="C61" s="74">
        <v>21</v>
      </c>
      <c r="D61" s="74">
        <v>541.6</v>
      </c>
      <c r="E61" s="74">
        <f t="shared" si="8"/>
        <v>1885.2666666666669</v>
      </c>
      <c r="F61" s="74">
        <v>994.53514316723545</v>
      </c>
      <c r="G61" s="74">
        <v>565.11559944045644</v>
      </c>
      <c r="H61" s="74">
        <v>566.79432400764858</v>
      </c>
      <c r="I61" s="74">
        <v>665.01056721315831</v>
      </c>
      <c r="J61" s="74">
        <v>352.28025663252521</v>
      </c>
      <c r="K61" s="74">
        <v>220.02161753716956</v>
      </c>
      <c r="L61" s="74">
        <v>302.40581144066039</v>
      </c>
      <c r="M61" s="74">
        <f t="shared" si="18"/>
        <v>1874963.9542417503</v>
      </c>
      <c r="N61" s="74">
        <f t="shared" si="19"/>
        <v>1065393.6024384447</v>
      </c>
      <c r="O61" s="74">
        <f t="shared" si="20"/>
        <v>1068558.4459074864</v>
      </c>
      <c r="P61" s="74">
        <f t="shared" si="21"/>
        <v>1253722.2553480605</v>
      </c>
      <c r="Q61" s="74">
        <f t="shared" si="22"/>
        <v>664142.2251540788</v>
      </c>
      <c r="R61" s="74">
        <f t="shared" si="23"/>
        <v>414799.42148890789</v>
      </c>
      <c r="S61" s="74">
        <f t="shared" si="24"/>
        <v>570115.59611536236</v>
      </c>
      <c r="T61" s="74">
        <v>2201270.14</v>
      </c>
      <c r="U61" s="74">
        <v>865757.73</v>
      </c>
      <c r="V61" s="74">
        <v>1309818.3700000001</v>
      </c>
      <c r="W61" s="74">
        <v>1280589.2300000002</v>
      </c>
      <c r="X61" s="74">
        <v>701919.23</v>
      </c>
      <c r="Y61" s="74">
        <v>243558</v>
      </c>
      <c r="Z61" s="74">
        <v>536545.61</v>
      </c>
      <c r="AA61" s="75">
        <f t="shared" si="9"/>
        <v>326306.18575824983</v>
      </c>
      <c r="AB61" s="75">
        <f t="shared" si="10"/>
        <v>-199635.87243844476</v>
      </c>
      <c r="AC61" s="75">
        <f t="shared" si="11"/>
        <v>241259.92409251374</v>
      </c>
      <c r="AD61" s="75">
        <f t="shared" si="12"/>
        <v>26866.974651939701</v>
      </c>
      <c r="AE61" s="75">
        <f t="shared" si="13"/>
        <v>37777.004845921183</v>
      </c>
      <c r="AF61" s="75">
        <f t="shared" si="14"/>
        <v>-171241.42148890789</v>
      </c>
      <c r="AG61" s="75">
        <f t="shared" si="15"/>
        <v>-33569.986115362379</v>
      </c>
      <c r="AH61" s="208">
        <f t="shared" si="16"/>
        <v>227762.80930590944</v>
      </c>
      <c r="AI61" s="207">
        <f t="shared" si="17"/>
        <v>-227762.80930590944</v>
      </c>
    </row>
    <row r="62" spans="1:35">
      <c r="A62" s="73" t="s">
        <v>242</v>
      </c>
      <c r="B62" s="74">
        <v>13986</v>
      </c>
      <c r="C62" s="74">
        <v>21</v>
      </c>
      <c r="D62" s="74">
        <v>261.97000000000003</v>
      </c>
      <c r="E62" s="74">
        <f t="shared" si="8"/>
        <v>927.97</v>
      </c>
      <c r="F62" s="74">
        <v>1296.7424585933466</v>
      </c>
      <c r="G62" s="74">
        <v>512.08770196576415</v>
      </c>
      <c r="H62" s="74">
        <v>669.65590170147448</v>
      </c>
      <c r="I62" s="74">
        <v>951.28759290621474</v>
      </c>
      <c r="J62" s="74">
        <v>691.60303776995079</v>
      </c>
      <c r="K62" s="74">
        <v>259.59085603079808</v>
      </c>
      <c r="L62" s="74">
        <v>359.47191503322193</v>
      </c>
      <c r="M62" s="74">
        <f t="shared" si="18"/>
        <v>1203338.0993008679</v>
      </c>
      <c r="N62" s="74">
        <f t="shared" si="19"/>
        <v>475202.02479317016</v>
      </c>
      <c r="O62" s="74">
        <f t="shared" si="20"/>
        <v>621420.58710191725</v>
      </c>
      <c r="P62" s="74">
        <f t="shared" si="21"/>
        <v>882766.34758918011</v>
      </c>
      <c r="Q62" s="74">
        <f t="shared" si="22"/>
        <v>641786.87095938122</v>
      </c>
      <c r="R62" s="74">
        <f t="shared" si="23"/>
        <v>240892.52667089971</v>
      </c>
      <c r="S62" s="74">
        <f t="shared" si="24"/>
        <v>333579.15299337899</v>
      </c>
      <c r="T62" s="74">
        <v>980790.94</v>
      </c>
      <c r="U62" s="74">
        <v>837906</v>
      </c>
      <c r="V62" s="74">
        <v>763447</v>
      </c>
      <c r="W62" s="74">
        <v>536593.30000000005</v>
      </c>
      <c r="X62" s="74">
        <v>785178.99</v>
      </c>
      <c r="Y62" s="74">
        <v>209495</v>
      </c>
      <c r="Z62" s="74">
        <v>266402.11</v>
      </c>
      <c r="AA62" s="75">
        <f t="shared" si="9"/>
        <v>-222547.15930086793</v>
      </c>
      <c r="AB62" s="75">
        <f t="shared" si="10"/>
        <v>362703.97520682984</v>
      </c>
      <c r="AC62" s="75">
        <f t="shared" si="11"/>
        <v>142026.41289808275</v>
      </c>
      <c r="AD62" s="75">
        <f t="shared" si="12"/>
        <v>-346173.04758918006</v>
      </c>
      <c r="AE62" s="75">
        <f t="shared" si="13"/>
        <v>143392.11904061877</v>
      </c>
      <c r="AF62" s="75">
        <f t="shared" si="14"/>
        <v>-31397.526670899708</v>
      </c>
      <c r="AG62" s="75">
        <f t="shared" si="15"/>
        <v>-67177.042993379</v>
      </c>
      <c r="AH62" s="208">
        <f t="shared" si="16"/>
        <v>-19172.269408795342</v>
      </c>
      <c r="AI62" s="207">
        <f t="shared" si="17"/>
        <v>19172.269408795342</v>
      </c>
    </row>
    <row r="63" spans="1:35">
      <c r="A63" s="73" t="s">
        <v>243</v>
      </c>
      <c r="B63" s="74">
        <v>32264</v>
      </c>
      <c r="C63" s="74">
        <v>21</v>
      </c>
      <c r="D63" s="74">
        <v>419.91</v>
      </c>
      <c r="E63" s="74">
        <f t="shared" si="8"/>
        <v>1956.2909523809524</v>
      </c>
      <c r="F63" s="74">
        <v>1344.6328991626658</v>
      </c>
      <c r="G63" s="74">
        <v>595.45790909312575</v>
      </c>
      <c r="H63" s="74">
        <v>511.68973051132269</v>
      </c>
      <c r="I63" s="74">
        <v>606.22606082650884</v>
      </c>
      <c r="J63" s="74">
        <v>378.8673369825861</v>
      </c>
      <c r="K63" s="74">
        <v>123.34302190542</v>
      </c>
      <c r="L63" s="74">
        <v>282.88040958782233</v>
      </c>
      <c r="M63" s="74">
        <f t="shared" si="18"/>
        <v>2630493.1749056927</v>
      </c>
      <c r="N63" s="74">
        <f t="shared" si="19"/>
        <v>1164888.9200825614</v>
      </c>
      <c r="O63" s="74">
        <f t="shared" si="20"/>
        <v>1001013.9902255484</v>
      </c>
      <c r="P63" s="74">
        <f t="shared" si="21"/>
        <v>1185954.5578924441</v>
      </c>
      <c r="Q63" s="74">
        <f t="shared" si="22"/>
        <v>741174.74349169852</v>
      </c>
      <c r="R63" s="74">
        <f t="shared" si="23"/>
        <v>241294.83779289876</v>
      </c>
      <c r="S63" s="74">
        <f t="shared" si="24"/>
        <v>553396.38588247483</v>
      </c>
      <c r="T63" s="74">
        <v>3664893.77</v>
      </c>
      <c r="U63" s="74">
        <v>1164247.3700000001</v>
      </c>
      <c r="V63" s="74">
        <v>1417631.5</v>
      </c>
      <c r="W63" s="74">
        <v>1192489.19</v>
      </c>
      <c r="X63" s="74">
        <v>754058.9</v>
      </c>
      <c r="Y63" s="74">
        <v>285018.5</v>
      </c>
      <c r="Z63" s="74">
        <v>586924.34</v>
      </c>
      <c r="AA63" s="75">
        <f t="shared" si="9"/>
        <v>1034400.5950943073</v>
      </c>
      <c r="AB63" s="75">
        <f t="shared" si="10"/>
        <v>-641.55008256132714</v>
      </c>
      <c r="AC63" s="75">
        <f t="shared" si="11"/>
        <v>416617.50977445161</v>
      </c>
      <c r="AD63" s="75">
        <f t="shared" si="12"/>
        <v>6534.6321075558662</v>
      </c>
      <c r="AE63" s="75">
        <f t="shared" si="13"/>
        <v>12884.156508301501</v>
      </c>
      <c r="AF63" s="75">
        <f t="shared" si="14"/>
        <v>43723.662207101239</v>
      </c>
      <c r="AG63" s="75">
        <f t="shared" si="15"/>
        <v>33527.954117525136</v>
      </c>
      <c r="AH63" s="206">
        <f t="shared" si="16"/>
        <v>1547046.9597266815</v>
      </c>
      <c r="AI63" s="207">
        <f t="shared" si="17"/>
        <v>-1547046.9597266815</v>
      </c>
    </row>
    <row r="64" spans="1:35">
      <c r="A64" s="73" t="s">
        <v>244</v>
      </c>
      <c r="B64" s="74">
        <v>27332</v>
      </c>
      <c r="C64" s="74">
        <v>21</v>
      </c>
      <c r="D64" s="74">
        <v>578.53</v>
      </c>
      <c r="E64" s="74">
        <f t="shared" si="8"/>
        <v>1880.0538095238096</v>
      </c>
      <c r="F64" s="74">
        <v>1344.6328991626658</v>
      </c>
      <c r="G64" s="74">
        <v>595.45790909312575</v>
      </c>
      <c r="H64" s="74">
        <v>511.68973051132269</v>
      </c>
      <c r="I64" s="74">
        <v>606.22606082650884</v>
      </c>
      <c r="J64" s="74">
        <v>378.8673369825861</v>
      </c>
      <c r="K64" s="74">
        <v>123.34302190542</v>
      </c>
      <c r="L64" s="74">
        <v>282.88040958782233</v>
      </c>
      <c r="M64" s="74">
        <f t="shared" si="18"/>
        <v>2527982.2044818145</v>
      </c>
      <c r="N64" s="74">
        <f t="shared" si="19"/>
        <v>1119492.9104016135</v>
      </c>
      <c r="O64" s="74">
        <f t="shared" si="20"/>
        <v>962004.22714202374</v>
      </c>
      <c r="P64" s="74">
        <f t="shared" si="21"/>
        <v>1139737.6150894908</v>
      </c>
      <c r="Q64" s="74">
        <f t="shared" si="22"/>
        <v>712290.9801982519</v>
      </c>
      <c r="R64" s="74">
        <f t="shared" si="23"/>
        <v>231891.51821146358</v>
      </c>
      <c r="S64" s="74">
        <f t="shared" si="24"/>
        <v>531830.39168524102</v>
      </c>
      <c r="T64" s="74">
        <v>3407655.7</v>
      </c>
      <c r="U64" s="74">
        <v>1858486.68</v>
      </c>
      <c r="V64" s="74">
        <v>1076398.5</v>
      </c>
      <c r="W64" s="74">
        <v>1247396.33</v>
      </c>
      <c r="X64" s="74">
        <v>731501.2</v>
      </c>
      <c r="Y64" s="74">
        <v>320979</v>
      </c>
      <c r="Z64" s="74">
        <v>539063.91999999993</v>
      </c>
      <c r="AA64" s="75">
        <f t="shared" si="9"/>
        <v>879673.49551818566</v>
      </c>
      <c r="AB64" s="75">
        <f t="shared" si="10"/>
        <v>738993.76959838648</v>
      </c>
      <c r="AC64" s="75">
        <f t="shared" si="11"/>
        <v>114394.27285797626</v>
      </c>
      <c r="AD64" s="75">
        <f t="shared" si="12"/>
        <v>107658.7149105093</v>
      </c>
      <c r="AE64" s="75">
        <f t="shared" si="13"/>
        <v>19210.219801748055</v>
      </c>
      <c r="AF64" s="75">
        <f t="shared" si="14"/>
        <v>89087.481788536417</v>
      </c>
      <c r="AG64" s="75">
        <f t="shared" si="15"/>
        <v>7233.5283147589071</v>
      </c>
      <c r="AH64" s="206">
        <f t="shared" si="16"/>
        <v>1956251.4827901013</v>
      </c>
      <c r="AI64" s="207">
        <f t="shared" si="17"/>
        <v>-1956251.4827901013</v>
      </c>
    </row>
    <row r="65" spans="1:35">
      <c r="A65" s="73" t="s">
        <v>245</v>
      </c>
      <c r="B65" s="74">
        <v>146166</v>
      </c>
      <c r="C65" s="74">
        <v>14</v>
      </c>
      <c r="D65" s="74">
        <v>15707.09</v>
      </c>
      <c r="E65" s="74">
        <f t="shared" si="8"/>
        <v>26147.518571428569</v>
      </c>
      <c r="F65" s="74">
        <v>2121.8829238198464</v>
      </c>
      <c r="G65" s="74">
        <v>1256.1247535371995</v>
      </c>
      <c r="H65" s="74">
        <v>448.61062954578352</v>
      </c>
      <c r="I65" s="74">
        <v>417.75467954523521</v>
      </c>
      <c r="J65" s="74">
        <v>457.24214006395999</v>
      </c>
      <c r="K65" s="74">
        <v>624.06793816561162</v>
      </c>
      <c r="L65" s="74">
        <v>254.0793705879835</v>
      </c>
      <c r="M65" s="74">
        <f t="shared" si="18"/>
        <v>55481973.156976588</v>
      </c>
      <c r="N65" s="74">
        <f t="shared" si="19"/>
        <v>32844545.321145058</v>
      </c>
      <c r="O65" s="74">
        <f t="shared" si="20"/>
        <v>11730054.767388636</v>
      </c>
      <c r="P65" s="74">
        <f t="shared" si="21"/>
        <v>10923248.241710229</v>
      </c>
      <c r="Q65" s="74">
        <f t="shared" si="22"/>
        <v>11955747.348962137</v>
      </c>
      <c r="R65" s="74">
        <f t="shared" si="23"/>
        <v>16317828.003018465</v>
      </c>
      <c r="S65" s="74">
        <f t="shared" si="24"/>
        <v>6643545.0610661805</v>
      </c>
      <c r="T65" s="74">
        <v>45959400.82</v>
      </c>
      <c r="U65" s="74">
        <v>21779905.920000002</v>
      </c>
      <c r="V65" s="74">
        <v>10096464.449999999</v>
      </c>
      <c r="W65" s="74">
        <v>7986111.4500000002</v>
      </c>
      <c r="X65" s="74">
        <v>6733242.5700000003</v>
      </c>
      <c r="Y65" s="74">
        <v>10544537.84</v>
      </c>
      <c r="Z65" s="74">
        <v>8837941.8899999987</v>
      </c>
      <c r="AA65" s="75">
        <f t="shared" si="9"/>
        <v>-9522572.3369765878</v>
      </c>
      <c r="AB65" s="75">
        <f t="shared" si="10"/>
        <v>-11064639.401145056</v>
      </c>
      <c r="AC65" s="75">
        <f t="shared" si="11"/>
        <v>-1633590.317388637</v>
      </c>
      <c r="AD65" s="75">
        <f t="shared" si="12"/>
        <v>-2937136.7917102287</v>
      </c>
      <c r="AE65" s="75">
        <f t="shared" si="13"/>
        <v>-5222504.7789621372</v>
      </c>
      <c r="AF65" s="75">
        <f t="shared" si="14"/>
        <v>-5773290.163018465</v>
      </c>
      <c r="AG65" s="75">
        <f t="shared" si="15"/>
        <v>2194396.8289338183</v>
      </c>
      <c r="AH65" s="207">
        <f t="shared" si="16"/>
        <v>-33959336.96026729</v>
      </c>
      <c r="AI65" s="207">
        <f t="shared" si="17"/>
        <v>33959336.96026729</v>
      </c>
    </row>
    <row r="66" spans="1:35">
      <c r="A66" s="73" t="s">
        <v>246</v>
      </c>
      <c r="B66" s="74">
        <v>64792</v>
      </c>
      <c r="C66" s="74">
        <v>17</v>
      </c>
      <c r="D66" s="74">
        <v>1607.7</v>
      </c>
      <c r="E66" s="74">
        <f t="shared" si="8"/>
        <v>5418.9941176470593</v>
      </c>
      <c r="F66" s="74">
        <v>1593.6910714946584</v>
      </c>
      <c r="G66" s="74">
        <v>619.37746964689495</v>
      </c>
      <c r="H66" s="74">
        <v>457.47422198043495</v>
      </c>
      <c r="I66" s="74">
        <v>576.77243736632965</v>
      </c>
      <c r="J66" s="74">
        <v>400.25741637958993</v>
      </c>
      <c r="K66" s="74">
        <v>384.88292744981266</v>
      </c>
      <c r="L66" s="74">
        <v>308.33300110046872</v>
      </c>
      <c r="M66" s="74">
        <f t="shared" si="18"/>
        <v>8636202.5417761933</v>
      </c>
      <c r="N66" s="74">
        <f t="shared" si="19"/>
        <v>3356402.8646196439</v>
      </c>
      <c r="O66" s="74">
        <f t="shared" si="20"/>
        <v>2479050.1178871421</v>
      </c>
      <c r="P66" s="74">
        <f t="shared" si="21"/>
        <v>3125526.4453090974</v>
      </c>
      <c r="Q66" s="74">
        <f t="shared" si="22"/>
        <v>2168992.5849056076</v>
      </c>
      <c r="R66" s="74">
        <f t="shared" si="23"/>
        <v>2085678.3198333147</v>
      </c>
      <c r="S66" s="74">
        <f t="shared" si="24"/>
        <v>1670854.7192399043</v>
      </c>
      <c r="T66" s="74">
        <v>8397851.9700000007</v>
      </c>
      <c r="U66" s="74">
        <v>3045858.35</v>
      </c>
      <c r="V66" s="74">
        <v>3635174.12</v>
      </c>
      <c r="W66" s="74">
        <v>2907855.7199999997</v>
      </c>
      <c r="X66" s="74">
        <v>2947464.4299999997</v>
      </c>
      <c r="Y66" s="74">
        <v>1910783.2</v>
      </c>
      <c r="Z66" s="74">
        <v>2139761.7000000002</v>
      </c>
      <c r="AA66" s="75">
        <f t="shared" si="9"/>
        <v>-238350.57177619264</v>
      </c>
      <c r="AB66" s="75">
        <f t="shared" si="10"/>
        <v>-310544.5146196438</v>
      </c>
      <c r="AC66" s="75">
        <f t="shared" si="11"/>
        <v>1156124.002112858</v>
      </c>
      <c r="AD66" s="75">
        <f t="shared" si="12"/>
        <v>-217670.72530909767</v>
      </c>
      <c r="AE66" s="75">
        <f t="shared" si="13"/>
        <v>778471.84509439208</v>
      </c>
      <c r="AF66" s="75">
        <f t="shared" si="14"/>
        <v>-174895.11983331479</v>
      </c>
      <c r="AG66" s="75">
        <f t="shared" si="15"/>
        <v>468906.98076009587</v>
      </c>
      <c r="AH66" s="206">
        <f t="shared" si="16"/>
        <v>1462041.896429097</v>
      </c>
      <c r="AI66" s="207">
        <f t="shared" si="17"/>
        <v>-1462041.896429097</v>
      </c>
    </row>
    <row r="67" spans="1:35">
      <c r="A67" s="73" t="s">
        <v>247</v>
      </c>
      <c r="B67" s="74">
        <v>49445</v>
      </c>
      <c r="C67" s="74">
        <v>21</v>
      </c>
      <c r="D67" s="74">
        <v>840.31</v>
      </c>
      <c r="E67" s="74">
        <f t="shared" si="8"/>
        <v>3194.8338095238096</v>
      </c>
      <c r="F67" s="74">
        <v>1518.5346976523876</v>
      </c>
      <c r="G67" s="74">
        <v>638.82466638662106</v>
      </c>
      <c r="H67" s="74">
        <v>602.41500574244492</v>
      </c>
      <c r="I67" s="74">
        <v>626.76273383534772</v>
      </c>
      <c r="J67" s="74">
        <v>721.65401514632481</v>
      </c>
      <c r="K67" s="74">
        <v>306.57505613866152</v>
      </c>
      <c r="L67" s="74">
        <v>324.66304000660222</v>
      </c>
      <c r="M67" s="74">
        <f t="shared" si="18"/>
        <v>4851465.9929948645</v>
      </c>
      <c r="N67" s="74">
        <f t="shared" si="19"/>
        <v>2040938.6425297454</v>
      </c>
      <c r="O67" s="74">
        <f t="shared" si="20"/>
        <v>1924615.8277104429</v>
      </c>
      <c r="P67" s="74">
        <f t="shared" si="21"/>
        <v>2002402.7726067414</v>
      </c>
      <c r="Q67" s="74">
        <f t="shared" si="22"/>
        <v>2305564.6463680859</v>
      </c>
      <c r="R67" s="74">
        <f t="shared" si="23"/>
        <v>979456.35450845573</v>
      </c>
      <c r="S67" s="74">
        <f t="shared" si="24"/>
        <v>1037244.4569158739</v>
      </c>
      <c r="T67" s="74">
        <v>5724454.0099999998</v>
      </c>
      <c r="U67" s="74">
        <v>1821450.3399999999</v>
      </c>
      <c r="V67" s="74">
        <v>2476942.14</v>
      </c>
      <c r="W67" s="74">
        <v>1876424.5799999998</v>
      </c>
      <c r="X67" s="74">
        <v>1138840.0899999999</v>
      </c>
      <c r="Y67" s="74">
        <v>1154362.5</v>
      </c>
      <c r="Z67" s="74">
        <v>1229433.8999999999</v>
      </c>
      <c r="AA67" s="75">
        <f t="shared" si="9"/>
        <v>872988.01700513531</v>
      </c>
      <c r="AB67" s="75">
        <f t="shared" si="10"/>
        <v>-219488.3025297455</v>
      </c>
      <c r="AC67" s="75">
        <f t="shared" si="11"/>
        <v>552326.31228955719</v>
      </c>
      <c r="AD67" s="75">
        <f t="shared" si="12"/>
        <v>-125978.19260674156</v>
      </c>
      <c r="AE67" s="75">
        <f t="shared" si="13"/>
        <v>-1166724.556368086</v>
      </c>
      <c r="AF67" s="75">
        <f t="shared" si="14"/>
        <v>174906.14549154427</v>
      </c>
      <c r="AG67" s="75">
        <f t="shared" si="15"/>
        <v>192189.44308412599</v>
      </c>
      <c r="AH67" s="206">
        <f t="shared" si="16"/>
        <v>280218.86636578967</v>
      </c>
      <c r="AI67" s="207">
        <f t="shared" si="17"/>
        <v>-280218.86636578967</v>
      </c>
    </row>
    <row r="68" spans="1:35">
      <c r="A68" s="73" t="s">
        <v>248</v>
      </c>
      <c r="B68" s="74">
        <v>88737</v>
      </c>
      <c r="C68" s="74">
        <v>17</v>
      </c>
      <c r="D68" s="74">
        <v>2904.34</v>
      </c>
      <c r="E68" s="74">
        <f t="shared" si="8"/>
        <v>8124.163529411765</v>
      </c>
      <c r="F68" s="74">
        <v>1606.2977059077919</v>
      </c>
      <c r="G68" s="74">
        <v>586.17184736247259</v>
      </c>
      <c r="H68" s="74">
        <v>600.72726948785248</v>
      </c>
      <c r="I68" s="74">
        <v>442.23746501857994</v>
      </c>
      <c r="J68" s="74">
        <v>204.37153480529349</v>
      </c>
      <c r="K68" s="74">
        <v>679.36461904884186</v>
      </c>
      <c r="L68" s="74">
        <v>265.93023856338334</v>
      </c>
      <c r="M68" s="74">
        <f t="shared" si="18"/>
        <v>13049825.239713868</v>
      </c>
      <c r="N68" s="74">
        <f t="shared" si="19"/>
        <v>4762155.9443101194</v>
      </c>
      <c r="O68" s="74">
        <f t="shared" si="20"/>
        <v>4880406.5738963243</v>
      </c>
      <c r="P68" s="74">
        <f t="shared" si="21"/>
        <v>3592809.4846434584</v>
      </c>
      <c r="Q68" s="74">
        <f t="shared" si="22"/>
        <v>1660347.7695150725</v>
      </c>
      <c r="R68" s="74">
        <f t="shared" si="23"/>
        <v>5519269.2612493187</v>
      </c>
      <c r="S68" s="74">
        <f t="shared" si="24"/>
        <v>2160460.7455044091</v>
      </c>
      <c r="T68" s="74">
        <v>10595847.6</v>
      </c>
      <c r="U68" s="74">
        <v>5161867.42</v>
      </c>
      <c r="V68" s="74">
        <v>3907388</v>
      </c>
      <c r="W68" s="74">
        <v>2694220.4899999998</v>
      </c>
      <c r="X68" s="74">
        <v>3013780.04</v>
      </c>
      <c r="Y68" s="74">
        <v>2494788</v>
      </c>
      <c r="Z68" s="74">
        <v>1800719.7</v>
      </c>
      <c r="AA68" s="75">
        <f t="shared" si="9"/>
        <v>-2453977.6397138685</v>
      </c>
      <c r="AB68" s="75">
        <f t="shared" si="10"/>
        <v>399711.47568988055</v>
      </c>
      <c r="AC68" s="75">
        <f t="shared" si="11"/>
        <v>-973018.57389632426</v>
      </c>
      <c r="AD68" s="75">
        <f t="shared" si="12"/>
        <v>-898588.99464345863</v>
      </c>
      <c r="AE68" s="75">
        <f t="shared" si="13"/>
        <v>1353432.2704849276</v>
      </c>
      <c r="AF68" s="75">
        <f t="shared" si="14"/>
        <v>-3024481.2612493187</v>
      </c>
      <c r="AG68" s="75">
        <f t="shared" si="15"/>
        <v>-359741.04550440912</v>
      </c>
      <c r="AH68" s="207">
        <f t="shared" si="16"/>
        <v>-5956663.7688325709</v>
      </c>
      <c r="AI68" s="207">
        <f t="shared" si="17"/>
        <v>5956663.7688325709</v>
      </c>
    </row>
    <row r="69" spans="1:35">
      <c r="A69" s="73" t="s">
        <v>249</v>
      </c>
      <c r="B69" s="74">
        <v>51476</v>
      </c>
      <c r="C69" s="74">
        <v>21</v>
      </c>
      <c r="D69" s="74">
        <v>1136.53</v>
      </c>
      <c r="E69" s="74">
        <f t="shared" ref="E69:E91" si="25">(B69/C69)+D69</f>
        <v>3587.7680952380952</v>
      </c>
      <c r="F69" s="74">
        <v>1551.183413158745</v>
      </c>
      <c r="G69" s="74">
        <v>578.74052402135931</v>
      </c>
      <c r="H69" s="74">
        <v>590.3510317131171</v>
      </c>
      <c r="I69" s="74">
        <v>781.57474060191566</v>
      </c>
      <c r="J69" s="74">
        <v>581.38196016377231</v>
      </c>
      <c r="K69" s="74">
        <v>259.150833146151</v>
      </c>
      <c r="L69" s="74">
        <v>268.69791561374649</v>
      </c>
      <c r="M69" s="74">
        <f t="shared" si="18"/>
        <v>5565286.359593478</v>
      </c>
      <c r="N69" s="74">
        <f t="shared" si="19"/>
        <v>2076386.7875052094</v>
      </c>
      <c r="O69" s="74">
        <f t="shared" si="20"/>
        <v>2118042.5965712145</v>
      </c>
      <c r="P69" s="74">
        <f t="shared" si="21"/>
        <v>2804108.9183755433</v>
      </c>
      <c r="Q69" s="74">
        <f t="shared" si="22"/>
        <v>2085863.6478225675</v>
      </c>
      <c r="R69" s="74">
        <f t="shared" si="23"/>
        <v>929773.09101613157</v>
      </c>
      <c r="S69" s="74">
        <f t="shared" si="24"/>
        <v>964025.80889597768</v>
      </c>
      <c r="T69" s="74">
        <v>7710370.0300000003</v>
      </c>
      <c r="U69" s="74">
        <v>2408340.65</v>
      </c>
      <c r="V69" s="74">
        <v>2082458.8</v>
      </c>
      <c r="W69" s="74">
        <v>2557817.2000000002</v>
      </c>
      <c r="X69" s="74">
        <v>2764496.02</v>
      </c>
      <c r="Y69" s="74">
        <v>1578093.8699999999</v>
      </c>
      <c r="Z69" s="74">
        <v>1110387.74</v>
      </c>
      <c r="AA69" s="75">
        <f t="shared" ref="AA69:AA91" si="26">T69-M69</f>
        <v>2145083.6704065222</v>
      </c>
      <c r="AB69" s="75">
        <f t="shared" ref="AB69:AB91" si="27">U69-N69</f>
        <v>331953.86249479046</v>
      </c>
      <c r="AC69" s="75">
        <f t="shared" ref="AC69:AC91" si="28">V69-O69</f>
        <v>-35583.796571214451</v>
      </c>
      <c r="AD69" s="75">
        <f t="shared" ref="AD69:AD91" si="29">W69-P69</f>
        <v>-246291.71837554313</v>
      </c>
      <c r="AE69" s="75">
        <f t="shared" ref="AE69:AE91" si="30">X69-Q69</f>
        <v>678632.37217743252</v>
      </c>
      <c r="AF69" s="75">
        <f t="shared" ref="AF69:AF91" si="31">Y69-R69</f>
        <v>648320.77898386831</v>
      </c>
      <c r="AG69" s="75">
        <f t="shared" ref="AG69:AG91" si="32">Z69-S69</f>
        <v>146361.93110402231</v>
      </c>
      <c r="AH69" s="206">
        <f t="shared" ref="AH69:AH91" si="33">SUM(AA69:AG69)</f>
        <v>3668477.1002198784</v>
      </c>
      <c r="AI69" s="207">
        <f t="shared" ref="AI69:AI91" si="34">AH69*-1</f>
        <v>-3668477.1002198784</v>
      </c>
    </row>
    <row r="70" spans="1:35">
      <c r="A70" s="73" t="s">
        <v>250</v>
      </c>
      <c r="B70" s="74">
        <v>37697</v>
      </c>
      <c r="C70" s="74">
        <v>21</v>
      </c>
      <c r="D70" s="74">
        <v>977.19</v>
      </c>
      <c r="E70" s="74">
        <f t="shared" si="25"/>
        <v>2772.2852380952381</v>
      </c>
      <c r="F70" s="74">
        <v>1288.976569352707</v>
      </c>
      <c r="G70" s="74">
        <v>548.03044745758427</v>
      </c>
      <c r="H70" s="74">
        <v>532.39639290815398</v>
      </c>
      <c r="I70" s="74">
        <v>623.64385202091808</v>
      </c>
      <c r="J70" s="74">
        <v>342.67052533091959</v>
      </c>
      <c r="K70" s="74">
        <v>130.62999536755748</v>
      </c>
      <c r="L70" s="74">
        <v>283.39624887576736</v>
      </c>
      <c r="M70" s="74">
        <f t="shared" si="18"/>
        <v>3573410.7154671527</v>
      </c>
      <c r="N70" s="74">
        <f t="shared" si="19"/>
        <v>1519296.7195133888</v>
      </c>
      <c r="O70" s="74">
        <f t="shared" si="20"/>
        <v>1475954.6608744275</v>
      </c>
      <c r="P70" s="74">
        <f t="shared" si="21"/>
        <v>1728918.6447864424</v>
      </c>
      <c r="Q70" s="74">
        <f t="shared" si="22"/>
        <v>949980.43890524877</v>
      </c>
      <c r="R70" s="74">
        <f t="shared" si="23"/>
        <v>362143.60780992894</v>
      </c>
      <c r="S70" s="74">
        <f t="shared" si="24"/>
        <v>785655.23728985409</v>
      </c>
      <c r="T70" s="74">
        <v>2897231.8</v>
      </c>
      <c r="U70" s="74">
        <v>1558860.6800000002</v>
      </c>
      <c r="V70" s="74">
        <v>2379892.9700000002</v>
      </c>
      <c r="W70" s="74">
        <v>2792310.05</v>
      </c>
      <c r="X70" s="74">
        <v>1641703.04</v>
      </c>
      <c r="Y70" s="74">
        <v>633111.4</v>
      </c>
      <c r="Z70" s="74">
        <v>903514.06</v>
      </c>
      <c r="AA70" s="75">
        <f t="shared" si="26"/>
        <v>-676178.91546715284</v>
      </c>
      <c r="AB70" s="75">
        <f t="shared" si="27"/>
        <v>39563.960486611351</v>
      </c>
      <c r="AC70" s="75">
        <f t="shared" si="28"/>
        <v>903938.30912557268</v>
      </c>
      <c r="AD70" s="75">
        <f t="shared" si="29"/>
        <v>1063391.4052135574</v>
      </c>
      <c r="AE70" s="75">
        <f t="shared" si="30"/>
        <v>691722.60109475127</v>
      </c>
      <c r="AF70" s="75">
        <f t="shared" si="31"/>
        <v>270967.79219007108</v>
      </c>
      <c r="AG70" s="75">
        <f t="shared" si="32"/>
        <v>117858.82271014596</v>
      </c>
      <c r="AH70" s="206">
        <f t="shared" si="33"/>
        <v>2411263.9753535567</v>
      </c>
      <c r="AI70" s="207">
        <f t="shared" si="34"/>
        <v>-2411263.9753535567</v>
      </c>
    </row>
    <row r="71" spans="1:35">
      <c r="A71" s="73" t="s">
        <v>251</v>
      </c>
      <c r="B71" s="74">
        <v>405214</v>
      </c>
      <c r="C71" s="74">
        <v>14</v>
      </c>
      <c r="D71" s="74">
        <v>82658.649999999994</v>
      </c>
      <c r="E71" s="74">
        <f t="shared" si="25"/>
        <v>111602.50714285714</v>
      </c>
      <c r="F71" s="74">
        <v>3439.3684387087569</v>
      </c>
      <c r="G71" s="74">
        <v>1575.5890220182764</v>
      </c>
      <c r="H71" s="74">
        <v>398.06421897709106</v>
      </c>
      <c r="I71" s="74">
        <v>438.57685775585207</v>
      </c>
      <c r="J71" s="74">
        <v>386.32560368325676</v>
      </c>
      <c r="K71" s="74">
        <v>615.92453075192361</v>
      </c>
      <c r="L71" s="74">
        <v>248.58225883489735</v>
      </c>
      <c r="M71" s="74">
        <f t="shared" si="18"/>
        <v>383842140.74791145</v>
      </c>
      <c r="N71" s="74">
        <f t="shared" si="19"/>
        <v>175839685.08400199</v>
      </c>
      <c r="O71" s="74">
        <f t="shared" si="20"/>
        <v>44424964.841706656</v>
      </c>
      <c r="P71" s="74">
        <f t="shared" si="21"/>
        <v>48946276.900389321</v>
      </c>
      <c r="Q71" s="74">
        <f t="shared" si="22"/>
        <v>43114905.944529258</v>
      </c>
      <c r="R71" s="74">
        <f t="shared" si="23"/>
        <v>68738721.842702493</v>
      </c>
      <c r="S71" s="74">
        <f t="shared" si="24"/>
        <v>27742403.317209192</v>
      </c>
      <c r="T71" s="74">
        <v>402885865.10000002</v>
      </c>
      <c r="U71" s="74">
        <v>204608443.53</v>
      </c>
      <c r="V71" s="74">
        <v>42440218.259999998</v>
      </c>
      <c r="W71" s="74">
        <v>53626154.770000003</v>
      </c>
      <c r="X71" s="74">
        <v>54296950.929999992</v>
      </c>
      <c r="Y71" s="74">
        <v>51115746.090000004</v>
      </c>
      <c r="Z71" s="74">
        <v>29058788.140000001</v>
      </c>
      <c r="AA71" s="75">
        <f t="shared" si="26"/>
        <v>19043724.352088571</v>
      </c>
      <c r="AB71" s="75">
        <f t="shared" si="27"/>
        <v>28768758.445998013</v>
      </c>
      <c r="AC71" s="75">
        <f t="shared" si="28"/>
        <v>-1984746.581706658</v>
      </c>
      <c r="AD71" s="75">
        <f t="shared" si="29"/>
        <v>4679877.8696106821</v>
      </c>
      <c r="AE71" s="75">
        <f t="shared" si="30"/>
        <v>11182044.985470735</v>
      </c>
      <c r="AF71" s="75">
        <f t="shared" si="31"/>
        <v>-17622975.752702489</v>
      </c>
      <c r="AG71" s="75">
        <f t="shared" si="32"/>
        <v>1316384.822790809</v>
      </c>
      <c r="AH71" s="206">
        <f t="shared" si="33"/>
        <v>45383068.141549662</v>
      </c>
      <c r="AI71" s="207">
        <f t="shared" si="34"/>
        <v>-45383068.141549662</v>
      </c>
    </row>
    <row r="72" spans="1:35">
      <c r="A72" s="73" t="s">
        <v>252</v>
      </c>
      <c r="B72" s="74">
        <v>66153</v>
      </c>
      <c r="C72" s="74">
        <v>21</v>
      </c>
      <c r="D72" s="74">
        <v>1788.15</v>
      </c>
      <c r="E72" s="74">
        <f t="shared" si="25"/>
        <v>4938.2928571428574</v>
      </c>
      <c r="F72" s="74">
        <v>1551.183413158745</v>
      </c>
      <c r="G72" s="74">
        <v>578.74052402135931</v>
      </c>
      <c r="H72" s="74">
        <v>590.3510317131171</v>
      </c>
      <c r="I72" s="74">
        <v>781.57474060191566</v>
      </c>
      <c r="J72" s="74">
        <v>581.38196016377231</v>
      </c>
      <c r="K72" s="74">
        <v>259.150833146151</v>
      </c>
      <c r="L72" s="74">
        <v>268.69791561374649</v>
      </c>
      <c r="M72" s="74">
        <f t="shared" si="18"/>
        <v>7660197.9693203084</v>
      </c>
      <c r="N72" s="74">
        <f t="shared" si="19"/>
        <v>2857990.1959137931</v>
      </c>
      <c r="O72" s="74">
        <f t="shared" si="20"/>
        <v>2915326.2831158028</v>
      </c>
      <c r="P72" s="74">
        <f t="shared" si="21"/>
        <v>3859644.958837722</v>
      </c>
      <c r="Q72" s="74">
        <f t="shared" si="22"/>
        <v>2871034.3811484701</v>
      </c>
      <c r="R72" s="74">
        <f t="shared" si="23"/>
        <v>1279762.7082482579</v>
      </c>
      <c r="S72" s="74">
        <f t="shared" si="24"/>
        <v>1326908.9974045386</v>
      </c>
      <c r="T72" s="74">
        <v>6970498.5700000003</v>
      </c>
      <c r="U72" s="74">
        <v>2819484.0399999996</v>
      </c>
      <c r="V72" s="74">
        <v>2999623</v>
      </c>
      <c r="W72" s="74">
        <v>3004168.68</v>
      </c>
      <c r="X72" s="74">
        <v>4284497.78</v>
      </c>
      <c r="Y72" s="74">
        <v>1203769.2</v>
      </c>
      <c r="Z72" s="74">
        <v>1349090.28</v>
      </c>
      <c r="AA72" s="75">
        <f t="shared" si="26"/>
        <v>-689699.39932030812</v>
      </c>
      <c r="AB72" s="75">
        <f t="shared" si="27"/>
        <v>-38506.155913793482</v>
      </c>
      <c r="AC72" s="75">
        <f t="shared" si="28"/>
        <v>84296.716884197202</v>
      </c>
      <c r="AD72" s="75">
        <f t="shared" si="29"/>
        <v>-855476.27883772179</v>
      </c>
      <c r="AE72" s="75">
        <f t="shared" si="30"/>
        <v>1413463.3988515302</v>
      </c>
      <c r="AF72" s="75">
        <f t="shared" si="31"/>
        <v>-75993.508248257916</v>
      </c>
      <c r="AG72" s="75">
        <f t="shared" si="32"/>
        <v>22181.282595461467</v>
      </c>
      <c r="AH72" s="207">
        <f t="shared" si="33"/>
        <v>-139733.94398889248</v>
      </c>
      <c r="AI72" s="207">
        <f t="shared" si="34"/>
        <v>139733.94398889248</v>
      </c>
    </row>
    <row r="73" spans="1:35">
      <c r="A73" s="73" t="s">
        <v>253</v>
      </c>
      <c r="B73" s="74">
        <v>51695</v>
      </c>
      <c r="C73" s="74">
        <v>21</v>
      </c>
      <c r="D73" s="74">
        <v>1530.07</v>
      </c>
      <c r="E73" s="74">
        <f t="shared" si="25"/>
        <v>3991.7366666666667</v>
      </c>
      <c r="F73" s="74">
        <v>1551.183413158745</v>
      </c>
      <c r="G73" s="74">
        <v>578.74052402135931</v>
      </c>
      <c r="H73" s="74">
        <v>590.3510317131171</v>
      </c>
      <c r="I73" s="74">
        <v>781.57474060191566</v>
      </c>
      <c r="J73" s="74">
        <v>581.38196016377231</v>
      </c>
      <c r="K73" s="74">
        <v>259.150833146151</v>
      </c>
      <c r="L73" s="74">
        <v>268.69791561374649</v>
      </c>
      <c r="M73" s="74">
        <f t="shared" si="18"/>
        <v>6191915.7070309119</v>
      </c>
      <c r="N73" s="74">
        <f t="shared" si="19"/>
        <v>2310179.7702219407</v>
      </c>
      <c r="O73" s="74">
        <f t="shared" si="20"/>
        <v>2356525.8594937455</v>
      </c>
      <c r="P73" s="74">
        <f t="shared" si="21"/>
        <v>3119840.5498011555</v>
      </c>
      <c r="Q73" s="74">
        <f t="shared" si="22"/>
        <v>2320723.6877242695</v>
      </c>
      <c r="R73" s="74">
        <f t="shared" si="23"/>
        <v>1034461.8828667063</v>
      </c>
      <c r="S73" s="74">
        <f t="shared" si="24"/>
        <v>1072571.3220122978</v>
      </c>
      <c r="T73" s="74">
        <v>6022166.0599999996</v>
      </c>
      <c r="U73" s="74">
        <v>2783468.67</v>
      </c>
      <c r="V73" s="74">
        <v>2507290.7999999998</v>
      </c>
      <c r="W73" s="74">
        <v>2826770</v>
      </c>
      <c r="X73" s="74">
        <v>1530548.77</v>
      </c>
      <c r="Y73" s="74">
        <v>681070</v>
      </c>
      <c r="Z73" s="74">
        <v>1027026.68</v>
      </c>
      <c r="AA73" s="75">
        <f t="shared" si="26"/>
        <v>-169749.64703091234</v>
      </c>
      <c r="AB73" s="75">
        <f t="shared" si="27"/>
        <v>473288.89977805922</v>
      </c>
      <c r="AC73" s="75">
        <f t="shared" si="28"/>
        <v>150764.94050625432</v>
      </c>
      <c r="AD73" s="75">
        <f t="shared" si="29"/>
        <v>-293070.54980115546</v>
      </c>
      <c r="AE73" s="75">
        <f t="shared" si="30"/>
        <v>-790174.91772426944</v>
      </c>
      <c r="AF73" s="75">
        <f t="shared" si="31"/>
        <v>-353391.88286670635</v>
      </c>
      <c r="AG73" s="75">
        <f t="shared" si="32"/>
        <v>-45544.642012297758</v>
      </c>
      <c r="AH73" s="207">
        <f t="shared" si="33"/>
        <v>-1027877.7991510278</v>
      </c>
      <c r="AI73" s="207">
        <f t="shared" si="34"/>
        <v>1027877.7991510278</v>
      </c>
    </row>
    <row r="74" spans="1:35">
      <c r="A74" s="73" t="s">
        <v>254</v>
      </c>
      <c r="B74" s="74">
        <v>136866</v>
      </c>
      <c r="C74" s="74">
        <v>17</v>
      </c>
      <c r="D74" s="74">
        <v>11138.93</v>
      </c>
      <c r="E74" s="74">
        <f t="shared" si="25"/>
        <v>19189.871176470588</v>
      </c>
      <c r="F74" s="74">
        <v>1981.8528116870862</v>
      </c>
      <c r="G74" s="74">
        <v>894.8335068298918</v>
      </c>
      <c r="H74" s="74">
        <v>625.4938883547386</v>
      </c>
      <c r="I74" s="74">
        <v>502.22637218691438</v>
      </c>
      <c r="J74" s="74">
        <v>558.41993364817199</v>
      </c>
      <c r="K74" s="74">
        <v>794.88902852919296</v>
      </c>
      <c r="L74" s="74">
        <v>308.95645191285706</v>
      </c>
      <c r="M74" s="74">
        <f t="shared" si="18"/>
        <v>38031500.147001207</v>
      </c>
      <c r="N74" s="74">
        <f t="shared" si="19"/>
        <v>17171739.720455039</v>
      </c>
      <c r="O74" s="74">
        <f t="shared" si="20"/>
        <v>12003147.139197109</v>
      </c>
      <c r="P74" s="74">
        <f t="shared" si="21"/>
        <v>9637659.383693058</v>
      </c>
      <c r="Q74" s="74">
        <f t="shared" si="22"/>
        <v>10716006.589081673</v>
      </c>
      <c r="R74" s="74">
        <f t="shared" si="23"/>
        <v>15253818.057065066</v>
      </c>
      <c r="S74" s="74">
        <f t="shared" si="24"/>
        <v>5928834.5113471569</v>
      </c>
      <c r="T74" s="74">
        <v>35354208.159999996</v>
      </c>
      <c r="U74" s="74">
        <v>18475259.699999999</v>
      </c>
      <c r="V74" s="74">
        <v>11317717.66</v>
      </c>
      <c r="W74" s="74">
        <v>10061119.689999999</v>
      </c>
      <c r="X74" s="74">
        <v>7316574.5</v>
      </c>
      <c r="Y74" s="74">
        <v>22478653.379999999</v>
      </c>
      <c r="Z74" s="74">
        <v>7347308.5899999999</v>
      </c>
      <c r="AA74" s="75">
        <f t="shared" si="26"/>
        <v>-2677291.9870012105</v>
      </c>
      <c r="AB74" s="75">
        <f t="shared" si="27"/>
        <v>1303519.97954496</v>
      </c>
      <c r="AC74" s="75">
        <f t="shared" si="28"/>
        <v>-685429.47919710912</v>
      </c>
      <c r="AD74" s="75">
        <f t="shared" si="29"/>
        <v>423460.30630694143</v>
      </c>
      <c r="AE74" s="75">
        <f t="shared" si="30"/>
        <v>-3399432.089081673</v>
      </c>
      <c r="AF74" s="75">
        <f t="shared" si="31"/>
        <v>7224835.322934933</v>
      </c>
      <c r="AG74" s="75">
        <f t="shared" si="32"/>
        <v>1418474.0786528429</v>
      </c>
      <c r="AH74" s="206">
        <f t="shared" si="33"/>
        <v>3608136.1321596848</v>
      </c>
      <c r="AI74" s="207">
        <f t="shared" si="34"/>
        <v>-3608136.1321596848</v>
      </c>
    </row>
    <row r="75" spans="1:35">
      <c r="A75" s="73" t="s">
        <v>255</v>
      </c>
      <c r="B75" s="74">
        <v>11988</v>
      </c>
      <c r="C75" s="74">
        <v>21</v>
      </c>
      <c r="D75" s="74">
        <v>0</v>
      </c>
      <c r="E75" s="74">
        <f t="shared" si="25"/>
        <v>570.85714285714289</v>
      </c>
      <c r="F75" s="74">
        <v>1296.7424585933466</v>
      </c>
      <c r="G75" s="74">
        <v>512.08770196576415</v>
      </c>
      <c r="H75" s="74">
        <v>669.65590170147448</v>
      </c>
      <c r="I75" s="74">
        <v>951.28759290621474</v>
      </c>
      <c r="J75" s="74">
        <v>691.60303776995079</v>
      </c>
      <c r="K75" s="74">
        <v>259.59085603079808</v>
      </c>
      <c r="L75" s="74">
        <v>359.47191503322193</v>
      </c>
      <c r="M75" s="74">
        <f t="shared" si="18"/>
        <v>740254.69493414473</v>
      </c>
      <c r="N75" s="74">
        <f t="shared" si="19"/>
        <v>292328.92243645625</v>
      </c>
      <c r="O75" s="74">
        <f t="shared" si="20"/>
        <v>382277.85474272748</v>
      </c>
      <c r="P75" s="74">
        <f t="shared" si="21"/>
        <v>543049.31732189062</v>
      </c>
      <c r="Q75" s="74">
        <f t="shared" si="22"/>
        <v>394806.5341326748</v>
      </c>
      <c r="R75" s="74">
        <f t="shared" si="23"/>
        <v>148189.29438558131</v>
      </c>
      <c r="S75" s="74">
        <f t="shared" si="24"/>
        <v>205207.1103532507</v>
      </c>
      <c r="T75" s="74">
        <v>504506.91</v>
      </c>
      <c r="U75" s="74">
        <v>125945.7</v>
      </c>
      <c r="V75" s="74">
        <v>8604.5</v>
      </c>
      <c r="W75" s="74">
        <v>1278594.32</v>
      </c>
      <c r="X75" s="74">
        <v>923882.4</v>
      </c>
      <c r="Y75" s="74">
        <v>423735</v>
      </c>
      <c r="Z75" s="74">
        <v>378517.43</v>
      </c>
      <c r="AA75" s="75">
        <f t="shared" si="26"/>
        <v>-235747.78493414476</v>
      </c>
      <c r="AB75" s="75">
        <f t="shared" si="27"/>
        <v>-166383.22243645624</v>
      </c>
      <c r="AC75" s="75">
        <f t="shared" si="28"/>
        <v>-373673.35474272748</v>
      </c>
      <c r="AD75" s="75">
        <f t="shared" si="29"/>
        <v>735545.00267810945</v>
      </c>
      <c r="AE75" s="75">
        <f t="shared" si="30"/>
        <v>529075.86586732522</v>
      </c>
      <c r="AF75" s="75">
        <f t="shared" si="31"/>
        <v>275545.70561441872</v>
      </c>
      <c r="AG75" s="75">
        <f t="shared" si="32"/>
        <v>173310.3196467493</v>
      </c>
      <c r="AH75" s="208">
        <f t="shared" si="33"/>
        <v>937672.53169327427</v>
      </c>
      <c r="AI75" s="207">
        <f t="shared" si="34"/>
        <v>-937672.53169327427</v>
      </c>
    </row>
    <row r="76" spans="1:35">
      <c r="A76" s="73" t="s">
        <v>256</v>
      </c>
      <c r="B76" s="74">
        <v>48768</v>
      </c>
      <c r="C76" s="74">
        <v>21</v>
      </c>
      <c r="D76" s="74">
        <v>1120.72</v>
      </c>
      <c r="E76" s="74">
        <f t="shared" si="25"/>
        <v>3443.005714285714</v>
      </c>
      <c r="F76" s="74">
        <v>1518.5346976523876</v>
      </c>
      <c r="G76" s="74">
        <v>638.82466638662106</v>
      </c>
      <c r="H76" s="74">
        <v>602.41500574244492</v>
      </c>
      <c r="I76" s="74">
        <v>626.76273383534772</v>
      </c>
      <c r="J76" s="74">
        <v>721.65401514632481</v>
      </c>
      <c r="K76" s="74">
        <v>306.57505613866152</v>
      </c>
      <c r="L76" s="74">
        <v>324.66304000660222</v>
      </c>
      <c r="M76" s="74">
        <f t="shared" si="18"/>
        <v>5228323.6413583001</v>
      </c>
      <c r="N76" s="74">
        <f t="shared" si="19"/>
        <v>2199476.9767958014</v>
      </c>
      <c r="O76" s="74">
        <f t="shared" si="20"/>
        <v>2074118.3071426991</v>
      </c>
      <c r="P76" s="74">
        <f t="shared" si="21"/>
        <v>2157947.6740964381</v>
      </c>
      <c r="Q76" s="74">
        <f t="shared" si="22"/>
        <v>2484658.8978860257</v>
      </c>
      <c r="R76" s="74">
        <f t="shared" si="23"/>
        <v>1055539.6701428753</v>
      </c>
      <c r="S76" s="74">
        <f t="shared" si="24"/>
        <v>1117816.7019601029</v>
      </c>
      <c r="T76" s="74">
        <v>5173888.88</v>
      </c>
      <c r="U76" s="74">
        <v>1648914.0799999998</v>
      </c>
      <c r="V76" s="74">
        <v>1830558.12</v>
      </c>
      <c r="W76" s="74">
        <v>1477614.76</v>
      </c>
      <c r="X76" s="74">
        <v>4391794.4499999993</v>
      </c>
      <c r="Y76" s="74">
        <v>554150</v>
      </c>
      <c r="Z76" s="74">
        <v>1228451.79</v>
      </c>
      <c r="AA76" s="75">
        <f t="shared" si="26"/>
        <v>-54434.761358300224</v>
      </c>
      <c r="AB76" s="75">
        <f t="shared" si="27"/>
        <v>-550562.89679580159</v>
      </c>
      <c r="AC76" s="75">
        <f t="shared" si="28"/>
        <v>-243560.18714269903</v>
      </c>
      <c r="AD76" s="75">
        <f t="shared" si="29"/>
        <v>-680332.91409643809</v>
      </c>
      <c r="AE76" s="75">
        <f t="shared" si="30"/>
        <v>1907135.5521139735</v>
      </c>
      <c r="AF76" s="75">
        <f t="shared" si="31"/>
        <v>-501389.67014287529</v>
      </c>
      <c r="AG76" s="75">
        <f t="shared" si="32"/>
        <v>110635.08803989715</v>
      </c>
      <c r="AH76" s="206">
        <f t="shared" si="33"/>
        <v>-12509.789382243529</v>
      </c>
      <c r="AI76" s="207">
        <f t="shared" si="34"/>
        <v>12509.789382243529</v>
      </c>
    </row>
    <row r="77" spans="1:35">
      <c r="A77" s="73" t="s">
        <v>257</v>
      </c>
      <c r="B77" s="74">
        <v>108214</v>
      </c>
      <c r="C77" s="74">
        <v>17</v>
      </c>
      <c r="D77" s="74">
        <v>4434.3900000000003</v>
      </c>
      <c r="E77" s="74">
        <f t="shared" si="25"/>
        <v>10799.919411764706</v>
      </c>
      <c r="F77" s="74">
        <v>1606.2977059077919</v>
      </c>
      <c r="G77" s="74">
        <v>586.17184736247259</v>
      </c>
      <c r="H77" s="74">
        <v>600.72726948785248</v>
      </c>
      <c r="I77" s="74">
        <v>442.23746501857994</v>
      </c>
      <c r="J77" s="74">
        <v>204.37153480529349</v>
      </c>
      <c r="K77" s="74">
        <v>679.36461904884186</v>
      </c>
      <c r="L77" s="74">
        <v>265.93023856338334</v>
      </c>
      <c r="M77" s="74">
        <f t="shared" si="18"/>
        <v>17347885.775106676</v>
      </c>
      <c r="N77" s="74">
        <f t="shared" si="19"/>
        <v>6330608.7129599461</v>
      </c>
      <c r="O77" s="74">
        <f t="shared" si="20"/>
        <v>6487806.0989182657</v>
      </c>
      <c r="P77" s="74">
        <f t="shared" si="21"/>
        <v>4776128.983063776</v>
      </c>
      <c r="Q77" s="74">
        <f t="shared" si="22"/>
        <v>2207196.1059558354</v>
      </c>
      <c r="R77" s="74">
        <f t="shared" si="23"/>
        <v>7337083.1369317211</v>
      </c>
      <c r="S77" s="74">
        <f t="shared" si="24"/>
        <v>2872025.1456359029</v>
      </c>
      <c r="T77" s="74">
        <v>19247248.960000001</v>
      </c>
      <c r="U77" s="74">
        <v>6354310.6399999997</v>
      </c>
      <c r="V77" s="74">
        <v>7176448.25</v>
      </c>
      <c r="W77" s="74">
        <v>4632049.66</v>
      </c>
      <c r="X77" s="74">
        <v>2693857.6799999997</v>
      </c>
      <c r="Y77" s="74">
        <v>8848260</v>
      </c>
      <c r="Z77" s="74">
        <v>3484134.4800000004</v>
      </c>
      <c r="AA77" s="75">
        <f t="shared" si="26"/>
        <v>1899363.184893325</v>
      </c>
      <c r="AB77" s="75">
        <f t="shared" si="27"/>
        <v>23701.927040053532</v>
      </c>
      <c r="AC77" s="75">
        <f t="shared" si="28"/>
        <v>688642.15108173434</v>
      </c>
      <c r="AD77" s="75">
        <f t="shared" si="29"/>
        <v>-144079.3230637759</v>
      </c>
      <c r="AE77" s="75">
        <f t="shared" si="30"/>
        <v>486661.57404416427</v>
      </c>
      <c r="AF77" s="75">
        <f t="shared" si="31"/>
        <v>1511176.8630682789</v>
      </c>
      <c r="AG77" s="75">
        <f t="shared" si="32"/>
        <v>612109.33436409757</v>
      </c>
      <c r="AH77" s="208">
        <f t="shared" si="33"/>
        <v>5077575.7114278777</v>
      </c>
      <c r="AI77" s="207">
        <f t="shared" si="34"/>
        <v>-5077575.7114278777</v>
      </c>
    </row>
    <row r="78" spans="1:35">
      <c r="A78" s="73" t="s">
        <v>258</v>
      </c>
      <c r="B78" s="74">
        <v>39262</v>
      </c>
      <c r="C78" s="74">
        <v>21</v>
      </c>
      <c r="D78" s="74">
        <v>557.11</v>
      </c>
      <c r="E78" s="74">
        <f t="shared" si="25"/>
        <v>2426.7290476190478</v>
      </c>
      <c r="F78" s="74">
        <v>1351.522064816957</v>
      </c>
      <c r="G78" s="74">
        <v>507.94375536574626</v>
      </c>
      <c r="H78" s="74">
        <v>640.45664171364695</v>
      </c>
      <c r="I78" s="74">
        <v>661.15565849378299</v>
      </c>
      <c r="J78" s="74">
        <v>628.91597192785355</v>
      </c>
      <c r="K78" s="74">
        <v>191.28003037184541</v>
      </c>
      <c r="L78" s="74">
        <v>303.36971022471329</v>
      </c>
      <c r="M78" s="74">
        <f t="shared" si="18"/>
        <v>3279777.8531893832</v>
      </c>
      <c r="N78" s="74">
        <f t="shared" si="19"/>
        <v>1232641.8657027599</v>
      </c>
      <c r="O78" s="74">
        <f t="shared" si="20"/>
        <v>1554214.7361870522</v>
      </c>
      <c r="P78" s="74">
        <f t="shared" si="21"/>
        <v>1604445.6414645624</v>
      </c>
      <c r="Q78" s="74">
        <f t="shared" si="22"/>
        <v>1526208.657588888</v>
      </c>
      <c r="R78" s="74">
        <f t="shared" si="23"/>
        <v>464184.80593281094</v>
      </c>
      <c r="S78" s="74">
        <f t="shared" si="24"/>
        <v>736196.08797008498</v>
      </c>
      <c r="T78" s="74">
        <v>3461303.87</v>
      </c>
      <c r="U78" s="74">
        <v>1236201.1000000001</v>
      </c>
      <c r="V78" s="74">
        <v>1815507.4</v>
      </c>
      <c r="W78" s="74">
        <v>1729090.1</v>
      </c>
      <c r="X78" s="74">
        <v>730922.5</v>
      </c>
      <c r="Y78" s="74">
        <v>408615</v>
      </c>
      <c r="Z78" s="74">
        <v>790625.20000000007</v>
      </c>
      <c r="AA78" s="75">
        <f t="shared" si="26"/>
        <v>181526.01681061694</v>
      </c>
      <c r="AB78" s="75">
        <f t="shared" si="27"/>
        <v>3559.234297240153</v>
      </c>
      <c r="AC78" s="75">
        <f t="shared" si="28"/>
        <v>261292.66381294769</v>
      </c>
      <c r="AD78" s="75">
        <f t="shared" si="29"/>
        <v>124644.4585354377</v>
      </c>
      <c r="AE78" s="75">
        <f t="shared" si="30"/>
        <v>-795286.15758888796</v>
      </c>
      <c r="AF78" s="75">
        <f t="shared" si="31"/>
        <v>-55569.805932810938</v>
      </c>
      <c r="AG78" s="75">
        <f t="shared" si="32"/>
        <v>54429.112029915093</v>
      </c>
      <c r="AH78" s="207">
        <f t="shared" si="33"/>
        <v>-225404.47803554131</v>
      </c>
      <c r="AI78" s="207">
        <f t="shared" si="34"/>
        <v>225404.47803554131</v>
      </c>
    </row>
    <row r="79" spans="1:35">
      <c r="A79" s="73" t="s">
        <v>259</v>
      </c>
      <c r="B79" s="74">
        <v>41955</v>
      </c>
      <c r="C79" s="74">
        <v>21</v>
      </c>
      <c r="D79" s="74">
        <v>727.91</v>
      </c>
      <c r="E79" s="74">
        <f t="shared" si="25"/>
        <v>2725.767142857143</v>
      </c>
      <c r="F79" s="74">
        <v>1351.522064816957</v>
      </c>
      <c r="G79" s="74">
        <v>507.94375536574626</v>
      </c>
      <c r="H79" s="74">
        <v>640.45664171364695</v>
      </c>
      <c r="I79" s="74">
        <v>661.15565849378299</v>
      </c>
      <c r="J79" s="74">
        <v>628.91597192785355</v>
      </c>
      <c r="K79" s="74">
        <v>191.28003037184541</v>
      </c>
      <c r="L79" s="74">
        <v>303.36971022471329</v>
      </c>
      <c r="M79" s="74">
        <f t="shared" si="18"/>
        <v>3683934.4371245033</v>
      </c>
      <c r="N79" s="74">
        <f t="shared" si="19"/>
        <v>1384536.3987954177</v>
      </c>
      <c r="O79" s="74">
        <f t="shared" si="20"/>
        <v>1745735.6704076882</v>
      </c>
      <c r="P79" s="74">
        <f t="shared" si="21"/>
        <v>1802156.3702364317</v>
      </c>
      <c r="Q79" s="74">
        <f t="shared" si="22"/>
        <v>1714278.4918990084</v>
      </c>
      <c r="R79" s="74">
        <f t="shared" si="23"/>
        <v>521384.82187229261</v>
      </c>
      <c r="S79" s="74">
        <f t="shared" si="24"/>
        <v>826915.1882686161</v>
      </c>
      <c r="T79" s="74">
        <v>3513450.08</v>
      </c>
      <c r="U79" s="74">
        <v>1895506.85</v>
      </c>
      <c r="V79" s="74">
        <v>2162142</v>
      </c>
      <c r="W79" s="74">
        <v>1461364.68</v>
      </c>
      <c r="X79" s="74">
        <v>3153412.85</v>
      </c>
      <c r="Y79" s="74">
        <v>636414.9</v>
      </c>
      <c r="Z79" s="74">
        <v>855268.80999999994</v>
      </c>
      <c r="AA79" s="75">
        <f t="shared" si="26"/>
        <v>-170484.35712450324</v>
      </c>
      <c r="AB79" s="75">
        <f t="shared" si="27"/>
        <v>510970.45120458235</v>
      </c>
      <c r="AC79" s="75">
        <f t="shared" si="28"/>
        <v>416406.32959231175</v>
      </c>
      <c r="AD79" s="75">
        <f t="shared" si="29"/>
        <v>-340791.69023643178</v>
      </c>
      <c r="AE79" s="75">
        <f t="shared" si="30"/>
        <v>1439134.3581009917</v>
      </c>
      <c r="AF79" s="75">
        <f t="shared" si="31"/>
        <v>115030.07812770741</v>
      </c>
      <c r="AG79" s="75">
        <f t="shared" si="32"/>
        <v>28353.621731383842</v>
      </c>
      <c r="AH79" s="208">
        <f t="shared" si="33"/>
        <v>1998618.7913960419</v>
      </c>
      <c r="AI79" s="207">
        <f t="shared" si="34"/>
        <v>-1998618.7913960419</v>
      </c>
    </row>
    <row r="80" spans="1:35">
      <c r="A80" s="73" t="s">
        <v>260</v>
      </c>
      <c r="B80" s="74">
        <v>43028</v>
      </c>
      <c r="C80" s="74">
        <v>21</v>
      </c>
      <c r="D80" s="74">
        <v>1059.22</v>
      </c>
      <c r="E80" s="74">
        <f t="shared" si="25"/>
        <v>3108.172380952381</v>
      </c>
      <c r="F80" s="74">
        <v>1288.976569352707</v>
      </c>
      <c r="G80" s="74">
        <v>548.03044745758427</v>
      </c>
      <c r="H80" s="74">
        <v>532.39639290815398</v>
      </c>
      <c r="I80" s="74">
        <v>623.64385202091808</v>
      </c>
      <c r="J80" s="74">
        <v>342.67052533091959</v>
      </c>
      <c r="K80" s="74">
        <v>130.62999536755748</v>
      </c>
      <c r="L80" s="74">
        <v>283.39624887576736</v>
      </c>
      <c r="M80" s="74">
        <f t="shared" si="18"/>
        <v>4006361.3725568349</v>
      </c>
      <c r="N80" s="74">
        <f t="shared" si="19"/>
        <v>1703373.1007086386</v>
      </c>
      <c r="O80" s="74">
        <f t="shared" si="20"/>
        <v>1654779.7641557963</v>
      </c>
      <c r="P80" s="74">
        <f t="shared" si="21"/>
        <v>1938392.5964021713</v>
      </c>
      <c r="Q80" s="74">
        <f t="shared" si="22"/>
        <v>1065079.0626000075</v>
      </c>
      <c r="R80" s="74">
        <f t="shared" si="23"/>
        <v>406020.54372537963</v>
      </c>
      <c r="S80" s="74">
        <f t="shared" si="24"/>
        <v>880844.3936211674</v>
      </c>
      <c r="T80" s="74">
        <v>4566427.49</v>
      </c>
      <c r="U80" s="74">
        <v>1749350.48</v>
      </c>
      <c r="V80" s="74">
        <v>2011415.67</v>
      </c>
      <c r="W80" s="74">
        <v>2131588.17</v>
      </c>
      <c r="X80" s="74">
        <v>899366.38</v>
      </c>
      <c r="Y80" s="74">
        <v>780185</v>
      </c>
      <c r="Z80" s="74">
        <v>922822.24999999988</v>
      </c>
      <c r="AA80" s="75">
        <f t="shared" si="26"/>
        <v>560066.11744316528</v>
      </c>
      <c r="AB80" s="75">
        <f t="shared" si="27"/>
        <v>45977.379291361431</v>
      </c>
      <c r="AC80" s="75">
        <f t="shared" si="28"/>
        <v>356635.90584420366</v>
      </c>
      <c r="AD80" s="75">
        <f t="shared" si="29"/>
        <v>193195.57359782862</v>
      </c>
      <c r="AE80" s="75">
        <f t="shared" si="30"/>
        <v>-165712.68260000751</v>
      </c>
      <c r="AF80" s="75">
        <f t="shared" si="31"/>
        <v>374164.45627462037</v>
      </c>
      <c r="AG80" s="75">
        <f t="shared" si="32"/>
        <v>41977.856378832483</v>
      </c>
      <c r="AH80" s="208">
        <f t="shared" si="33"/>
        <v>1406304.6062300042</v>
      </c>
      <c r="AI80" s="207">
        <f t="shared" si="34"/>
        <v>-1406304.6062300042</v>
      </c>
    </row>
    <row r="81" spans="1:35">
      <c r="A81" s="73" t="s">
        <v>261</v>
      </c>
      <c r="B81" s="74">
        <v>48284</v>
      </c>
      <c r="C81" s="74">
        <v>21</v>
      </c>
      <c r="D81" s="74">
        <v>1437.63</v>
      </c>
      <c r="E81" s="74">
        <f t="shared" si="25"/>
        <v>3736.8680952380955</v>
      </c>
      <c r="F81" s="74">
        <v>1551.183413158745</v>
      </c>
      <c r="G81" s="74">
        <v>578.74052402135931</v>
      </c>
      <c r="H81" s="74">
        <v>590.3510317131171</v>
      </c>
      <c r="I81" s="74">
        <v>781.57474060191566</v>
      </c>
      <c r="J81" s="74">
        <v>581.38196016377231</v>
      </c>
      <c r="K81" s="74">
        <v>259.150833146151</v>
      </c>
      <c r="L81" s="74">
        <v>268.69791561374649</v>
      </c>
      <c r="M81" s="74">
        <f t="shared" si="18"/>
        <v>5796567.8064954467</v>
      </c>
      <c r="N81" s="74">
        <f t="shared" si="19"/>
        <v>2162676.9996367944</v>
      </c>
      <c r="O81" s="74">
        <f t="shared" si="20"/>
        <v>2206063.9353996404</v>
      </c>
      <c r="P81" s="74">
        <f t="shared" si="21"/>
        <v>2920641.7121992894</v>
      </c>
      <c r="Q81" s="74">
        <f t="shared" si="22"/>
        <v>2172547.6980829863</v>
      </c>
      <c r="R81" s="74">
        <f t="shared" si="23"/>
        <v>968412.48023822275</v>
      </c>
      <c r="S81" s="74">
        <f t="shared" si="24"/>
        <v>1004088.6681139873</v>
      </c>
      <c r="T81" s="74">
        <v>4940513.72</v>
      </c>
      <c r="U81" s="74">
        <v>1929324.8800000001</v>
      </c>
      <c r="V81" s="74">
        <v>2208454</v>
      </c>
      <c r="W81" s="74">
        <v>4653954.6899999995</v>
      </c>
      <c r="X81" s="74">
        <v>1485170.43</v>
      </c>
      <c r="Y81" s="74">
        <v>545724.80000000005</v>
      </c>
      <c r="Z81" s="74">
        <v>959659.74000000011</v>
      </c>
      <c r="AA81" s="75">
        <f t="shared" si="26"/>
        <v>-856054.08649544697</v>
      </c>
      <c r="AB81" s="75">
        <f t="shared" si="27"/>
        <v>-233352.11963679432</v>
      </c>
      <c r="AC81" s="75">
        <f t="shared" si="28"/>
        <v>2390.0646003596485</v>
      </c>
      <c r="AD81" s="75">
        <f t="shared" si="29"/>
        <v>1733312.9778007101</v>
      </c>
      <c r="AE81" s="75">
        <f t="shared" si="30"/>
        <v>-687377.26808298635</v>
      </c>
      <c r="AF81" s="75">
        <f t="shared" si="31"/>
        <v>-422687.6802382227</v>
      </c>
      <c r="AG81" s="75">
        <f t="shared" si="32"/>
        <v>-44428.928113987204</v>
      </c>
      <c r="AH81" s="206">
        <f t="shared" si="33"/>
        <v>-508197.04016636778</v>
      </c>
      <c r="AI81" s="207">
        <f t="shared" si="34"/>
        <v>508197.04016636778</v>
      </c>
    </row>
    <row r="82" spans="1:35">
      <c r="A82" s="73" t="s">
        <v>262</v>
      </c>
      <c r="B82" s="74">
        <v>102512</v>
      </c>
      <c r="C82" s="74">
        <v>17</v>
      </c>
      <c r="D82" s="74">
        <v>4303.6000000000004</v>
      </c>
      <c r="E82" s="74">
        <f t="shared" si="25"/>
        <v>10333.717647058824</v>
      </c>
      <c r="F82" s="74">
        <v>1606.2977059077919</v>
      </c>
      <c r="G82" s="74">
        <v>586.17184736247259</v>
      </c>
      <c r="H82" s="74">
        <v>600.72726948785248</v>
      </c>
      <c r="I82" s="74">
        <v>442.23746501857994</v>
      </c>
      <c r="J82" s="74">
        <v>204.37153480529349</v>
      </c>
      <c r="K82" s="74">
        <v>679.36461904884186</v>
      </c>
      <c r="L82" s="74">
        <v>265.93023856338334</v>
      </c>
      <c r="M82" s="74">
        <f t="shared" si="18"/>
        <v>16599026.949969454</v>
      </c>
      <c r="N82" s="74">
        <f t="shared" si="19"/>
        <v>6057334.3632986546</v>
      </c>
      <c r="O82" s="74">
        <f t="shared" si="20"/>
        <v>6207745.9857760826</v>
      </c>
      <c r="P82" s="74">
        <f t="shared" si="21"/>
        <v>4569957.0964530585</v>
      </c>
      <c r="Q82" s="74">
        <f t="shared" si="22"/>
        <v>2111917.7357739578</v>
      </c>
      <c r="R82" s="74">
        <f t="shared" si="23"/>
        <v>7020362.1526524127</v>
      </c>
      <c r="S82" s="74">
        <f t="shared" si="24"/>
        <v>2748047.9991289973</v>
      </c>
      <c r="T82" s="74">
        <v>19191422.59</v>
      </c>
      <c r="U82" s="74">
        <v>6186518.7199999997</v>
      </c>
      <c r="V82" s="74">
        <v>7618287.8300000001</v>
      </c>
      <c r="W82" s="74">
        <v>4408495.63</v>
      </c>
      <c r="X82" s="74">
        <v>1611958.51</v>
      </c>
      <c r="Y82" s="74">
        <v>13683106.300000001</v>
      </c>
      <c r="Z82" s="74">
        <v>2500094.8600000003</v>
      </c>
      <c r="AA82" s="75">
        <f t="shared" si="26"/>
        <v>2592395.6400305461</v>
      </c>
      <c r="AB82" s="75">
        <f t="shared" si="27"/>
        <v>129184.35670134518</v>
      </c>
      <c r="AC82" s="75">
        <f t="shared" si="28"/>
        <v>1410541.8442239175</v>
      </c>
      <c r="AD82" s="75">
        <f t="shared" si="29"/>
        <v>-161461.46645305865</v>
      </c>
      <c r="AE82" s="75">
        <f t="shared" si="30"/>
        <v>-499959.22577395779</v>
      </c>
      <c r="AF82" s="75">
        <f t="shared" si="31"/>
        <v>6662744.1473475881</v>
      </c>
      <c r="AG82" s="75">
        <f t="shared" si="32"/>
        <v>-247953.13912899699</v>
      </c>
      <c r="AH82" s="208">
        <f t="shared" si="33"/>
        <v>9885492.1569473818</v>
      </c>
      <c r="AI82" s="207">
        <f t="shared" si="34"/>
        <v>-9885492.1569473818</v>
      </c>
    </row>
    <row r="83" spans="1:35">
      <c r="A83" s="73" t="s">
        <v>263</v>
      </c>
      <c r="B83" s="74">
        <v>73456</v>
      </c>
      <c r="C83" s="74">
        <v>17</v>
      </c>
      <c r="D83" s="74">
        <v>1773.8</v>
      </c>
      <c r="E83" s="74">
        <f t="shared" si="25"/>
        <v>6094.7411764705885</v>
      </c>
      <c r="F83" s="74">
        <v>1593.6910714946584</v>
      </c>
      <c r="G83" s="74">
        <v>619.37746964689495</v>
      </c>
      <c r="H83" s="74">
        <v>457.47422198043495</v>
      </c>
      <c r="I83" s="74">
        <v>576.77243736632965</v>
      </c>
      <c r="J83" s="74">
        <v>400.25741637958993</v>
      </c>
      <c r="K83" s="74">
        <v>384.88292744981266</v>
      </c>
      <c r="L83" s="74">
        <v>308.33300110046872</v>
      </c>
      <c r="M83" s="74">
        <f t="shared" si="18"/>
        <v>9713134.5960120279</v>
      </c>
      <c r="N83" s="74">
        <f t="shared" si="19"/>
        <v>3774945.3680350929</v>
      </c>
      <c r="O83" s="74">
        <f t="shared" si="20"/>
        <v>2788186.9778780034</v>
      </c>
      <c r="P83" s="74">
        <f t="shared" si="21"/>
        <v>3515278.723469873</v>
      </c>
      <c r="Q83" s="74">
        <f t="shared" si="22"/>
        <v>2439465.3567964202</v>
      </c>
      <c r="R83" s="74">
        <f t="shared" si="23"/>
        <v>2345761.8260489153</v>
      </c>
      <c r="S83" s="74">
        <f t="shared" si="24"/>
        <v>1879209.8378717781</v>
      </c>
      <c r="T83" s="74">
        <v>6684656.9500000002</v>
      </c>
      <c r="U83" s="74">
        <v>2528029.8499999996</v>
      </c>
      <c r="V83" s="74">
        <v>2228291.2999999998</v>
      </c>
      <c r="W83" s="74">
        <v>2918037.9400000004</v>
      </c>
      <c r="X83" s="74">
        <v>2699845.16</v>
      </c>
      <c r="Y83" s="74">
        <v>556514.5</v>
      </c>
      <c r="Z83" s="74">
        <v>1783314.1</v>
      </c>
      <c r="AA83" s="75">
        <f t="shared" si="26"/>
        <v>-3028477.6460120277</v>
      </c>
      <c r="AB83" s="75">
        <f t="shared" si="27"/>
        <v>-1246915.5180350933</v>
      </c>
      <c r="AC83" s="75">
        <f t="shared" si="28"/>
        <v>-559895.67787800357</v>
      </c>
      <c r="AD83" s="75">
        <f t="shared" si="29"/>
        <v>-597240.78346987255</v>
      </c>
      <c r="AE83" s="75">
        <f t="shared" si="30"/>
        <v>260379.80320357997</v>
      </c>
      <c r="AF83" s="75">
        <f t="shared" si="31"/>
        <v>-1789247.3260489153</v>
      </c>
      <c r="AG83" s="75">
        <f t="shared" si="32"/>
        <v>-95895.737871777965</v>
      </c>
      <c r="AH83" s="207">
        <f t="shared" si="33"/>
        <v>-7057292.8861121107</v>
      </c>
      <c r="AI83" s="207">
        <f t="shared" si="34"/>
        <v>7057292.8861121107</v>
      </c>
    </row>
    <row r="84" spans="1:35">
      <c r="A84" s="73" t="s">
        <v>264</v>
      </c>
      <c r="B84" s="74">
        <v>99252</v>
      </c>
      <c r="C84" s="74">
        <v>17</v>
      </c>
      <c r="D84" s="74">
        <v>3191.54</v>
      </c>
      <c r="E84" s="74">
        <f t="shared" si="25"/>
        <v>9029.8929411764693</v>
      </c>
      <c r="F84" s="74">
        <v>1606.2977059077919</v>
      </c>
      <c r="G84" s="74">
        <v>586.17184736247259</v>
      </c>
      <c r="H84" s="74">
        <v>600.72726948785248</v>
      </c>
      <c r="I84" s="74">
        <v>442.23746501857994</v>
      </c>
      <c r="J84" s="74">
        <v>204.37153480529349</v>
      </c>
      <c r="K84" s="74">
        <v>679.36461904884186</v>
      </c>
      <c r="L84" s="74">
        <v>265.93023856338334</v>
      </c>
      <c r="M84" s="74">
        <f t="shared" si="18"/>
        <v>14504696.316004725</v>
      </c>
      <c r="N84" s="74">
        <f t="shared" si="19"/>
        <v>5293069.0268147625</v>
      </c>
      <c r="O84" s="74">
        <f t="shared" si="20"/>
        <v>5424502.930320574</v>
      </c>
      <c r="P84" s="74">
        <f t="shared" si="21"/>
        <v>3993356.9636950507</v>
      </c>
      <c r="Q84" s="74">
        <f t="shared" si="22"/>
        <v>1845453.0795157207</v>
      </c>
      <c r="R84" s="74">
        <f t="shared" si="23"/>
        <v>6134589.7780341785</v>
      </c>
      <c r="S84" s="74">
        <f t="shared" si="24"/>
        <v>2401321.5840488696</v>
      </c>
      <c r="T84" s="74">
        <v>13922097.01</v>
      </c>
      <c r="U84" s="74">
        <v>5520344.6799999997</v>
      </c>
      <c r="V84" s="74">
        <v>5380557.3799999999</v>
      </c>
      <c r="W84" s="74">
        <v>3472799.73</v>
      </c>
      <c r="X84" s="74">
        <v>1235426.03</v>
      </c>
      <c r="Y84" s="74">
        <v>5412258</v>
      </c>
      <c r="Z84" s="74">
        <v>2634222.0000000005</v>
      </c>
      <c r="AA84" s="75">
        <f t="shared" si="26"/>
        <v>-582599.3060047254</v>
      </c>
      <c r="AB84" s="75">
        <f t="shared" si="27"/>
        <v>227275.6531852372</v>
      </c>
      <c r="AC84" s="75">
        <f t="shared" si="28"/>
        <v>-43945.550320574082</v>
      </c>
      <c r="AD84" s="75">
        <f t="shared" si="29"/>
        <v>-520557.2336950507</v>
      </c>
      <c r="AE84" s="75">
        <f t="shared" si="30"/>
        <v>-610027.04951572069</v>
      </c>
      <c r="AF84" s="75">
        <f t="shared" si="31"/>
        <v>-722331.77803417854</v>
      </c>
      <c r="AG84" s="75">
        <f t="shared" si="32"/>
        <v>232900.41595113091</v>
      </c>
      <c r="AH84" s="208">
        <f t="shared" si="33"/>
        <v>-2019284.8484338811</v>
      </c>
      <c r="AI84" s="207">
        <f t="shared" si="34"/>
        <v>2019284.8484338811</v>
      </c>
    </row>
    <row r="85" spans="1:35">
      <c r="A85" s="73" t="s">
        <v>265</v>
      </c>
      <c r="B85" s="74">
        <v>34177</v>
      </c>
      <c r="C85" s="74">
        <v>21</v>
      </c>
      <c r="D85" s="74">
        <v>735.26</v>
      </c>
      <c r="E85" s="74">
        <f t="shared" si="25"/>
        <v>2362.7361904761901</v>
      </c>
      <c r="F85" s="74">
        <v>1355.0754153649634</v>
      </c>
      <c r="G85" s="74">
        <v>563.49021940912382</v>
      </c>
      <c r="H85" s="74">
        <v>622.21266335157952</v>
      </c>
      <c r="I85" s="74">
        <v>555.92198464977105</v>
      </c>
      <c r="J85" s="74">
        <v>414.50620628316938</v>
      </c>
      <c r="K85" s="74">
        <v>184.49990597024367</v>
      </c>
      <c r="L85" s="74">
        <v>336.27887786332531</v>
      </c>
      <c r="M85" s="74">
        <f t="shared" si="18"/>
        <v>3201685.7247073548</v>
      </c>
      <c r="N85" s="74">
        <f t="shared" si="19"/>
        <v>1331378.7343773057</v>
      </c>
      <c r="O85" s="74">
        <f t="shared" si="20"/>
        <v>1470124.3778733551</v>
      </c>
      <c r="P85" s="74">
        <f t="shared" si="21"/>
        <v>1313496.9922133631</v>
      </c>
      <c r="Q85" s="74">
        <f t="shared" si="22"/>
        <v>979368.81476223341</v>
      </c>
      <c r="R85" s="74">
        <f t="shared" si="23"/>
        <v>435924.6049753488</v>
      </c>
      <c r="S85" s="74">
        <f t="shared" si="24"/>
        <v>794538.27482040122</v>
      </c>
      <c r="T85" s="74">
        <v>2041992.31</v>
      </c>
      <c r="U85" s="74">
        <v>1298975.1399999999</v>
      </c>
      <c r="V85" s="74">
        <v>995350</v>
      </c>
      <c r="W85" s="74">
        <v>1192314.8400000001</v>
      </c>
      <c r="X85" s="74">
        <v>1068007.79</v>
      </c>
      <c r="Y85" s="74">
        <v>614305</v>
      </c>
      <c r="Z85" s="74">
        <v>855182.22000000009</v>
      </c>
      <c r="AA85" s="75">
        <f t="shared" si="26"/>
        <v>-1159693.4147073547</v>
      </c>
      <c r="AB85" s="75">
        <f t="shared" si="27"/>
        <v>-32403.594377305824</v>
      </c>
      <c r="AC85" s="75">
        <f t="shared" si="28"/>
        <v>-474774.37787335506</v>
      </c>
      <c r="AD85" s="75">
        <f t="shared" si="29"/>
        <v>-121182.15221336298</v>
      </c>
      <c r="AE85" s="75">
        <f t="shared" si="30"/>
        <v>88638.97523776663</v>
      </c>
      <c r="AF85" s="75">
        <f t="shared" si="31"/>
        <v>178380.3950246512</v>
      </c>
      <c r="AG85" s="75">
        <f t="shared" si="32"/>
        <v>60643.945179598872</v>
      </c>
      <c r="AH85" s="207">
        <f t="shared" si="33"/>
        <v>-1460390.2237293618</v>
      </c>
      <c r="AI85" s="207">
        <f t="shared" si="34"/>
        <v>1460390.2237293618</v>
      </c>
    </row>
    <row r="86" spans="1:35">
      <c r="A86" s="73" t="s">
        <v>266</v>
      </c>
      <c r="B86" s="74">
        <v>31310</v>
      </c>
      <c r="C86" s="74">
        <v>21</v>
      </c>
      <c r="D86" s="74">
        <v>614.79</v>
      </c>
      <c r="E86" s="74">
        <f t="shared" si="25"/>
        <v>2105.7423809523807</v>
      </c>
      <c r="F86" s="74">
        <v>1344.6328991626658</v>
      </c>
      <c r="G86" s="74">
        <v>595.45790909312575</v>
      </c>
      <c r="H86" s="74">
        <v>511.68973051132269</v>
      </c>
      <c r="I86" s="74">
        <v>606.22606082650884</v>
      </c>
      <c r="J86" s="74">
        <v>378.8673369825861</v>
      </c>
      <c r="K86" s="74">
        <v>123.34302190542</v>
      </c>
      <c r="L86" s="74">
        <v>282.88040958782233</v>
      </c>
      <c r="M86" s="74">
        <f t="shared" si="18"/>
        <v>2831450.4825896942</v>
      </c>
      <c r="N86" s="74">
        <f t="shared" si="19"/>
        <v>1253880.9552506849</v>
      </c>
      <c r="O86" s="74">
        <f t="shared" si="20"/>
        <v>1077486.7514357946</v>
      </c>
      <c r="P86" s="74">
        <f t="shared" si="21"/>
        <v>1276555.9087201955</v>
      </c>
      <c r="Q86" s="74">
        <f t="shared" si="22"/>
        <v>797797.00824279885</v>
      </c>
      <c r="R86" s="74">
        <f t="shared" si="23"/>
        <v>259728.62862098077</v>
      </c>
      <c r="S86" s="74">
        <f t="shared" si="24"/>
        <v>595673.2672102456</v>
      </c>
      <c r="T86" s="74">
        <v>2532890.42</v>
      </c>
      <c r="U86" s="74">
        <v>1079185.26</v>
      </c>
      <c r="V86" s="74">
        <v>1254456.76</v>
      </c>
      <c r="W86" s="74">
        <v>1204532.83</v>
      </c>
      <c r="X86" s="74">
        <v>762681</v>
      </c>
      <c r="Y86" s="74">
        <v>313614</v>
      </c>
      <c r="Z86" s="74">
        <v>768819.24999999988</v>
      </c>
      <c r="AA86" s="75">
        <f t="shared" si="26"/>
        <v>-298560.06258969428</v>
      </c>
      <c r="AB86" s="75">
        <f t="shared" si="27"/>
        <v>-174695.69525068486</v>
      </c>
      <c r="AC86" s="75">
        <f t="shared" si="28"/>
        <v>176970.00856420537</v>
      </c>
      <c r="AD86" s="75">
        <f t="shared" si="29"/>
        <v>-72023.078720195452</v>
      </c>
      <c r="AE86" s="75">
        <f t="shared" si="30"/>
        <v>-35116.008242798853</v>
      </c>
      <c r="AF86" s="75">
        <f t="shared" si="31"/>
        <v>53885.371379019227</v>
      </c>
      <c r="AG86" s="75">
        <f t="shared" si="32"/>
        <v>173145.98278975429</v>
      </c>
      <c r="AH86" s="208">
        <f t="shared" si="33"/>
        <v>-176393.48207039456</v>
      </c>
      <c r="AI86" s="207">
        <f t="shared" si="34"/>
        <v>176393.48207039456</v>
      </c>
    </row>
    <row r="87" spans="1:35">
      <c r="A87" s="73" t="s">
        <v>267</v>
      </c>
      <c r="B87" s="74">
        <v>26747</v>
      </c>
      <c r="C87" s="74">
        <v>21</v>
      </c>
      <c r="D87" s="74">
        <v>694.51</v>
      </c>
      <c r="E87" s="74">
        <f t="shared" si="25"/>
        <v>1968.1766666666667</v>
      </c>
      <c r="F87" s="74">
        <v>1355.0754153649634</v>
      </c>
      <c r="G87" s="74">
        <v>563.49021940912382</v>
      </c>
      <c r="H87" s="74">
        <v>622.21266335157952</v>
      </c>
      <c r="I87" s="74">
        <v>555.92198464977105</v>
      </c>
      <c r="J87" s="74">
        <v>414.50620628316938</v>
      </c>
      <c r="K87" s="74">
        <v>184.49990597024367</v>
      </c>
      <c r="L87" s="74">
        <v>336.27887786332531</v>
      </c>
      <c r="M87" s="74">
        <f t="shared" si="18"/>
        <v>2667027.8140949626</v>
      </c>
      <c r="N87" s="74">
        <f t="shared" si="19"/>
        <v>1109048.301735918</v>
      </c>
      <c r="O87" s="74">
        <f t="shared" si="20"/>
        <v>1224624.4457131007</v>
      </c>
      <c r="P87" s="74">
        <f t="shared" si="21"/>
        <v>1094152.6786747042</v>
      </c>
      <c r="Q87" s="74">
        <f t="shared" si="22"/>
        <v>815821.44339505408</v>
      </c>
      <c r="R87" s="74">
        <f t="shared" si="23"/>
        <v>363128.40993282764</v>
      </c>
      <c r="S87" s="74">
        <f t="shared" si="24"/>
        <v>661856.2409034468</v>
      </c>
      <c r="T87" s="74">
        <v>3083109.59</v>
      </c>
      <c r="U87" s="74">
        <v>1118794.26</v>
      </c>
      <c r="V87" s="74">
        <v>1666992.9</v>
      </c>
      <c r="W87" s="74">
        <v>1143796.52</v>
      </c>
      <c r="X87" s="74">
        <v>263864.44</v>
      </c>
      <c r="Y87" s="74">
        <v>335317</v>
      </c>
      <c r="Z87" s="74">
        <v>661138.21</v>
      </c>
      <c r="AA87" s="75">
        <f t="shared" si="26"/>
        <v>416081.7759050373</v>
      </c>
      <c r="AB87" s="75">
        <f t="shared" si="27"/>
        <v>9745.9582640819717</v>
      </c>
      <c r="AC87" s="75">
        <f t="shared" si="28"/>
        <v>442368.45428689918</v>
      </c>
      <c r="AD87" s="75">
        <f t="shared" si="29"/>
        <v>49643.841325295856</v>
      </c>
      <c r="AE87" s="75">
        <f t="shared" si="30"/>
        <v>-551957.00339505402</v>
      </c>
      <c r="AF87" s="75">
        <f t="shared" si="31"/>
        <v>-27811.409932827635</v>
      </c>
      <c r="AG87" s="75">
        <f t="shared" si="32"/>
        <v>-718.03090344683733</v>
      </c>
      <c r="AH87" s="208">
        <f t="shared" si="33"/>
        <v>337353.58554998582</v>
      </c>
      <c r="AI87" s="207">
        <f t="shared" si="34"/>
        <v>-337353.58554998582</v>
      </c>
    </row>
    <row r="88" spans="1:35">
      <c r="A88" s="73" t="s">
        <v>268</v>
      </c>
      <c r="B88" s="74">
        <v>27270</v>
      </c>
      <c r="C88" s="74">
        <v>21</v>
      </c>
      <c r="D88" s="74">
        <v>809.44</v>
      </c>
      <c r="E88" s="74">
        <f t="shared" si="25"/>
        <v>2108.011428571429</v>
      </c>
      <c r="F88" s="74">
        <v>1355.0754153649634</v>
      </c>
      <c r="G88" s="74">
        <v>563.49021940912382</v>
      </c>
      <c r="H88" s="74">
        <v>622.21266335157952</v>
      </c>
      <c r="I88" s="74">
        <v>555.92198464977105</v>
      </c>
      <c r="J88" s="74">
        <v>414.50620628316938</v>
      </c>
      <c r="K88" s="74">
        <v>184.49990597024367</v>
      </c>
      <c r="L88" s="74">
        <v>336.27887786332531</v>
      </c>
      <c r="M88" s="74">
        <f t="shared" si="18"/>
        <v>2856514.4621655191</v>
      </c>
      <c r="N88" s="74">
        <f t="shared" si="19"/>
        <v>1187843.8224026551</v>
      </c>
      <c r="O88" s="74">
        <f t="shared" si="20"/>
        <v>1311631.4053469968</v>
      </c>
      <c r="P88" s="74">
        <f t="shared" si="21"/>
        <v>1171889.8970358279</v>
      </c>
      <c r="Q88" s="74">
        <f t="shared" si="22"/>
        <v>873783.82005870726</v>
      </c>
      <c r="R88" s="74">
        <f t="shared" si="23"/>
        <v>388927.91035562765</v>
      </c>
      <c r="S88" s="74">
        <f t="shared" si="24"/>
        <v>708879.71772306541</v>
      </c>
      <c r="T88" s="74">
        <v>2805169.4</v>
      </c>
      <c r="U88" s="74">
        <v>1372977.5199999998</v>
      </c>
      <c r="V88" s="74">
        <v>1490778.31</v>
      </c>
      <c r="W88" s="74">
        <v>1586879.51</v>
      </c>
      <c r="X88" s="74">
        <v>775530.34000000008</v>
      </c>
      <c r="Y88" s="74">
        <v>244170.5</v>
      </c>
      <c r="Z88" s="74">
        <v>755779.53</v>
      </c>
      <c r="AA88" s="75">
        <f t="shared" si="26"/>
        <v>-51345.062165519223</v>
      </c>
      <c r="AB88" s="75">
        <f t="shared" si="27"/>
        <v>185133.69759734464</v>
      </c>
      <c r="AC88" s="75">
        <f t="shared" si="28"/>
        <v>179146.90465300321</v>
      </c>
      <c r="AD88" s="75">
        <f t="shared" si="29"/>
        <v>414989.61296417215</v>
      </c>
      <c r="AE88" s="75">
        <f t="shared" si="30"/>
        <v>-98253.48005870718</v>
      </c>
      <c r="AF88" s="75">
        <f t="shared" si="31"/>
        <v>-144757.41035562765</v>
      </c>
      <c r="AG88" s="75">
        <f t="shared" si="32"/>
        <v>46899.812276934623</v>
      </c>
      <c r="AH88" s="206">
        <f t="shared" si="33"/>
        <v>531814.07491160056</v>
      </c>
      <c r="AI88" s="207">
        <f t="shared" si="34"/>
        <v>-531814.07491160056</v>
      </c>
    </row>
    <row r="89" spans="1:35">
      <c r="A89" s="73" t="s">
        <v>269</v>
      </c>
      <c r="B89" s="74">
        <v>135978</v>
      </c>
      <c r="C89" s="74">
        <v>17</v>
      </c>
      <c r="D89" s="74">
        <v>4702.91</v>
      </c>
      <c r="E89" s="74">
        <f t="shared" si="25"/>
        <v>12701.61588235294</v>
      </c>
      <c r="F89" s="74">
        <v>1981.8528116870862</v>
      </c>
      <c r="G89" s="74">
        <v>894.8335068298918</v>
      </c>
      <c r="H89" s="74">
        <v>625.4938883547386</v>
      </c>
      <c r="I89" s="74">
        <v>502.22637218691438</v>
      </c>
      <c r="J89" s="74">
        <v>558.41993364817199</v>
      </c>
      <c r="K89" s="74">
        <v>794.88902852919296</v>
      </c>
      <c r="L89" s="74">
        <v>308.95645191285706</v>
      </c>
      <c r="M89" s="74">
        <f t="shared" si="18"/>
        <v>25172733.149410523</v>
      </c>
      <c r="N89" s="74">
        <f t="shared" si="19"/>
        <v>11365831.482412132</v>
      </c>
      <c r="O89" s="74">
        <f t="shared" si="20"/>
        <v>7944783.1066412451</v>
      </c>
      <c r="P89" s="74">
        <f t="shared" si="21"/>
        <v>6379086.4655058105</v>
      </c>
      <c r="Q89" s="74">
        <f t="shared" si="22"/>
        <v>7092835.4982480966</v>
      </c>
      <c r="R89" s="74">
        <f t="shared" si="23"/>
        <v>10096375.109474497</v>
      </c>
      <c r="S89" s="74">
        <f t="shared" si="24"/>
        <v>3924246.1765717575</v>
      </c>
      <c r="T89" s="74">
        <v>18764269.93</v>
      </c>
      <c r="U89" s="74">
        <v>10031469.270000001</v>
      </c>
      <c r="V89" s="74">
        <v>9450912.1999999993</v>
      </c>
      <c r="W89" s="74">
        <v>5322583.8</v>
      </c>
      <c r="X89" s="74">
        <v>3124510.95</v>
      </c>
      <c r="Y89" s="74">
        <v>7522562.0500000007</v>
      </c>
      <c r="Z89" s="74">
        <v>3088780.8400000003</v>
      </c>
      <c r="AA89" s="75">
        <f t="shared" si="26"/>
        <v>-6408463.2194105238</v>
      </c>
      <c r="AB89" s="75">
        <f t="shared" si="27"/>
        <v>-1334362.2124121301</v>
      </c>
      <c r="AC89" s="75">
        <f t="shared" si="28"/>
        <v>1506129.0933587542</v>
      </c>
      <c r="AD89" s="75">
        <f t="shared" si="29"/>
        <v>-1056502.6655058106</v>
      </c>
      <c r="AE89" s="75">
        <f t="shared" si="30"/>
        <v>-3968324.5482480964</v>
      </c>
      <c r="AF89" s="75">
        <f t="shared" si="31"/>
        <v>-2573813.0594744962</v>
      </c>
      <c r="AG89" s="75">
        <f t="shared" si="32"/>
        <v>-835465.33657175722</v>
      </c>
      <c r="AH89" s="207">
        <f t="shared" si="33"/>
        <v>-14670801.948264061</v>
      </c>
      <c r="AI89" s="207">
        <f t="shared" si="34"/>
        <v>14670801.948264061</v>
      </c>
    </row>
    <row r="90" spans="1:35">
      <c r="A90" s="73" t="s">
        <v>270</v>
      </c>
      <c r="B90" s="74">
        <v>27445</v>
      </c>
      <c r="C90" s="74">
        <v>21</v>
      </c>
      <c r="D90" s="74">
        <v>541.95000000000005</v>
      </c>
      <c r="E90" s="74">
        <f t="shared" si="25"/>
        <v>1848.854761904762</v>
      </c>
      <c r="F90" s="74">
        <v>994.53514316723545</v>
      </c>
      <c r="G90" s="74">
        <v>565.11559944045644</v>
      </c>
      <c r="H90" s="74">
        <v>566.79432400764858</v>
      </c>
      <c r="I90" s="74">
        <v>665.01056721315831</v>
      </c>
      <c r="J90" s="74">
        <v>352.28025663252521</v>
      </c>
      <c r="K90" s="74">
        <v>220.02161753716956</v>
      </c>
      <c r="L90" s="74">
        <v>302.40581144066039</v>
      </c>
      <c r="M90" s="74">
        <f t="shared" si="18"/>
        <v>1838751.0353263775</v>
      </c>
      <c r="N90" s="74">
        <f t="shared" si="19"/>
        <v>1044816.6670521519</v>
      </c>
      <c r="O90" s="74">
        <f t="shared" si="20"/>
        <v>1047920.3849621316</v>
      </c>
      <c r="P90" s="74">
        <f t="shared" si="21"/>
        <v>1229507.9539090346</v>
      </c>
      <c r="Q90" s="74">
        <f t="shared" si="22"/>
        <v>651315.03000007581</v>
      </c>
      <c r="R90" s="74">
        <f t="shared" si="23"/>
        <v>406788.01530558424</v>
      </c>
      <c r="S90" s="74">
        <f t="shared" si="24"/>
        <v>559104.42450973846</v>
      </c>
      <c r="T90" s="74">
        <v>1797046.16</v>
      </c>
      <c r="U90" s="74">
        <v>1094491.6800000002</v>
      </c>
      <c r="V90" s="74">
        <v>880563.75</v>
      </c>
      <c r="W90" s="74">
        <v>1286770.83</v>
      </c>
      <c r="X90" s="74">
        <v>1300352.3900000001</v>
      </c>
      <c r="Y90" s="74">
        <v>334774</v>
      </c>
      <c r="Z90" s="74">
        <v>495736.63</v>
      </c>
      <c r="AA90" s="75">
        <f t="shared" si="26"/>
        <v>-41704.875326377572</v>
      </c>
      <c r="AB90" s="75">
        <f t="shared" si="27"/>
        <v>49675.0129478483</v>
      </c>
      <c r="AC90" s="75">
        <f t="shared" si="28"/>
        <v>-167356.63496213162</v>
      </c>
      <c r="AD90" s="75">
        <f t="shared" si="29"/>
        <v>57262.876090965467</v>
      </c>
      <c r="AE90" s="75">
        <f t="shared" si="30"/>
        <v>649037.35999992432</v>
      </c>
      <c r="AF90" s="75">
        <f t="shared" si="31"/>
        <v>-72014.015305584238</v>
      </c>
      <c r="AG90" s="75">
        <f t="shared" si="32"/>
        <v>-63367.794509738451</v>
      </c>
      <c r="AH90" s="208">
        <f t="shared" si="33"/>
        <v>411531.9289349062</v>
      </c>
      <c r="AI90" s="207">
        <f t="shared" si="34"/>
        <v>-411531.9289349062</v>
      </c>
    </row>
    <row r="91" spans="1:35">
      <c r="A91" s="73" t="s">
        <v>271</v>
      </c>
      <c r="B91" s="74">
        <v>24445</v>
      </c>
      <c r="C91" s="74">
        <v>21</v>
      </c>
      <c r="D91" s="74">
        <v>583.47</v>
      </c>
      <c r="E91" s="74">
        <f t="shared" si="25"/>
        <v>1747.5176190476191</v>
      </c>
      <c r="F91" s="74">
        <v>994.53514316723545</v>
      </c>
      <c r="G91" s="74">
        <v>565.11559944045644</v>
      </c>
      <c r="H91" s="74">
        <v>566.79432400764858</v>
      </c>
      <c r="I91" s="74">
        <v>665.01056721315831</v>
      </c>
      <c r="J91" s="74">
        <v>352.28025663252521</v>
      </c>
      <c r="K91" s="74">
        <v>220.02161753716956</v>
      </c>
      <c r="L91" s="74">
        <v>302.40581144066039</v>
      </c>
      <c r="M91" s="74">
        <f t="shared" si="18"/>
        <v>1737967.6854467902</v>
      </c>
      <c r="N91" s="74">
        <f t="shared" si="19"/>
        <v>987549.46682085446</v>
      </c>
      <c r="O91" s="74">
        <f t="shared" si="20"/>
        <v>990483.06757955079</v>
      </c>
      <c r="P91" s="74">
        <f t="shared" si="21"/>
        <v>1162117.6830578451</v>
      </c>
      <c r="Q91" s="74">
        <f t="shared" si="22"/>
        <v>615615.95530795469</v>
      </c>
      <c r="R91" s="74">
        <f t="shared" si="23"/>
        <v>384491.65321756044</v>
      </c>
      <c r="S91" s="74">
        <f t="shared" si="24"/>
        <v>528459.4835949461</v>
      </c>
      <c r="T91" s="74">
        <v>1613621.58</v>
      </c>
      <c r="U91" s="74">
        <v>1171686.94</v>
      </c>
      <c r="V91" s="74">
        <v>955669.51</v>
      </c>
      <c r="W91" s="74">
        <v>826905.80999999994</v>
      </c>
      <c r="X91" s="74">
        <v>622872.92999999993</v>
      </c>
      <c r="Y91" s="74">
        <v>269870</v>
      </c>
      <c r="Z91" s="74">
        <v>600645.99</v>
      </c>
      <c r="AA91" s="75">
        <f t="shared" si="26"/>
        <v>-124346.10544679011</v>
      </c>
      <c r="AB91" s="75">
        <f t="shared" si="27"/>
        <v>184137.47317914548</v>
      </c>
      <c r="AC91" s="75">
        <f t="shared" si="28"/>
        <v>-34813.557579550776</v>
      </c>
      <c r="AD91" s="75">
        <f t="shared" si="29"/>
        <v>-335211.87305784517</v>
      </c>
      <c r="AE91" s="75">
        <f t="shared" si="30"/>
        <v>7256.9746920452453</v>
      </c>
      <c r="AF91" s="75">
        <f t="shared" si="31"/>
        <v>-114621.65321756044</v>
      </c>
      <c r="AG91" s="75">
        <f t="shared" si="32"/>
        <v>72186.506405053893</v>
      </c>
      <c r="AH91" s="207">
        <f t="shared" si="33"/>
        <v>-345412.23502550187</v>
      </c>
      <c r="AI91" s="207">
        <f t="shared" si="34"/>
        <v>345412.23502550187</v>
      </c>
    </row>
  </sheetData>
  <autoFilter ref="A3:AI91" xr:uid="{6F1AD8AC-9784-4036-AC17-C59BD6E7DCEF}"/>
  <mergeCells count="8">
    <mergeCell ref="AH2:AH3"/>
    <mergeCell ref="AI2:AI3"/>
    <mergeCell ref="A2:A3"/>
    <mergeCell ref="B2:E2"/>
    <mergeCell ref="F2:L2"/>
    <mergeCell ref="M2:S2"/>
    <mergeCell ref="T2:Z2"/>
    <mergeCell ref="AA2:AG2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385-743A-4C43-B598-D55903E3A19B}">
  <sheetPr>
    <tabColor rgb="FFFFC000"/>
  </sheetPr>
  <dimension ref="A1:J18"/>
  <sheetViews>
    <sheetView topLeftCell="A4" workbookViewId="0">
      <selection activeCell="A3" sqref="A3:H13"/>
    </sheetView>
  </sheetViews>
  <sheetFormatPr defaultRowHeight="24"/>
  <cols>
    <col min="1" max="1" width="10.36328125" style="47" customWidth="1"/>
    <col min="2" max="2" width="11.90625" style="47" customWidth="1"/>
    <col min="3" max="4" width="9.90625" style="47" customWidth="1"/>
    <col min="5" max="5" width="12" style="105" customWidth="1"/>
    <col min="6" max="6" width="11.6328125" style="89" customWidth="1"/>
    <col min="7" max="7" width="17.453125" style="89" customWidth="1"/>
    <col min="8" max="8" width="8.7265625" style="87"/>
    <col min="9" max="16384" width="8.7265625" style="47"/>
  </cols>
  <sheetData>
    <row r="1" spans="1:10" s="120" customFormat="1" ht="14">
      <c r="A1" s="119" t="s">
        <v>291</v>
      </c>
      <c r="E1" s="121"/>
      <c r="F1" s="122"/>
      <c r="G1" s="122"/>
      <c r="H1" s="123"/>
    </row>
    <row r="2" spans="1:10" s="120" customFormat="1" ht="14">
      <c r="A2" s="122" t="s">
        <v>130</v>
      </c>
      <c r="B2" s="122"/>
      <c r="C2" s="122"/>
      <c r="E2" s="121"/>
      <c r="F2" s="122"/>
      <c r="G2" s="122"/>
      <c r="H2" s="123"/>
    </row>
    <row r="3" spans="1:10" ht="24" customHeight="1">
      <c r="A3" s="316" t="s">
        <v>131</v>
      </c>
      <c r="B3" s="319" t="s">
        <v>132</v>
      </c>
      <c r="C3" s="320" t="s">
        <v>138</v>
      </c>
      <c r="D3" s="313" t="s">
        <v>478</v>
      </c>
      <c r="E3" s="313"/>
      <c r="F3" s="321" t="s">
        <v>1</v>
      </c>
      <c r="G3" s="324" t="s">
        <v>278</v>
      </c>
      <c r="H3" s="310" t="s">
        <v>277</v>
      </c>
    </row>
    <row r="4" spans="1:10">
      <c r="A4" s="317"/>
      <c r="B4" s="319"/>
      <c r="C4" s="320"/>
      <c r="D4" s="313" t="s">
        <v>133</v>
      </c>
      <c r="E4" s="313"/>
      <c r="F4" s="322"/>
      <c r="G4" s="325"/>
      <c r="H4" s="311"/>
    </row>
    <row r="5" spans="1:10">
      <c r="A5" s="318"/>
      <c r="B5" s="319"/>
      <c r="C5" s="320"/>
      <c r="D5" s="51" t="s">
        <v>134</v>
      </c>
      <c r="E5" s="106" t="s">
        <v>139</v>
      </c>
      <c r="F5" s="323"/>
      <c r="G5" s="326"/>
      <c r="H5" s="312"/>
    </row>
    <row r="6" spans="1:10">
      <c r="A6" s="49">
        <v>8</v>
      </c>
      <c r="B6" s="49" t="s">
        <v>8</v>
      </c>
      <c r="C6" s="54">
        <v>12</v>
      </c>
      <c r="D6" s="55">
        <v>11</v>
      </c>
      <c r="E6" s="107">
        <f>D6/C6</f>
        <v>0.91666666666666663</v>
      </c>
      <c r="F6" s="90" t="s">
        <v>8</v>
      </c>
      <c r="G6" s="108">
        <v>0.91666666666666663</v>
      </c>
      <c r="H6" s="50">
        <v>3.6666666666666665</v>
      </c>
      <c r="J6" s="87">
        <f>4/100*G6*100</f>
        <v>3.6666666666666665</v>
      </c>
    </row>
    <row r="7" spans="1:10" s="83" customFormat="1" ht="18.5" customHeight="1">
      <c r="A7" s="81">
        <v>8</v>
      </c>
      <c r="B7" s="84" t="s">
        <v>9</v>
      </c>
      <c r="C7" s="85">
        <v>8</v>
      </c>
      <c r="D7" s="85">
        <v>7</v>
      </c>
      <c r="E7" s="107">
        <f t="shared" ref="E7:E13" si="0">D7/C7</f>
        <v>0.875</v>
      </c>
      <c r="F7" s="90" t="s">
        <v>9</v>
      </c>
      <c r="G7" s="108">
        <v>0.875</v>
      </c>
      <c r="H7" s="50">
        <v>3.5000000000000004</v>
      </c>
      <c r="J7" s="87">
        <f t="shared" ref="J7:J12" si="1">4/100*G7*100</f>
        <v>3.5000000000000004</v>
      </c>
    </row>
    <row r="8" spans="1:10">
      <c r="A8" s="49">
        <v>8</v>
      </c>
      <c r="B8" s="49" t="s">
        <v>10</v>
      </c>
      <c r="C8" s="54">
        <v>14</v>
      </c>
      <c r="D8" s="55">
        <v>14</v>
      </c>
      <c r="E8" s="107">
        <f t="shared" si="0"/>
        <v>1</v>
      </c>
      <c r="F8" s="90" t="s">
        <v>10</v>
      </c>
      <c r="G8" s="108">
        <v>1</v>
      </c>
      <c r="H8" s="50">
        <v>4</v>
      </c>
      <c r="J8" s="87">
        <f t="shared" si="1"/>
        <v>4</v>
      </c>
    </row>
    <row r="9" spans="1:10">
      <c r="A9" s="49">
        <v>8</v>
      </c>
      <c r="B9" s="49" t="s">
        <v>11</v>
      </c>
      <c r="C9" s="54">
        <v>18</v>
      </c>
      <c r="D9" s="55">
        <v>18</v>
      </c>
      <c r="E9" s="107">
        <f t="shared" si="0"/>
        <v>1</v>
      </c>
      <c r="F9" s="90" t="s">
        <v>11</v>
      </c>
      <c r="G9" s="108">
        <v>1</v>
      </c>
      <c r="H9" s="79">
        <v>4</v>
      </c>
      <c r="J9" s="87">
        <f t="shared" si="1"/>
        <v>4</v>
      </c>
    </row>
    <row r="10" spans="1:10" ht="21" customHeight="1">
      <c r="A10" s="81">
        <v>8</v>
      </c>
      <c r="B10" s="84" t="s">
        <v>12</v>
      </c>
      <c r="C10" s="85">
        <v>9</v>
      </c>
      <c r="D10" s="85">
        <v>7</v>
      </c>
      <c r="E10" s="107">
        <f t="shared" si="0"/>
        <v>0.77777777777777779</v>
      </c>
      <c r="F10" s="90" t="s">
        <v>12</v>
      </c>
      <c r="G10" s="108">
        <v>0.77777777777777779</v>
      </c>
      <c r="H10" s="50">
        <v>3.1111111111111112</v>
      </c>
      <c r="J10" s="87">
        <f t="shared" si="1"/>
        <v>3.1111111111111112</v>
      </c>
    </row>
    <row r="11" spans="1:10">
      <c r="A11" s="49">
        <v>8</v>
      </c>
      <c r="B11" s="49" t="s">
        <v>13</v>
      </c>
      <c r="C11" s="54">
        <v>6</v>
      </c>
      <c r="D11" s="55">
        <v>6</v>
      </c>
      <c r="E11" s="107">
        <f t="shared" si="0"/>
        <v>1</v>
      </c>
      <c r="F11" s="90" t="s">
        <v>13</v>
      </c>
      <c r="G11" s="108">
        <v>1</v>
      </c>
      <c r="H11" s="50">
        <v>4</v>
      </c>
      <c r="J11" s="87">
        <f t="shared" si="1"/>
        <v>4</v>
      </c>
    </row>
    <row r="12" spans="1:10">
      <c r="A12" s="49">
        <v>8</v>
      </c>
      <c r="B12" s="49" t="s">
        <v>14</v>
      </c>
      <c r="C12" s="54">
        <v>21</v>
      </c>
      <c r="D12" s="55">
        <v>21</v>
      </c>
      <c r="E12" s="107">
        <f t="shared" si="0"/>
        <v>1</v>
      </c>
      <c r="F12" s="90" t="s">
        <v>14</v>
      </c>
      <c r="G12" s="108">
        <v>1</v>
      </c>
      <c r="H12" s="50">
        <v>4</v>
      </c>
      <c r="J12" s="87">
        <f t="shared" si="1"/>
        <v>4</v>
      </c>
    </row>
    <row r="13" spans="1:10">
      <c r="A13" s="314" t="s">
        <v>135</v>
      </c>
      <c r="B13" s="315"/>
      <c r="C13" s="82">
        <f>SUM(C6:C12)</f>
        <v>88</v>
      </c>
      <c r="D13" s="82">
        <f>SUM(D6:D12)</f>
        <v>84</v>
      </c>
      <c r="E13" s="235">
        <f t="shared" si="0"/>
        <v>0.95454545454545459</v>
      </c>
      <c r="F13" s="97" t="s">
        <v>140</v>
      </c>
      <c r="G13" s="109">
        <v>0.95454545454545459</v>
      </c>
    </row>
    <row r="14" spans="1:10">
      <c r="B14" s="48"/>
      <c r="C14" s="48"/>
      <c r="F14" s="98" t="s">
        <v>274</v>
      </c>
      <c r="G14" s="108">
        <f>STDEV(G6:G12)</f>
        <v>8.7053218128890095E-2</v>
      </c>
    </row>
    <row r="15" spans="1:10">
      <c r="B15" s="48"/>
      <c r="C15" s="48"/>
      <c r="F15" s="98" t="s">
        <v>272</v>
      </c>
      <c r="G15" s="108">
        <f>G13+G14</f>
        <v>1.0415986726743447</v>
      </c>
    </row>
    <row r="16" spans="1:10">
      <c r="B16" s="48"/>
      <c r="C16" s="48"/>
      <c r="F16" s="98" t="s">
        <v>273</v>
      </c>
      <c r="G16" s="108">
        <f>G13-G14</f>
        <v>0.86749223641656448</v>
      </c>
    </row>
    <row r="17" spans="2:7">
      <c r="B17" s="48"/>
      <c r="C17" s="48"/>
      <c r="F17" s="98" t="s">
        <v>276</v>
      </c>
      <c r="G17" s="108">
        <f>G16-G14</f>
        <v>0.78043901828767437</v>
      </c>
    </row>
    <row r="18" spans="2:7">
      <c r="B18" s="48"/>
      <c r="C18" s="48"/>
    </row>
  </sheetData>
  <mergeCells count="9">
    <mergeCell ref="H3:H5"/>
    <mergeCell ref="D4:E4"/>
    <mergeCell ref="A13:B13"/>
    <mergeCell ref="A3:A5"/>
    <mergeCell ref="B3:B5"/>
    <mergeCell ref="C3:C5"/>
    <mergeCell ref="D3:E3"/>
    <mergeCell ref="F3:F5"/>
    <mergeCell ref="G3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840-4526-4870-87FE-05F909523334}">
  <sheetPr>
    <tabColor rgb="FFFF99FF"/>
  </sheetPr>
  <dimension ref="A1:L12"/>
  <sheetViews>
    <sheetView workbookViewId="0">
      <selection activeCell="A2" sqref="A2:K12"/>
    </sheetView>
  </sheetViews>
  <sheetFormatPr defaultRowHeight="14.5"/>
  <cols>
    <col min="2" max="2" width="52.1796875" customWidth="1"/>
    <col min="3" max="3" width="7.81640625" style="103" customWidth="1"/>
    <col min="9" max="9" width="11.54296875" customWidth="1"/>
    <col min="11" max="11" width="36.7265625" style="103" customWidth="1"/>
    <col min="12" max="12" width="13.6328125" customWidth="1"/>
  </cols>
  <sheetData>
    <row r="1" spans="1:12">
      <c r="A1" t="s">
        <v>449</v>
      </c>
    </row>
    <row r="2" spans="1:12">
      <c r="A2" s="211" t="s">
        <v>450</v>
      </c>
      <c r="B2" s="211" t="s">
        <v>451</v>
      </c>
      <c r="C2" s="211" t="s">
        <v>457</v>
      </c>
      <c r="D2" s="211" t="s">
        <v>8</v>
      </c>
      <c r="E2" s="211" t="s">
        <v>9</v>
      </c>
      <c r="F2" s="211" t="s">
        <v>10</v>
      </c>
      <c r="G2" s="211" t="s">
        <v>11</v>
      </c>
      <c r="H2" s="211" t="s">
        <v>12</v>
      </c>
      <c r="I2" s="211" t="s">
        <v>13</v>
      </c>
      <c r="J2" s="211" t="s">
        <v>14</v>
      </c>
      <c r="K2" s="211" t="s">
        <v>455</v>
      </c>
      <c r="L2" s="211" t="s">
        <v>452</v>
      </c>
    </row>
    <row r="3" spans="1:12">
      <c r="A3" s="336" t="s">
        <v>453</v>
      </c>
      <c r="B3" s="335" t="s">
        <v>464</v>
      </c>
      <c r="C3" s="140" t="s">
        <v>456</v>
      </c>
      <c r="D3" s="210">
        <v>16.670000000000002</v>
      </c>
      <c r="E3" s="210">
        <v>6.9</v>
      </c>
      <c r="F3" s="210">
        <v>8.4700000000000006</v>
      </c>
      <c r="G3" s="210">
        <v>8.26</v>
      </c>
      <c r="H3" s="210">
        <v>3.7</v>
      </c>
      <c r="I3" s="210">
        <v>6.12</v>
      </c>
      <c r="J3" s="210">
        <v>3.88</v>
      </c>
      <c r="K3" s="327"/>
      <c r="L3" s="329" t="s">
        <v>454</v>
      </c>
    </row>
    <row r="4" spans="1:12">
      <c r="A4" s="336"/>
      <c r="B4" s="335"/>
      <c r="C4" s="141" t="s">
        <v>122</v>
      </c>
      <c r="D4" s="212">
        <v>1</v>
      </c>
      <c r="E4" s="212">
        <v>5</v>
      </c>
      <c r="F4" s="213">
        <v>5</v>
      </c>
      <c r="G4" s="213">
        <v>5</v>
      </c>
      <c r="H4" s="212">
        <v>5</v>
      </c>
      <c r="I4" s="212">
        <v>5</v>
      </c>
      <c r="J4" s="212">
        <v>5</v>
      </c>
      <c r="K4" s="328"/>
      <c r="L4" s="330"/>
    </row>
    <row r="5" spans="1:12">
      <c r="A5" s="334" t="s">
        <v>458</v>
      </c>
      <c r="B5" s="333" t="s">
        <v>446</v>
      </c>
      <c r="C5" s="140" t="s">
        <v>456</v>
      </c>
      <c r="D5" s="139">
        <v>0</v>
      </c>
      <c r="E5" s="139">
        <v>0</v>
      </c>
      <c r="F5" s="139">
        <v>87.53</v>
      </c>
      <c r="G5" s="139">
        <v>0</v>
      </c>
      <c r="H5" s="139">
        <v>0</v>
      </c>
      <c r="I5" s="139">
        <v>0</v>
      </c>
      <c r="J5" s="139">
        <v>18.66</v>
      </c>
      <c r="K5" s="327"/>
      <c r="L5" s="330"/>
    </row>
    <row r="6" spans="1:12">
      <c r="A6" s="334"/>
      <c r="B6" s="333"/>
      <c r="C6" s="141" t="s">
        <v>122</v>
      </c>
      <c r="D6" s="212">
        <v>5</v>
      </c>
      <c r="E6" s="212">
        <v>5</v>
      </c>
      <c r="F6" s="212">
        <v>1</v>
      </c>
      <c r="G6" s="212">
        <v>5</v>
      </c>
      <c r="H6" s="212">
        <v>5</v>
      </c>
      <c r="I6" s="212">
        <v>5</v>
      </c>
      <c r="J6" s="212">
        <v>1</v>
      </c>
      <c r="K6" s="328"/>
      <c r="L6" s="330"/>
    </row>
    <row r="7" spans="1:12">
      <c r="A7" s="334" t="s">
        <v>459</v>
      </c>
      <c r="B7" s="332" t="s">
        <v>461</v>
      </c>
      <c r="C7" s="140" t="s">
        <v>456</v>
      </c>
      <c r="D7" s="139">
        <v>28.42</v>
      </c>
      <c r="E7" s="139">
        <v>18.84</v>
      </c>
      <c r="F7" s="139">
        <v>12.57</v>
      </c>
      <c r="G7" s="139">
        <v>14.03</v>
      </c>
      <c r="H7" s="139">
        <v>26.06</v>
      </c>
      <c r="I7" s="139">
        <v>20.88</v>
      </c>
      <c r="J7" s="139">
        <v>28.84</v>
      </c>
      <c r="K7" s="327"/>
      <c r="L7" s="330"/>
    </row>
    <row r="8" spans="1:12">
      <c r="A8" s="334"/>
      <c r="B8" s="332"/>
      <c r="C8" s="141" t="s">
        <v>122</v>
      </c>
      <c r="D8" s="143">
        <f>5/40*D7</f>
        <v>3.5525000000000002</v>
      </c>
      <c r="E8" s="143">
        <f t="shared" ref="E8:J8" si="0">5/40*E7</f>
        <v>2.355</v>
      </c>
      <c r="F8" s="143">
        <f t="shared" si="0"/>
        <v>1.57125</v>
      </c>
      <c r="G8" s="143">
        <f t="shared" si="0"/>
        <v>1.7537499999999999</v>
      </c>
      <c r="H8" s="143">
        <f t="shared" si="0"/>
        <v>3.2574999999999998</v>
      </c>
      <c r="I8" s="143">
        <f t="shared" si="0"/>
        <v>2.61</v>
      </c>
      <c r="J8" s="143">
        <f t="shared" si="0"/>
        <v>3.605</v>
      </c>
      <c r="K8" s="328"/>
      <c r="L8" s="330"/>
    </row>
    <row r="9" spans="1:12">
      <c r="A9" s="334"/>
      <c r="B9" s="333" t="s">
        <v>462</v>
      </c>
      <c r="C9" s="140" t="s">
        <v>456</v>
      </c>
      <c r="D9" s="139">
        <v>69.760000000000005</v>
      </c>
      <c r="E9" s="139">
        <v>65.77</v>
      </c>
      <c r="F9" s="139">
        <v>58.36</v>
      </c>
      <c r="G9" s="139">
        <v>62.88</v>
      </c>
      <c r="H9" s="139">
        <v>65.66</v>
      </c>
      <c r="I9" s="139">
        <v>59.13</v>
      </c>
      <c r="J9" s="139">
        <v>62.05</v>
      </c>
      <c r="K9" s="327"/>
      <c r="L9" s="330"/>
    </row>
    <row r="10" spans="1:12">
      <c r="A10" s="334"/>
      <c r="B10" s="333"/>
      <c r="C10" s="141" t="s">
        <v>122</v>
      </c>
      <c r="D10" s="142">
        <v>5</v>
      </c>
      <c r="E10" s="142">
        <v>5</v>
      </c>
      <c r="F10" s="143">
        <f>5/60*F9</f>
        <v>4.8633333333333333</v>
      </c>
      <c r="G10" s="142">
        <v>5</v>
      </c>
      <c r="H10" s="142">
        <v>5</v>
      </c>
      <c r="I10" s="143">
        <f>5/60*I9</f>
        <v>4.9275000000000002</v>
      </c>
      <c r="J10" s="142">
        <v>5</v>
      </c>
      <c r="K10" s="328"/>
      <c r="L10" s="330"/>
    </row>
    <row r="11" spans="1:12">
      <c r="A11" s="334" t="s">
        <v>460</v>
      </c>
      <c r="B11" s="333" t="s">
        <v>463</v>
      </c>
      <c r="C11" s="140" t="s">
        <v>456</v>
      </c>
      <c r="D11" s="139">
        <v>2.95</v>
      </c>
      <c r="E11" s="139">
        <v>5.19</v>
      </c>
      <c r="F11" s="139">
        <v>5.75</v>
      </c>
      <c r="G11" s="139">
        <v>2.95</v>
      </c>
      <c r="H11" s="139">
        <v>2.4900000000000002</v>
      </c>
      <c r="I11" s="139">
        <v>3.71</v>
      </c>
      <c r="J11" s="139">
        <v>1.39</v>
      </c>
      <c r="K11" s="327"/>
      <c r="L11" s="330"/>
    </row>
    <row r="12" spans="1:12">
      <c r="A12" s="334"/>
      <c r="B12" s="333"/>
      <c r="C12" s="141" t="s">
        <v>122</v>
      </c>
      <c r="D12" s="141">
        <v>5</v>
      </c>
      <c r="E12" s="141">
        <v>5</v>
      </c>
      <c r="F12" s="141">
        <v>5</v>
      </c>
      <c r="G12" s="141">
        <v>5</v>
      </c>
      <c r="H12" s="141">
        <v>5</v>
      </c>
      <c r="I12" s="141">
        <v>5</v>
      </c>
      <c r="J12" s="141">
        <v>5</v>
      </c>
      <c r="K12" s="328"/>
      <c r="L12" s="331"/>
    </row>
  </sheetData>
  <mergeCells count="15">
    <mergeCell ref="A7:A10"/>
    <mergeCell ref="A11:A12"/>
    <mergeCell ref="B11:B12"/>
    <mergeCell ref="B3:B4"/>
    <mergeCell ref="A3:A4"/>
    <mergeCell ref="A5:A6"/>
    <mergeCell ref="B5:B6"/>
    <mergeCell ref="K7:K8"/>
    <mergeCell ref="K9:K10"/>
    <mergeCell ref="K11:K12"/>
    <mergeCell ref="L3:L12"/>
    <mergeCell ref="B7:B8"/>
    <mergeCell ref="B9:B10"/>
    <mergeCell ref="K3:K4"/>
    <mergeCell ref="K5:K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AE8A-81E5-4A10-B840-E6A917D91A47}">
  <sheetPr>
    <tabColor rgb="FF00FFFF"/>
  </sheetPr>
  <dimension ref="A1:J9"/>
  <sheetViews>
    <sheetView workbookViewId="0">
      <selection activeCell="A2" sqref="A2:C9"/>
    </sheetView>
  </sheetViews>
  <sheetFormatPr defaultRowHeight="24"/>
  <cols>
    <col min="1" max="1" width="13.1796875" style="10" customWidth="1"/>
    <col min="2" max="2" width="0" style="41" hidden="1" customWidth="1"/>
    <col min="3" max="3" width="10.54296875" style="41" customWidth="1"/>
    <col min="4" max="4" width="9.81640625" style="41" customWidth="1"/>
    <col min="5" max="10" width="8.7265625" style="41"/>
    <col min="11" max="16384" width="8.7265625" style="10"/>
  </cols>
  <sheetData>
    <row r="1" spans="1:10">
      <c r="A1" s="40" t="s">
        <v>337</v>
      </c>
    </row>
    <row r="2" spans="1:10" s="91" customFormat="1" ht="21">
      <c r="A2" s="88" t="s">
        <v>1</v>
      </c>
      <c r="B2" s="124" t="s">
        <v>282</v>
      </c>
      <c r="C2" s="124" t="s">
        <v>283</v>
      </c>
      <c r="D2" s="125" t="s">
        <v>284</v>
      </c>
      <c r="E2" s="125" t="s">
        <v>285</v>
      </c>
      <c r="F2" s="126" t="s">
        <v>338</v>
      </c>
      <c r="G2" s="127" t="s">
        <v>339</v>
      </c>
      <c r="H2" s="126" t="s">
        <v>286</v>
      </c>
      <c r="I2" s="126" t="s">
        <v>287</v>
      </c>
      <c r="J2" s="127" t="s">
        <v>340</v>
      </c>
    </row>
    <row r="3" spans="1:10">
      <c r="A3" s="39" t="s">
        <v>8</v>
      </c>
      <c r="B3" s="128">
        <v>2.5</v>
      </c>
      <c r="C3" s="128">
        <v>4</v>
      </c>
      <c r="D3" s="128">
        <v>4</v>
      </c>
      <c r="E3" s="128">
        <v>3.6666666666666665</v>
      </c>
      <c r="F3" s="128">
        <v>1</v>
      </c>
      <c r="G3" s="129">
        <v>5</v>
      </c>
      <c r="H3" s="128">
        <v>3.5525000000000002</v>
      </c>
      <c r="I3" s="128">
        <v>5</v>
      </c>
      <c r="J3" s="128">
        <v>5</v>
      </c>
    </row>
    <row r="4" spans="1:10">
      <c r="A4" s="39" t="s">
        <v>9</v>
      </c>
      <c r="B4" s="128">
        <v>4</v>
      </c>
      <c r="C4" s="128">
        <v>4</v>
      </c>
      <c r="D4" s="128">
        <v>4</v>
      </c>
      <c r="E4" s="128">
        <v>3.5000000000000004</v>
      </c>
      <c r="F4" s="128">
        <v>5</v>
      </c>
      <c r="G4" s="129">
        <v>5</v>
      </c>
      <c r="H4" s="130">
        <v>2.355</v>
      </c>
      <c r="I4" s="130">
        <v>5</v>
      </c>
      <c r="J4" s="130">
        <v>5</v>
      </c>
    </row>
    <row r="5" spans="1:10">
      <c r="A5" s="39" t="s">
        <v>10</v>
      </c>
      <c r="B5" s="128">
        <v>3.5</v>
      </c>
      <c r="C5" s="236">
        <v>3.9969999999999999</v>
      </c>
      <c r="D5" s="128">
        <v>3</v>
      </c>
      <c r="E5" s="128">
        <v>4</v>
      </c>
      <c r="F5" s="128">
        <v>5</v>
      </c>
      <c r="G5" s="129">
        <v>1</v>
      </c>
      <c r="H5" s="130">
        <v>1.57125</v>
      </c>
      <c r="I5" s="130">
        <v>4.8633333333333333</v>
      </c>
      <c r="J5" s="130">
        <v>5</v>
      </c>
    </row>
    <row r="6" spans="1:10">
      <c r="A6" s="39" t="s">
        <v>11</v>
      </c>
      <c r="B6" s="128">
        <v>3</v>
      </c>
      <c r="C6" s="128">
        <v>4</v>
      </c>
      <c r="D6" s="128">
        <v>2.5</v>
      </c>
      <c r="E6" s="128">
        <v>4</v>
      </c>
      <c r="F6" s="128">
        <v>5</v>
      </c>
      <c r="G6" s="129">
        <v>5</v>
      </c>
      <c r="H6" s="130">
        <v>1.7537499999999999</v>
      </c>
      <c r="I6" s="130">
        <v>5</v>
      </c>
      <c r="J6" s="130">
        <v>5</v>
      </c>
    </row>
    <row r="7" spans="1:10">
      <c r="A7" s="39" t="s">
        <v>12</v>
      </c>
      <c r="B7" s="128">
        <v>3.5</v>
      </c>
      <c r="C7" s="128">
        <v>4</v>
      </c>
      <c r="D7" s="128">
        <v>3</v>
      </c>
      <c r="E7" s="128">
        <v>3.1111111111111112</v>
      </c>
      <c r="F7" s="128">
        <v>5</v>
      </c>
      <c r="G7" s="129">
        <v>5</v>
      </c>
      <c r="H7" s="130">
        <v>3.2574999999999998</v>
      </c>
      <c r="I7" s="130">
        <v>5</v>
      </c>
      <c r="J7" s="130">
        <v>5</v>
      </c>
    </row>
    <row r="8" spans="1:10">
      <c r="A8" s="39" t="s">
        <v>13</v>
      </c>
      <c r="B8" s="128">
        <v>3.5</v>
      </c>
      <c r="C8" s="128">
        <v>4</v>
      </c>
      <c r="D8" s="128">
        <v>3</v>
      </c>
      <c r="E8" s="128">
        <v>4</v>
      </c>
      <c r="F8" s="128">
        <v>5</v>
      </c>
      <c r="G8" s="129">
        <v>5</v>
      </c>
      <c r="H8" s="130">
        <v>2.61</v>
      </c>
      <c r="I8" s="130">
        <v>4.9275000000000002</v>
      </c>
      <c r="J8" s="130">
        <v>5</v>
      </c>
    </row>
    <row r="9" spans="1:10">
      <c r="A9" s="39" t="s">
        <v>14</v>
      </c>
      <c r="B9" s="128">
        <v>3</v>
      </c>
      <c r="C9" s="128">
        <v>4</v>
      </c>
      <c r="D9" s="128">
        <v>3.5</v>
      </c>
      <c r="E9" s="128">
        <v>4</v>
      </c>
      <c r="F9" s="128">
        <v>5</v>
      </c>
      <c r="G9" s="129">
        <v>1</v>
      </c>
      <c r="H9" s="130">
        <v>3.605</v>
      </c>
      <c r="I9" s="130">
        <v>5</v>
      </c>
      <c r="J9" s="130">
        <v>5</v>
      </c>
    </row>
  </sheetData>
  <phoneticPr fontId="10" type="noConversion"/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2C6-1212-4FA9-B99D-437681F15492}">
  <sheetPr>
    <tabColor rgb="FF00B050"/>
  </sheetPr>
  <dimension ref="A1:M23"/>
  <sheetViews>
    <sheetView view="pageBreakPreview" zoomScale="80" zoomScaleNormal="110" zoomScaleSheetLayoutView="80" workbookViewId="0">
      <pane xSplit="1" ySplit="14" topLeftCell="B15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RowHeight="14.5"/>
  <cols>
    <col min="1" max="1" width="14.81640625" customWidth="1"/>
    <col min="2" max="2" width="12.6328125" style="154" customWidth="1"/>
    <col min="3" max="3" width="9.7265625" style="103" customWidth="1"/>
    <col min="4" max="4" width="13.81640625" style="103" bestFit="1" customWidth="1"/>
    <col min="5" max="6" width="13.08984375" style="103" bestFit="1" customWidth="1"/>
    <col min="7" max="7" width="12.26953125" style="103" customWidth="1"/>
    <col min="8" max="8" width="13.08984375" style="157" bestFit="1" customWidth="1"/>
    <col min="9" max="9" width="13.81640625" style="103" bestFit="1" customWidth="1"/>
    <col min="10" max="10" width="13.7265625" style="103" customWidth="1"/>
    <col min="11" max="11" width="15.26953125" style="103" customWidth="1"/>
    <col min="13" max="13" width="12.54296875" bestFit="1" customWidth="1"/>
    <col min="241" max="241" width="11.36328125" customWidth="1"/>
    <col min="242" max="242" width="11.26953125" customWidth="1"/>
    <col min="243" max="244" width="15.26953125" customWidth="1"/>
    <col min="245" max="245" width="15.26953125" bestFit="1" customWidth="1"/>
    <col min="247" max="247" width="12.36328125" customWidth="1"/>
    <col min="248" max="248" width="12.08984375" customWidth="1"/>
    <col min="249" max="249" width="13.08984375" customWidth="1"/>
    <col min="250" max="251" width="13.36328125" customWidth="1"/>
    <col min="252" max="252" width="15.26953125" bestFit="1" customWidth="1"/>
    <col min="497" max="497" width="11.36328125" customWidth="1"/>
    <col min="498" max="498" width="11.26953125" customWidth="1"/>
    <col min="499" max="500" width="15.26953125" customWidth="1"/>
    <col min="501" max="501" width="15.26953125" bestFit="1" customWidth="1"/>
    <col min="503" max="503" width="12.36328125" customWidth="1"/>
    <col min="504" max="504" width="12.08984375" customWidth="1"/>
    <col min="505" max="505" width="13.08984375" customWidth="1"/>
    <col min="506" max="507" width="13.36328125" customWidth="1"/>
    <col min="508" max="508" width="15.26953125" bestFit="1" customWidth="1"/>
    <col min="753" max="753" width="11.36328125" customWidth="1"/>
    <col min="754" max="754" width="11.26953125" customWidth="1"/>
    <col min="755" max="756" width="15.26953125" customWidth="1"/>
    <col min="757" max="757" width="15.26953125" bestFit="1" customWidth="1"/>
    <col min="759" max="759" width="12.36328125" customWidth="1"/>
    <col min="760" max="760" width="12.08984375" customWidth="1"/>
    <col min="761" max="761" width="13.08984375" customWidth="1"/>
    <col min="762" max="763" width="13.36328125" customWidth="1"/>
    <col min="764" max="764" width="15.26953125" bestFit="1" customWidth="1"/>
    <col min="1009" max="1009" width="11.36328125" customWidth="1"/>
    <col min="1010" max="1010" width="11.26953125" customWidth="1"/>
    <col min="1011" max="1012" width="15.26953125" customWidth="1"/>
    <col min="1013" max="1013" width="15.26953125" bestFit="1" customWidth="1"/>
    <col min="1015" max="1015" width="12.36328125" customWidth="1"/>
    <col min="1016" max="1016" width="12.08984375" customWidth="1"/>
    <col min="1017" max="1017" width="13.08984375" customWidth="1"/>
    <col min="1018" max="1019" width="13.36328125" customWidth="1"/>
    <col min="1020" max="1020" width="15.26953125" bestFit="1" customWidth="1"/>
    <col min="1265" max="1265" width="11.36328125" customWidth="1"/>
    <col min="1266" max="1266" width="11.26953125" customWidth="1"/>
    <col min="1267" max="1268" width="15.26953125" customWidth="1"/>
    <col min="1269" max="1269" width="15.26953125" bestFit="1" customWidth="1"/>
    <col min="1271" max="1271" width="12.36328125" customWidth="1"/>
    <col min="1272" max="1272" width="12.08984375" customWidth="1"/>
    <col min="1273" max="1273" width="13.08984375" customWidth="1"/>
    <col min="1274" max="1275" width="13.36328125" customWidth="1"/>
    <col min="1276" max="1276" width="15.26953125" bestFit="1" customWidth="1"/>
    <col min="1521" max="1521" width="11.36328125" customWidth="1"/>
    <col min="1522" max="1522" width="11.26953125" customWidth="1"/>
    <col min="1523" max="1524" width="15.26953125" customWidth="1"/>
    <col min="1525" max="1525" width="15.26953125" bestFit="1" customWidth="1"/>
    <col min="1527" max="1527" width="12.36328125" customWidth="1"/>
    <col min="1528" max="1528" width="12.08984375" customWidth="1"/>
    <col min="1529" max="1529" width="13.08984375" customWidth="1"/>
    <col min="1530" max="1531" width="13.36328125" customWidth="1"/>
    <col min="1532" max="1532" width="15.26953125" bestFit="1" customWidth="1"/>
    <col min="1777" max="1777" width="11.36328125" customWidth="1"/>
    <col min="1778" max="1778" width="11.26953125" customWidth="1"/>
    <col min="1779" max="1780" width="15.26953125" customWidth="1"/>
    <col min="1781" max="1781" width="15.26953125" bestFit="1" customWidth="1"/>
    <col min="1783" max="1783" width="12.36328125" customWidth="1"/>
    <col min="1784" max="1784" width="12.08984375" customWidth="1"/>
    <col min="1785" max="1785" width="13.08984375" customWidth="1"/>
    <col min="1786" max="1787" width="13.36328125" customWidth="1"/>
    <col min="1788" max="1788" width="15.26953125" bestFit="1" customWidth="1"/>
    <col min="2033" max="2033" width="11.36328125" customWidth="1"/>
    <col min="2034" max="2034" width="11.26953125" customWidth="1"/>
    <col min="2035" max="2036" width="15.26953125" customWidth="1"/>
    <col min="2037" max="2037" width="15.26953125" bestFit="1" customWidth="1"/>
    <col min="2039" max="2039" width="12.36328125" customWidth="1"/>
    <col min="2040" max="2040" width="12.08984375" customWidth="1"/>
    <col min="2041" max="2041" width="13.08984375" customWidth="1"/>
    <col min="2042" max="2043" width="13.36328125" customWidth="1"/>
    <col min="2044" max="2044" width="15.26953125" bestFit="1" customWidth="1"/>
    <col min="2289" max="2289" width="11.36328125" customWidth="1"/>
    <col min="2290" max="2290" width="11.26953125" customWidth="1"/>
    <col min="2291" max="2292" width="15.26953125" customWidth="1"/>
    <col min="2293" max="2293" width="15.26953125" bestFit="1" customWidth="1"/>
    <col min="2295" max="2295" width="12.36328125" customWidth="1"/>
    <col min="2296" max="2296" width="12.08984375" customWidth="1"/>
    <col min="2297" max="2297" width="13.08984375" customWidth="1"/>
    <col min="2298" max="2299" width="13.36328125" customWidth="1"/>
    <col min="2300" max="2300" width="15.26953125" bestFit="1" customWidth="1"/>
    <col min="2545" max="2545" width="11.36328125" customWidth="1"/>
    <col min="2546" max="2546" width="11.26953125" customWidth="1"/>
    <col min="2547" max="2548" width="15.26953125" customWidth="1"/>
    <col min="2549" max="2549" width="15.26953125" bestFit="1" customWidth="1"/>
    <col min="2551" max="2551" width="12.36328125" customWidth="1"/>
    <col min="2552" max="2552" width="12.08984375" customWidth="1"/>
    <col min="2553" max="2553" width="13.08984375" customWidth="1"/>
    <col min="2554" max="2555" width="13.36328125" customWidth="1"/>
    <col min="2556" max="2556" width="15.26953125" bestFit="1" customWidth="1"/>
    <col min="2801" max="2801" width="11.36328125" customWidth="1"/>
    <col min="2802" max="2802" width="11.26953125" customWidth="1"/>
    <col min="2803" max="2804" width="15.26953125" customWidth="1"/>
    <col min="2805" max="2805" width="15.26953125" bestFit="1" customWidth="1"/>
    <col min="2807" max="2807" width="12.36328125" customWidth="1"/>
    <col min="2808" max="2808" width="12.08984375" customWidth="1"/>
    <col min="2809" max="2809" width="13.08984375" customWidth="1"/>
    <col min="2810" max="2811" width="13.36328125" customWidth="1"/>
    <col min="2812" max="2812" width="15.26953125" bestFit="1" customWidth="1"/>
    <col min="3057" max="3057" width="11.36328125" customWidth="1"/>
    <col min="3058" max="3058" width="11.26953125" customWidth="1"/>
    <col min="3059" max="3060" width="15.26953125" customWidth="1"/>
    <col min="3061" max="3061" width="15.26953125" bestFit="1" customWidth="1"/>
    <col min="3063" max="3063" width="12.36328125" customWidth="1"/>
    <col min="3064" max="3064" width="12.08984375" customWidth="1"/>
    <col min="3065" max="3065" width="13.08984375" customWidth="1"/>
    <col min="3066" max="3067" width="13.36328125" customWidth="1"/>
    <col min="3068" max="3068" width="15.26953125" bestFit="1" customWidth="1"/>
    <col min="3313" max="3313" width="11.36328125" customWidth="1"/>
    <col min="3314" max="3314" width="11.26953125" customWidth="1"/>
    <col min="3315" max="3316" width="15.26953125" customWidth="1"/>
    <col min="3317" max="3317" width="15.26953125" bestFit="1" customWidth="1"/>
    <col min="3319" max="3319" width="12.36328125" customWidth="1"/>
    <col min="3320" max="3320" width="12.08984375" customWidth="1"/>
    <col min="3321" max="3321" width="13.08984375" customWidth="1"/>
    <col min="3322" max="3323" width="13.36328125" customWidth="1"/>
    <col min="3324" max="3324" width="15.26953125" bestFit="1" customWidth="1"/>
    <col min="3569" max="3569" width="11.36328125" customWidth="1"/>
    <col min="3570" max="3570" width="11.26953125" customWidth="1"/>
    <col min="3571" max="3572" width="15.26953125" customWidth="1"/>
    <col min="3573" max="3573" width="15.26953125" bestFit="1" customWidth="1"/>
    <col min="3575" max="3575" width="12.36328125" customWidth="1"/>
    <col min="3576" max="3576" width="12.08984375" customWidth="1"/>
    <col min="3577" max="3577" width="13.08984375" customWidth="1"/>
    <col min="3578" max="3579" width="13.36328125" customWidth="1"/>
    <col min="3580" max="3580" width="15.26953125" bestFit="1" customWidth="1"/>
    <col min="3825" max="3825" width="11.36328125" customWidth="1"/>
    <col min="3826" max="3826" width="11.26953125" customWidth="1"/>
    <col min="3827" max="3828" width="15.26953125" customWidth="1"/>
    <col min="3829" max="3829" width="15.26953125" bestFit="1" customWidth="1"/>
    <col min="3831" max="3831" width="12.36328125" customWidth="1"/>
    <col min="3832" max="3832" width="12.08984375" customWidth="1"/>
    <col min="3833" max="3833" width="13.08984375" customWidth="1"/>
    <col min="3834" max="3835" width="13.36328125" customWidth="1"/>
    <col min="3836" max="3836" width="15.26953125" bestFit="1" customWidth="1"/>
    <col min="4081" max="4081" width="11.36328125" customWidth="1"/>
    <col min="4082" max="4082" width="11.26953125" customWidth="1"/>
    <col min="4083" max="4084" width="15.26953125" customWidth="1"/>
    <col min="4085" max="4085" width="15.26953125" bestFit="1" customWidth="1"/>
    <col min="4087" max="4087" width="12.36328125" customWidth="1"/>
    <col min="4088" max="4088" width="12.08984375" customWidth="1"/>
    <col min="4089" max="4089" width="13.08984375" customWidth="1"/>
    <col min="4090" max="4091" width="13.36328125" customWidth="1"/>
    <col min="4092" max="4092" width="15.26953125" bestFit="1" customWidth="1"/>
    <col min="4337" max="4337" width="11.36328125" customWidth="1"/>
    <col min="4338" max="4338" width="11.26953125" customWidth="1"/>
    <col min="4339" max="4340" width="15.26953125" customWidth="1"/>
    <col min="4341" max="4341" width="15.26953125" bestFit="1" customWidth="1"/>
    <col min="4343" max="4343" width="12.36328125" customWidth="1"/>
    <col min="4344" max="4344" width="12.08984375" customWidth="1"/>
    <col min="4345" max="4345" width="13.08984375" customWidth="1"/>
    <col min="4346" max="4347" width="13.36328125" customWidth="1"/>
    <col min="4348" max="4348" width="15.26953125" bestFit="1" customWidth="1"/>
    <col min="4593" max="4593" width="11.36328125" customWidth="1"/>
    <col min="4594" max="4594" width="11.26953125" customWidth="1"/>
    <col min="4595" max="4596" width="15.26953125" customWidth="1"/>
    <col min="4597" max="4597" width="15.26953125" bestFit="1" customWidth="1"/>
    <col min="4599" max="4599" width="12.36328125" customWidth="1"/>
    <col min="4600" max="4600" width="12.08984375" customWidth="1"/>
    <col min="4601" max="4601" width="13.08984375" customWidth="1"/>
    <col min="4602" max="4603" width="13.36328125" customWidth="1"/>
    <col min="4604" max="4604" width="15.26953125" bestFit="1" customWidth="1"/>
    <col min="4849" max="4849" width="11.36328125" customWidth="1"/>
    <col min="4850" max="4850" width="11.26953125" customWidth="1"/>
    <col min="4851" max="4852" width="15.26953125" customWidth="1"/>
    <col min="4853" max="4853" width="15.26953125" bestFit="1" customWidth="1"/>
    <col min="4855" max="4855" width="12.36328125" customWidth="1"/>
    <col min="4856" max="4856" width="12.08984375" customWidth="1"/>
    <col min="4857" max="4857" width="13.08984375" customWidth="1"/>
    <col min="4858" max="4859" width="13.36328125" customWidth="1"/>
    <col min="4860" max="4860" width="15.26953125" bestFit="1" customWidth="1"/>
    <col min="5105" max="5105" width="11.36328125" customWidth="1"/>
    <col min="5106" max="5106" width="11.26953125" customWidth="1"/>
    <col min="5107" max="5108" width="15.26953125" customWidth="1"/>
    <col min="5109" max="5109" width="15.26953125" bestFit="1" customWidth="1"/>
    <col min="5111" max="5111" width="12.36328125" customWidth="1"/>
    <col min="5112" max="5112" width="12.08984375" customWidth="1"/>
    <col min="5113" max="5113" width="13.08984375" customWidth="1"/>
    <col min="5114" max="5115" width="13.36328125" customWidth="1"/>
    <col min="5116" max="5116" width="15.26953125" bestFit="1" customWidth="1"/>
    <col min="5361" max="5361" width="11.36328125" customWidth="1"/>
    <col min="5362" max="5362" width="11.26953125" customWidth="1"/>
    <col min="5363" max="5364" width="15.26953125" customWidth="1"/>
    <col min="5365" max="5365" width="15.26953125" bestFit="1" customWidth="1"/>
    <col min="5367" max="5367" width="12.36328125" customWidth="1"/>
    <col min="5368" max="5368" width="12.08984375" customWidth="1"/>
    <col min="5369" max="5369" width="13.08984375" customWidth="1"/>
    <col min="5370" max="5371" width="13.36328125" customWidth="1"/>
    <col min="5372" max="5372" width="15.26953125" bestFit="1" customWidth="1"/>
    <col min="5617" max="5617" width="11.36328125" customWidth="1"/>
    <col min="5618" max="5618" width="11.26953125" customWidth="1"/>
    <col min="5619" max="5620" width="15.26953125" customWidth="1"/>
    <col min="5621" max="5621" width="15.26953125" bestFit="1" customWidth="1"/>
    <col min="5623" max="5623" width="12.36328125" customWidth="1"/>
    <col min="5624" max="5624" width="12.08984375" customWidth="1"/>
    <col min="5625" max="5625" width="13.08984375" customWidth="1"/>
    <col min="5626" max="5627" width="13.36328125" customWidth="1"/>
    <col min="5628" max="5628" width="15.26953125" bestFit="1" customWidth="1"/>
    <col min="5873" max="5873" width="11.36328125" customWidth="1"/>
    <col min="5874" max="5874" width="11.26953125" customWidth="1"/>
    <col min="5875" max="5876" width="15.26953125" customWidth="1"/>
    <col min="5877" max="5877" width="15.26953125" bestFit="1" customWidth="1"/>
    <col min="5879" max="5879" width="12.36328125" customWidth="1"/>
    <col min="5880" max="5880" width="12.08984375" customWidth="1"/>
    <col min="5881" max="5881" width="13.08984375" customWidth="1"/>
    <col min="5882" max="5883" width="13.36328125" customWidth="1"/>
    <col min="5884" max="5884" width="15.26953125" bestFit="1" customWidth="1"/>
    <col min="6129" max="6129" width="11.36328125" customWidth="1"/>
    <col min="6130" max="6130" width="11.26953125" customWidth="1"/>
    <col min="6131" max="6132" width="15.26953125" customWidth="1"/>
    <col min="6133" max="6133" width="15.26953125" bestFit="1" customWidth="1"/>
    <col min="6135" max="6135" width="12.36328125" customWidth="1"/>
    <col min="6136" max="6136" width="12.08984375" customWidth="1"/>
    <col min="6137" max="6137" width="13.08984375" customWidth="1"/>
    <col min="6138" max="6139" width="13.36328125" customWidth="1"/>
    <col min="6140" max="6140" width="15.26953125" bestFit="1" customWidth="1"/>
    <col min="6385" max="6385" width="11.36328125" customWidth="1"/>
    <col min="6386" max="6386" width="11.26953125" customWidth="1"/>
    <col min="6387" max="6388" width="15.26953125" customWidth="1"/>
    <col min="6389" max="6389" width="15.26953125" bestFit="1" customWidth="1"/>
    <col min="6391" max="6391" width="12.36328125" customWidth="1"/>
    <col min="6392" max="6392" width="12.08984375" customWidth="1"/>
    <col min="6393" max="6393" width="13.08984375" customWidth="1"/>
    <col min="6394" max="6395" width="13.36328125" customWidth="1"/>
    <col min="6396" max="6396" width="15.26953125" bestFit="1" customWidth="1"/>
    <col min="6641" max="6641" width="11.36328125" customWidth="1"/>
    <col min="6642" max="6642" width="11.26953125" customWidth="1"/>
    <col min="6643" max="6644" width="15.26953125" customWidth="1"/>
    <col min="6645" max="6645" width="15.26953125" bestFit="1" customWidth="1"/>
    <col min="6647" max="6647" width="12.36328125" customWidth="1"/>
    <col min="6648" max="6648" width="12.08984375" customWidth="1"/>
    <col min="6649" max="6649" width="13.08984375" customWidth="1"/>
    <col min="6650" max="6651" width="13.36328125" customWidth="1"/>
    <col min="6652" max="6652" width="15.26953125" bestFit="1" customWidth="1"/>
    <col min="6897" max="6897" width="11.36328125" customWidth="1"/>
    <col min="6898" max="6898" width="11.26953125" customWidth="1"/>
    <col min="6899" max="6900" width="15.26953125" customWidth="1"/>
    <col min="6901" max="6901" width="15.26953125" bestFit="1" customWidth="1"/>
    <col min="6903" max="6903" width="12.36328125" customWidth="1"/>
    <col min="6904" max="6904" width="12.08984375" customWidth="1"/>
    <col min="6905" max="6905" width="13.08984375" customWidth="1"/>
    <col min="6906" max="6907" width="13.36328125" customWidth="1"/>
    <col min="6908" max="6908" width="15.26953125" bestFit="1" customWidth="1"/>
    <col min="7153" max="7153" width="11.36328125" customWidth="1"/>
    <col min="7154" max="7154" width="11.26953125" customWidth="1"/>
    <col min="7155" max="7156" width="15.26953125" customWidth="1"/>
    <col min="7157" max="7157" width="15.26953125" bestFit="1" customWidth="1"/>
    <col min="7159" max="7159" width="12.36328125" customWidth="1"/>
    <col min="7160" max="7160" width="12.08984375" customWidth="1"/>
    <col min="7161" max="7161" width="13.08984375" customWidth="1"/>
    <col min="7162" max="7163" width="13.36328125" customWidth="1"/>
    <col min="7164" max="7164" width="15.26953125" bestFit="1" customWidth="1"/>
    <col min="7409" max="7409" width="11.36328125" customWidth="1"/>
    <col min="7410" max="7410" width="11.26953125" customWidth="1"/>
    <col min="7411" max="7412" width="15.26953125" customWidth="1"/>
    <col min="7413" max="7413" width="15.26953125" bestFit="1" customWidth="1"/>
    <col min="7415" max="7415" width="12.36328125" customWidth="1"/>
    <col min="7416" max="7416" width="12.08984375" customWidth="1"/>
    <col min="7417" max="7417" width="13.08984375" customWidth="1"/>
    <col min="7418" max="7419" width="13.36328125" customWidth="1"/>
    <col min="7420" max="7420" width="15.26953125" bestFit="1" customWidth="1"/>
    <col min="7665" max="7665" width="11.36328125" customWidth="1"/>
    <col min="7666" max="7666" width="11.26953125" customWidth="1"/>
    <col min="7667" max="7668" width="15.26953125" customWidth="1"/>
    <col min="7669" max="7669" width="15.26953125" bestFit="1" customWidth="1"/>
    <col min="7671" max="7671" width="12.36328125" customWidth="1"/>
    <col min="7672" max="7672" width="12.08984375" customWidth="1"/>
    <col min="7673" max="7673" width="13.08984375" customWidth="1"/>
    <col min="7674" max="7675" width="13.36328125" customWidth="1"/>
    <col min="7676" max="7676" width="15.26953125" bestFit="1" customWidth="1"/>
    <col min="7921" max="7921" width="11.36328125" customWidth="1"/>
    <col min="7922" max="7922" width="11.26953125" customWidth="1"/>
    <col min="7923" max="7924" width="15.26953125" customWidth="1"/>
    <col min="7925" max="7925" width="15.26953125" bestFit="1" customWidth="1"/>
    <col min="7927" max="7927" width="12.36328125" customWidth="1"/>
    <col min="7928" max="7928" width="12.08984375" customWidth="1"/>
    <col min="7929" max="7929" width="13.08984375" customWidth="1"/>
    <col min="7930" max="7931" width="13.36328125" customWidth="1"/>
    <col min="7932" max="7932" width="15.26953125" bestFit="1" customWidth="1"/>
    <col min="8177" max="8177" width="11.36328125" customWidth="1"/>
    <col min="8178" max="8178" width="11.26953125" customWidth="1"/>
    <col min="8179" max="8180" width="15.26953125" customWidth="1"/>
    <col min="8181" max="8181" width="15.26953125" bestFit="1" customWidth="1"/>
    <col min="8183" max="8183" width="12.36328125" customWidth="1"/>
    <col min="8184" max="8184" width="12.08984375" customWidth="1"/>
    <col min="8185" max="8185" width="13.08984375" customWidth="1"/>
    <col min="8186" max="8187" width="13.36328125" customWidth="1"/>
    <col min="8188" max="8188" width="15.26953125" bestFit="1" customWidth="1"/>
    <col min="8433" max="8433" width="11.36328125" customWidth="1"/>
    <col min="8434" max="8434" width="11.26953125" customWidth="1"/>
    <col min="8435" max="8436" width="15.26953125" customWidth="1"/>
    <col min="8437" max="8437" width="15.26953125" bestFit="1" customWidth="1"/>
    <col min="8439" max="8439" width="12.36328125" customWidth="1"/>
    <col min="8440" max="8440" width="12.08984375" customWidth="1"/>
    <col min="8441" max="8441" width="13.08984375" customWidth="1"/>
    <col min="8442" max="8443" width="13.36328125" customWidth="1"/>
    <col min="8444" max="8444" width="15.26953125" bestFit="1" customWidth="1"/>
    <col min="8689" max="8689" width="11.36328125" customWidth="1"/>
    <col min="8690" max="8690" width="11.26953125" customWidth="1"/>
    <col min="8691" max="8692" width="15.26953125" customWidth="1"/>
    <col min="8693" max="8693" width="15.26953125" bestFit="1" customWidth="1"/>
    <col min="8695" max="8695" width="12.36328125" customWidth="1"/>
    <col min="8696" max="8696" width="12.08984375" customWidth="1"/>
    <col min="8697" max="8697" width="13.08984375" customWidth="1"/>
    <col min="8698" max="8699" width="13.36328125" customWidth="1"/>
    <col min="8700" max="8700" width="15.26953125" bestFit="1" customWidth="1"/>
    <col min="8945" max="8945" width="11.36328125" customWidth="1"/>
    <col min="8946" max="8946" width="11.26953125" customWidth="1"/>
    <col min="8947" max="8948" width="15.26953125" customWidth="1"/>
    <col min="8949" max="8949" width="15.26953125" bestFit="1" customWidth="1"/>
    <col min="8951" max="8951" width="12.36328125" customWidth="1"/>
    <col min="8952" max="8952" width="12.08984375" customWidth="1"/>
    <col min="8953" max="8953" width="13.08984375" customWidth="1"/>
    <col min="8954" max="8955" width="13.36328125" customWidth="1"/>
    <col min="8956" max="8956" width="15.26953125" bestFit="1" customWidth="1"/>
    <col min="9201" max="9201" width="11.36328125" customWidth="1"/>
    <col min="9202" max="9202" width="11.26953125" customWidth="1"/>
    <col min="9203" max="9204" width="15.26953125" customWidth="1"/>
    <col min="9205" max="9205" width="15.26953125" bestFit="1" customWidth="1"/>
    <col min="9207" max="9207" width="12.36328125" customWidth="1"/>
    <col min="9208" max="9208" width="12.08984375" customWidth="1"/>
    <col min="9209" max="9209" width="13.08984375" customWidth="1"/>
    <col min="9210" max="9211" width="13.36328125" customWidth="1"/>
    <col min="9212" max="9212" width="15.26953125" bestFit="1" customWidth="1"/>
    <col min="9457" max="9457" width="11.36328125" customWidth="1"/>
    <col min="9458" max="9458" width="11.26953125" customWidth="1"/>
    <col min="9459" max="9460" width="15.26953125" customWidth="1"/>
    <col min="9461" max="9461" width="15.26953125" bestFit="1" customWidth="1"/>
    <col min="9463" max="9463" width="12.36328125" customWidth="1"/>
    <col min="9464" max="9464" width="12.08984375" customWidth="1"/>
    <col min="9465" max="9465" width="13.08984375" customWidth="1"/>
    <col min="9466" max="9467" width="13.36328125" customWidth="1"/>
    <col min="9468" max="9468" width="15.26953125" bestFit="1" customWidth="1"/>
    <col min="9713" max="9713" width="11.36328125" customWidth="1"/>
    <col min="9714" max="9714" width="11.26953125" customWidth="1"/>
    <col min="9715" max="9716" width="15.26953125" customWidth="1"/>
    <col min="9717" max="9717" width="15.26953125" bestFit="1" customWidth="1"/>
    <col min="9719" max="9719" width="12.36328125" customWidth="1"/>
    <col min="9720" max="9720" width="12.08984375" customWidth="1"/>
    <col min="9721" max="9721" width="13.08984375" customWidth="1"/>
    <col min="9722" max="9723" width="13.36328125" customWidth="1"/>
    <col min="9724" max="9724" width="15.26953125" bestFit="1" customWidth="1"/>
    <col min="9969" max="9969" width="11.36328125" customWidth="1"/>
    <col min="9970" max="9970" width="11.26953125" customWidth="1"/>
    <col min="9971" max="9972" width="15.26953125" customWidth="1"/>
    <col min="9973" max="9973" width="15.26953125" bestFit="1" customWidth="1"/>
    <col min="9975" max="9975" width="12.36328125" customWidth="1"/>
    <col min="9976" max="9976" width="12.08984375" customWidth="1"/>
    <col min="9977" max="9977" width="13.08984375" customWidth="1"/>
    <col min="9978" max="9979" width="13.36328125" customWidth="1"/>
    <col min="9980" max="9980" width="15.26953125" bestFit="1" customWidth="1"/>
    <col min="10225" max="10225" width="11.36328125" customWidth="1"/>
    <col min="10226" max="10226" width="11.26953125" customWidth="1"/>
    <col min="10227" max="10228" width="15.26953125" customWidth="1"/>
    <col min="10229" max="10229" width="15.26953125" bestFit="1" customWidth="1"/>
    <col min="10231" max="10231" width="12.36328125" customWidth="1"/>
    <col min="10232" max="10232" width="12.08984375" customWidth="1"/>
    <col min="10233" max="10233" width="13.08984375" customWidth="1"/>
    <col min="10234" max="10235" width="13.36328125" customWidth="1"/>
    <col min="10236" max="10236" width="15.26953125" bestFit="1" customWidth="1"/>
    <col min="10481" max="10481" width="11.36328125" customWidth="1"/>
    <col min="10482" max="10482" width="11.26953125" customWidth="1"/>
    <col min="10483" max="10484" width="15.26953125" customWidth="1"/>
    <col min="10485" max="10485" width="15.26953125" bestFit="1" customWidth="1"/>
    <col min="10487" max="10487" width="12.36328125" customWidth="1"/>
    <col min="10488" max="10488" width="12.08984375" customWidth="1"/>
    <col min="10489" max="10489" width="13.08984375" customWidth="1"/>
    <col min="10490" max="10491" width="13.36328125" customWidth="1"/>
    <col min="10492" max="10492" width="15.26953125" bestFit="1" customWidth="1"/>
    <col min="10737" max="10737" width="11.36328125" customWidth="1"/>
    <col min="10738" max="10738" width="11.26953125" customWidth="1"/>
    <col min="10739" max="10740" width="15.26953125" customWidth="1"/>
    <col min="10741" max="10741" width="15.26953125" bestFit="1" customWidth="1"/>
    <col min="10743" max="10743" width="12.36328125" customWidth="1"/>
    <col min="10744" max="10744" width="12.08984375" customWidth="1"/>
    <col min="10745" max="10745" width="13.08984375" customWidth="1"/>
    <col min="10746" max="10747" width="13.36328125" customWidth="1"/>
    <col min="10748" max="10748" width="15.26953125" bestFit="1" customWidth="1"/>
    <col min="10993" max="10993" width="11.36328125" customWidth="1"/>
    <col min="10994" max="10994" width="11.26953125" customWidth="1"/>
    <col min="10995" max="10996" width="15.26953125" customWidth="1"/>
    <col min="10997" max="10997" width="15.26953125" bestFit="1" customWidth="1"/>
    <col min="10999" max="10999" width="12.36328125" customWidth="1"/>
    <col min="11000" max="11000" width="12.08984375" customWidth="1"/>
    <col min="11001" max="11001" width="13.08984375" customWidth="1"/>
    <col min="11002" max="11003" width="13.36328125" customWidth="1"/>
    <col min="11004" max="11004" width="15.26953125" bestFit="1" customWidth="1"/>
    <col min="11249" max="11249" width="11.36328125" customWidth="1"/>
    <col min="11250" max="11250" width="11.26953125" customWidth="1"/>
    <col min="11251" max="11252" width="15.26953125" customWidth="1"/>
    <col min="11253" max="11253" width="15.26953125" bestFit="1" customWidth="1"/>
    <col min="11255" max="11255" width="12.36328125" customWidth="1"/>
    <col min="11256" max="11256" width="12.08984375" customWidth="1"/>
    <col min="11257" max="11257" width="13.08984375" customWidth="1"/>
    <col min="11258" max="11259" width="13.36328125" customWidth="1"/>
    <col min="11260" max="11260" width="15.26953125" bestFit="1" customWidth="1"/>
    <col min="11505" max="11505" width="11.36328125" customWidth="1"/>
    <col min="11506" max="11506" width="11.26953125" customWidth="1"/>
    <col min="11507" max="11508" width="15.26953125" customWidth="1"/>
    <col min="11509" max="11509" width="15.26953125" bestFit="1" customWidth="1"/>
    <col min="11511" max="11511" width="12.36328125" customWidth="1"/>
    <col min="11512" max="11512" width="12.08984375" customWidth="1"/>
    <col min="11513" max="11513" width="13.08984375" customWidth="1"/>
    <col min="11514" max="11515" width="13.36328125" customWidth="1"/>
    <col min="11516" max="11516" width="15.26953125" bestFit="1" customWidth="1"/>
    <col min="11761" max="11761" width="11.36328125" customWidth="1"/>
    <col min="11762" max="11762" width="11.26953125" customWidth="1"/>
    <col min="11763" max="11764" width="15.26953125" customWidth="1"/>
    <col min="11765" max="11765" width="15.26953125" bestFit="1" customWidth="1"/>
    <col min="11767" max="11767" width="12.36328125" customWidth="1"/>
    <col min="11768" max="11768" width="12.08984375" customWidth="1"/>
    <col min="11769" max="11769" width="13.08984375" customWidth="1"/>
    <col min="11770" max="11771" width="13.36328125" customWidth="1"/>
    <col min="11772" max="11772" width="15.26953125" bestFit="1" customWidth="1"/>
    <col min="12017" max="12017" width="11.36328125" customWidth="1"/>
    <col min="12018" max="12018" width="11.26953125" customWidth="1"/>
    <col min="12019" max="12020" width="15.26953125" customWidth="1"/>
    <col min="12021" max="12021" width="15.26953125" bestFit="1" customWidth="1"/>
    <col min="12023" max="12023" width="12.36328125" customWidth="1"/>
    <col min="12024" max="12024" width="12.08984375" customWidth="1"/>
    <col min="12025" max="12025" width="13.08984375" customWidth="1"/>
    <col min="12026" max="12027" width="13.36328125" customWidth="1"/>
    <col min="12028" max="12028" width="15.26953125" bestFit="1" customWidth="1"/>
    <col min="12273" max="12273" width="11.36328125" customWidth="1"/>
    <col min="12274" max="12274" width="11.26953125" customWidth="1"/>
    <col min="12275" max="12276" width="15.26953125" customWidth="1"/>
    <col min="12277" max="12277" width="15.26953125" bestFit="1" customWidth="1"/>
    <col min="12279" max="12279" width="12.36328125" customWidth="1"/>
    <col min="12280" max="12280" width="12.08984375" customWidth="1"/>
    <col min="12281" max="12281" width="13.08984375" customWidth="1"/>
    <col min="12282" max="12283" width="13.36328125" customWidth="1"/>
    <col min="12284" max="12284" width="15.26953125" bestFit="1" customWidth="1"/>
    <col min="12529" max="12529" width="11.36328125" customWidth="1"/>
    <col min="12530" max="12530" width="11.26953125" customWidth="1"/>
    <col min="12531" max="12532" width="15.26953125" customWidth="1"/>
    <col min="12533" max="12533" width="15.26953125" bestFit="1" customWidth="1"/>
    <col min="12535" max="12535" width="12.36328125" customWidth="1"/>
    <col min="12536" max="12536" width="12.08984375" customWidth="1"/>
    <col min="12537" max="12537" width="13.08984375" customWidth="1"/>
    <col min="12538" max="12539" width="13.36328125" customWidth="1"/>
    <col min="12540" max="12540" width="15.26953125" bestFit="1" customWidth="1"/>
    <col min="12785" max="12785" width="11.36328125" customWidth="1"/>
    <col min="12786" max="12786" width="11.26953125" customWidth="1"/>
    <col min="12787" max="12788" width="15.26953125" customWidth="1"/>
    <col min="12789" max="12789" width="15.26953125" bestFit="1" customWidth="1"/>
    <col min="12791" max="12791" width="12.36328125" customWidth="1"/>
    <col min="12792" max="12792" width="12.08984375" customWidth="1"/>
    <col min="12793" max="12793" width="13.08984375" customWidth="1"/>
    <col min="12794" max="12795" width="13.36328125" customWidth="1"/>
    <col min="12796" max="12796" width="15.26953125" bestFit="1" customWidth="1"/>
    <col min="13041" max="13041" width="11.36328125" customWidth="1"/>
    <col min="13042" max="13042" width="11.26953125" customWidth="1"/>
    <col min="13043" max="13044" width="15.26953125" customWidth="1"/>
    <col min="13045" max="13045" width="15.26953125" bestFit="1" customWidth="1"/>
    <col min="13047" max="13047" width="12.36328125" customWidth="1"/>
    <col min="13048" max="13048" width="12.08984375" customWidth="1"/>
    <col min="13049" max="13049" width="13.08984375" customWidth="1"/>
    <col min="13050" max="13051" width="13.36328125" customWidth="1"/>
    <col min="13052" max="13052" width="15.26953125" bestFit="1" customWidth="1"/>
    <col min="13297" max="13297" width="11.36328125" customWidth="1"/>
    <col min="13298" max="13298" width="11.26953125" customWidth="1"/>
    <col min="13299" max="13300" width="15.26953125" customWidth="1"/>
    <col min="13301" max="13301" width="15.26953125" bestFit="1" customWidth="1"/>
    <col min="13303" max="13303" width="12.36328125" customWidth="1"/>
    <col min="13304" max="13304" width="12.08984375" customWidth="1"/>
    <col min="13305" max="13305" width="13.08984375" customWidth="1"/>
    <col min="13306" max="13307" width="13.36328125" customWidth="1"/>
    <col min="13308" max="13308" width="15.26953125" bestFit="1" customWidth="1"/>
    <col min="13553" max="13553" width="11.36328125" customWidth="1"/>
    <col min="13554" max="13554" width="11.26953125" customWidth="1"/>
    <col min="13555" max="13556" width="15.26953125" customWidth="1"/>
    <col min="13557" max="13557" width="15.26953125" bestFit="1" customWidth="1"/>
    <col min="13559" max="13559" width="12.36328125" customWidth="1"/>
    <col min="13560" max="13560" width="12.08984375" customWidth="1"/>
    <col min="13561" max="13561" width="13.08984375" customWidth="1"/>
    <col min="13562" max="13563" width="13.36328125" customWidth="1"/>
    <col min="13564" max="13564" width="15.26953125" bestFit="1" customWidth="1"/>
    <col min="13809" max="13809" width="11.36328125" customWidth="1"/>
    <col min="13810" max="13810" width="11.26953125" customWidth="1"/>
    <col min="13811" max="13812" width="15.26953125" customWidth="1"/>
    <col min="13813" max="13813" width="15.26953125" bestFit="1" customWidth="1"/>
    <col min="13815" max="13815" width="12.36328125" customWidth="1"/>
    <col min="13816" max="13816" width="12.08984375" customWidth="1"/>
    <col min="13817" max="13817" width="13.08984375" customWidth="1"/>
    <col min="13818" max="13819" width="13.36328125" customWidth="1"/>
    <col min="13820" max="13820" width="15.26953125" bestFit="1" customWidth="1"/>
    <col min="14065" max="14065" width="11.36328125" customWidth="1"/>
    <col min="14066" max="14066" width="11.26953125" customWidth="1"/>
    <col min="14067" max="14068" width="15.26953125" customWidth="1"/>
    <col min="14069" max="14069" width="15.26953125" bestFit="1" customWidth="1"/>
    <col min="14071" max="14071" width="12.36328125" customWidth="1"/>
    <col min="14072" max="14072" width="12.08984375" customWidth="1"/>
    <col min="14073" max="14073" width="13.08984375" customWidth="1"/>
    <col min="14074" max="14075" width="13.36328125" customWidth="1"/>
    <col min="14076" max="14076" width="15.26953125" bestFit="1" customWidth="1"/>
    <col min="14321" max="14321" width="11.36328125" customWidth="1"/>
    <col min="14322" max="14322" width="11.26953125" customWidth="1"/>
    <col min="14323" max="14324" width="15.26953125" customWidth="1"/>
    <col min="14325" max="14325" width="15.26953125" bestFit="1" customWidth="1"/>
    <col min="14327" max="14327" width="12.36328125" customWidth="1"/>
    <col min="14328" max="14328" width="12.08984375" customWidth="1"/>
    <col min="14329" max="14329" width="13.08984375" customWidth="1"/>
    <col min="14330" max="14331" width="13.36328125" customWidth="1"/>
    <col min="14332" max="14332" width="15.26953125" bestFit="1" customWidth="1"/>
    <col min="14577" max="14577" width="11.36328125" customWidth="1"/>
    <col min="14578" max="14578" width="11.26953125" customWidth="1"/>
    <col min="14579" max="14580" width="15.26953125" customWidth="1"/>
    <col min="14581" max="14581" width="15.26953125" bestFit="1" customWidth="1"/>
    <col min="14583" max="14583" width="12.36328125" customWidth="1"/>
    <col min="14584" max="14584" width="12.08984375" customWidth="1"/>
    <col min="14585" max="14585" width="13.08984375" customWidth="1"/>
    <col min="14586" max="14587" width="13.36328125" customWidth="1"/>
    <col min="14588" max="14588" width="15.26953125" bestFit="1" customWidth="1"/>
    <col min="14833" max="14833" width="11.36328125" customWidth="1"/>
    <col min="14834" max="14834" width="11.26953125" customWidth="1"/>
    <col min="14835" max="14836" width="15.26953125" customWidth="1"/>
    <col min="14837" max="14837" width="15.26953125" bestFit="1" customWidth="1"/>
    <col min="14839" max="14839" width="12.36328125" customWidth="1"/>
    <col min="14840" max="14840" width="12.08984375" customWidth="1"/>
    <col min="14841" max="14841" width="13.08984375" customWidth="1"/>
    <col min="14842" max="14843" width="13.36328125" customWidth="1"/>
    <col min="14844" max="14844" width="15.26953125" bestFit="1" customWidth="1"/>
    <col min="15089" max="15089" width="11.36328125" customWidth="1"/>
    <col min="15090" max="15090" width="11.26953125" customWidth="1"/>
    <col min="15091" max="15092" width="15.26953125" customWidth="1"/>
    <col min="15093" max="15093" width="15.26953125" bestFit="1" customWidth="1"/>
    <col min="15095" max="15095" width="12.36328125" customWidth="1"/>
    <col min="15096" max="15096" width="12.08984375" customWidth="1"/>
    <col min="15097" max="15097" width="13.08984375" customWidth="1"/>
    <col min="15098" max="15099" width="13.36328125" customWidth="1"/>
    <col min="15100" max="15100" width="15.26953125" bestFit="1" customWidth="1"/>
    <col min="15345" max="15345" width="11.36328125" customWidth="1"/>
    <col min="15346" max="15346" width="11.26953125" customWidth="1"/>
    <col min="15347" max="15348" width="15.26953125" customWidth="1"/>
    <col min="15349" max="15349" width="15.26953125" bestFit="1" customWidth="1"/>
    <col min="15351" max="15351" width="12.36328125" customWidth="1"/>
    <col min="15352" max="15352" width="12.08984375" customWidth="1"/>
    <col min="15353" max="15353" width="13.08984375" customWidth="1"/>
    <col min="15354" max="15355" width="13.36328125" customWidth="1"/>
    <col min="15356" max="15356" width="15.26953125" bestFit="1" customWidth="1"/>
    <col min="15601" max="15601" width="11.36328125" customWidth="1"/>
    <col min="15602" max="15602" width="11.26953125" customWidth="1"/>
    <col min="15603" max="15604" width="15.26953125" customWidth="1"/>
    <col min="15605" max="15605" width="15.26953125" bestFit="1" customWidth="1"/>
    <col min="15607" max="15607" width="12.36328125" customWidth="1"/>
    <col min="15608" max="15608" width="12.08984375" customWidth="1"/>
    <col min="15609" max="15609" width="13.08984375" customWidth="1"/>
    <col min="15610" max="15611" width="13.36328125" customWidth="1"/>
    <col min="15612" max="15612" width="15.26953125" bestFit="1" customWidth="1"/>
    <col min="15857" max="15857" width="11.36328125" customWidth="1"/>
    <col min="15858" max="15858" width="11.26953125" customWidth="1"/>
    <col min="15859" max="15860" width="15.26953125" customWidth="1"/>
    <col min="15861" max="15861" width="15.26953125" bestFit="1" customWidth="1"/>
    <col min="15863" max="15863" width="12.36328125" customWidth="1"/>
    <col min="15864" max="15864" width="12.08984375" customWidth="1"/>
    <col min="15865" max="15865" width="13.08984375" customWidth="1"/>
    <col min="15866" max="15867" width="13.36328125" customWidth="1"/>
    <col min="15868" max="15868" width="15.26953125" bestFit="1" customWidth="1"/>
    <col min="16113" max="16113" width="11.36328125" customWidth="1"/>
    <col min="16114" max="16114" width="11.26953125" customWidth="1"/>
    <col min="16115" max="16116" width="15.26953125" customWidth="1"/>
    <col min="16117" max="16117" width="15.26953125" bestFit="1" customWidth="1"/>
    <col min="16119" max="16119" width="12.36328125" customWidth="1"/>
    <col min="16120" max="16120" width="12.08984375" customWidth="1"/>
    <col min="16121" max="16121" width="13.08984375" customWidth="1"/>
    <col min="16122" max="16123" width="13.36328125" customWidth="1"/>
    <col min="16124" max="16124" width="15.26953125" bestFit="1" customWidth="1"/>
  </cols>
  <sheetData>
    <row r="1" spans="1:13" s="103" customFormat="1" ht="15.5">
      <c r="A1" s="1"/>
      <c r="B1" s="172" t="s">
        <v>469</v>
      </c>
      <c r="C1" s="1"/>
      <c r="D1" s="1"/>
      <c r="E1" s="1"/>
      <c r="H1" s="157"/>
    </row>
    <row r="2" spans="1:13" s="103" customFormat="1">
      <c r="A2" s="1"/>
      <c r="B2" s="189" t="s">
        <v>328</v>
      </c>
      <c r="C2" s="1"/>
      <c r="D2" s="1"/>
      <c r="E2" s="1"/>
      <c r="H2" s="157"/>
    </row>
    <row r="3" spans="1:13" s="103" customFormat="1">
      <c r="A3" s="1"/>
      <c r="B3" s="158" t="s">
        <v>309</v>
      </c>
      <c r="C3" s="166">
        <v>0.35</v>
      </c>
      <c r="D3" s="167">
        <f>12602159/100*35</f>
        <v>4410755.6499999994</v>
      </c>
      <c r="E3" s="159" t="s">
        <v>312</v>
      </c>
      <c r="F3" s="160">
        <f>D3/2</f>
        <v>2205377.8249999997</v>
      </c>
      <c r="G3" s="159" t="s">
        <v>313</v>
      </c>
      <c r="H3" s="169">
        <f>D3/2-0.01</f>
        <v>2205377.8149999999</v>
      </c>
    </row>
    <row r="4" spans="1:13" s="103" customFormat="1">
      <c r="A4" s="1"/>
      <c r="B4" s="158" t="s">
        <v>310</v>
      </c>
      <c r="C4" s="166">
        <v>0.35</v>
      </c>
      <c r="D4" s="167">
        <f>12602159/100*35</f>
        <v>4410755.6499999994</v>
      </c>
      <c r="E4" s="161" t="s">
        <v>314</v>
      </c>
      <c r="F4" s="162">
        <f>D4/2</f>
        <v>2205377.8249999997</v>
      </c>
      <c r="G4" s="161" t="s">
        <v>315</v>
      </c>
      <c r="H4" s="170">
        <f>D4/2-0.01</f>
        <v>2205377.8149999999</v>
      </c>
    </row>
    <row r="5" spans="1:13" s="103" customFormat="1">
      <c r="A5" s="1"/>
      <c r="B5" s="158" t="s">
        <v>311</v>
      </c>
      <c r="C5" s="166">
        <v>0.3</v>
      </c>
      <c r="D5" s="167">
        <f>12602159/100*30</f>
        <v>3780647.6999999997</v>
      </c>
      <c r="E5" s="163"/>
      <c r="F5" s="168"/>
      <c r="G5" s="163"/>
      <c r="H5" s="171"/>
    </row>
    <row r="6" spans="1:13" s="103" customFormat="1">
      <c r="A6" s="1"/>
      <c r="B6" s="173" t="s">
        <v>321</v>
      </c>
      <c r="C6" s="174">
        <v>7.4999999999999997E-2</v>
      </c>
      <c r="D6" s="175">
        <f>$D$5/4</f>
        <v>945161.92499999993</v>
      </c>
      <c r="E6" s="163"/>
      <c r="F6" s="168"/>
      <c r="G6" s="163"/>
      <c r="H6" s="168"/>
    </row>
    <row r="7" spans="1:13" s="103" customFormat="1">
      <c r="A7" s="1"/>
      <c r="B7" s="173" t="s">
        <v>318</v>
      </c>
      <c r="C7" s="174">
        <v>7.4999999999999997E-2</v>
      </c>
      <c r="D7" s="175">
        <f>$D$5/4-0.01</f>
        <v>945161.91499999992</v>
      </c>
      <c r="E7" s="163"/>
      <c r="F7" s="168"/>
      <c r="G7" s="163"/>
      <c r="H7" s="171"/>
      <c r="I7" s="163"/>
      <c r="J7" s="164"/>
    </row>
    <row r="8" spans="1:13" s="103" customFormat="1">
      <c r="A8" s="1"/>
      <c r="B8" s="173" t="s">
        <v>319</v>
      </c>
      <c r="C8" s="174">
        <v>7.4999999999999997E-2</v>
      </c>
      <c r="D8" s="175">
        <f t="shared" ref="D8" si="0">$D$5/4</f>
        <v>945161.92499999993</v>
      </c>
      <c r="E8" s="159" t="s">
        <v>316</v>
      </c>
      <c r="F8" s="160">
        <f>ROUND(D8/100*50,2)</f>
        <v>472580.96</v>
      </c>
      <c r="G8" s="159" t="s">
        <v>317</v>
      </c>
      <c r="H8" s="160">
        <f>ROUND(D8/100*50,2)+0.01</f>
        <v>472580.97000000003</v>
      </c>
      <c r="I8" s="163"/>
      <c r="J8" s="168"/>
      <c r="K8" s="156"/>
    </row>
    <row r="9" spans="1:13" s="103" customFormat="1">
      <c r="A9" s="1"/>
      <c r="B9" s="173" t="s">
        <v>320</v>
      </c>
      <c r="C9" s="174">
        <v>7.4999999999999997E-2</v>
      </c>
      <c r="D9" s="175">
        <f>$D$5/4-0.01</f>
        <v>945161.91499999992</v>
      </c>
      <c r="E9" s="163"/>
      <c r="F9" s="168"/>
      <c r="G9" s="163"/>
      <c r="H9" s="171"/>
    </row>
    <row r="10" spans="1:13" s="164" customFormat="1" ht="21">
      <c r="A10" s="179" t="s">
        <v>324</v>
      </c>
      <c r="B10" s="165"/>
      <c r="C10" s="163"/>
      <c r="D10" s="163"/>
      <c r="E10" s="1"/>
      <c r="F10" s="103"/>
      <c r="G10" s="103"/>
      <c r="H10" s="157"/>
    </row>
    <row r="11" spans="1:13" ht="14.5" customHeight="1">
      <c r="A11" s="248" t="s">
        <v>1</v>
      </c>
      <c r="B11" s="245" t="s">
        <v>341</v>
      </c>
      <c r="C11" s="251" t="s">
        <v>470</v>
      </c>
      <c r="D11" s="252"/>
      <c r="E11" s="252"/>
      <c r="F11" s="252"/>
      <c r="G11" s="252"/>
      <c r="H11" s="252"/>
      <c r="I11" s="252"/>
      <c r="J11" s="253"/>
      <c r="K11" s="242" t="s">
        <v>308</v>
      </c>
    </row>
    <row r="12" spans="1:13" s="3" customFormat="1" ht="14.5" customHeight="1">
      <c r="A12" s="249"/>
      <c r="B12" s="246"/>
      <c r="C12" s="254" t="s">
        <v>471</v>
      </c>
      <c r="D12" s="255"/>
      <c r="E12" s="255"/>
      <c r="F12" s="255"/>
      <c r="G12" s="255"/>
      <c r="H12" s="255"/>
      <c r="I12" s="255"/>
      <c r="J12" s="256"/>
      <c r="K12" s="243"/>
    </row>
    <row r="13" spans="1:13" s="3" customFormat="1" ht="53" customHeight="1">
      <c r="A13" s="249"/>
      <c r="B13" s="246"/>
      <c r="C13" s="257" t="s">
        <v>472</v>
      </c>
      <c r="D13" s="258"/>
      <c r="E13" s="258"/>
      <c r="F13" s="259"/>
      <c r="G13" s="257" t="s">
        <v>473</v>
      </c>
      <c r="H13" s="258"/>
      <c r="I13" s="258"/>
      <c r="J13" s="259"/>
      <c r="K13" s="243"/>
    </row>
    <row r="14" spans="1:13" s="5" customFormat="1" ht="30.5" customHeight="1">
      <c r="A14" s="250"/>
      <c r="B14" s="247"/>
      <c r="C14" s="110" t="s">
        <v>277</v>
      </c>
      <c r="D14" s="110" t="s">
        <v>307</v>
      </c>
      <c r="E14" s="155" t="s">
        <v>306</v>
      </c>
      <c r="F14" s="110" t="s">
        <v>288</v>
      </c>
      <c r="G14" s="110" t="s">
        <v>277</v>
      </c>
      <c r="H14" s="110" t="s">
        <v>307</v>
      </c>
      <c r="I14" s="110" t="s">
        <v>306</v>
      </c>
      <c r="J14" s="110" t="s">
        <v>288</v>
      </c>
      <c r="K14" s="244"/>
    </row>
    <row r="15" spans="1:13" ht="15.5">
      <c r="A15" s="6" t="s">
        <v>8</v>
      </c>
      <c r="B15" s="151">
        <v>533694</v>
      </c>
      <c r="C15" s="203">
        <v>2.5</v>
      </c>
      <c r="D15" s="6">
        <f>2205377.83/4127723*B15</f>
        <v>285144.35576321866</v>
      </c>
      <c r="E15" s="6">
        <f t="shared" ref="E15:E21" si="1">C15*D15</f>
        <v>712860.88940804661</v>
      </c>
      <c r="F15" s="6">
        <f>E15/$E$22*$D$22</f>
        <v>225080.49576662449</v>
      </c>
      <c r="G15" s="203">
        <v>4</v>
      </c>
      <c r="H15" s="6">
        <f>2205377.82/$B$22*B15</f>
        <v>285144.35447026842</v>
      </c>
      <c r="I15" s="6">
        <f t="shared" ref="I15:I21" si="2">G15*H15</f>
        <v>1140577.4178810737</v>
      </c>
      <c r="J15" s="6">
        <f>I15/$I$22*$H$22</f>
        <v>285170.4243921375</v>
      </c>
      <c r="K15" s="6">
        <f>ROUND(F15+J15,2)</f>
        <v>510250.92</v>
      </c>
      <c r="M15" s="191"/>
    </row>
    <row r="16" spans="1:13" ht="15.5">
      <c r="A16" s="6" t="s">
        <v>9</v>
      </c>
      <c r="B16" s="151">
        <v>325933</v>
      </c>
      <c r="C16" s="203">
        <v>4</v>
      </c>
      <c r="D16" s="6">
        <f t="shared" ref="D16:D21" si="3">2205377.83/4127723*B16</f>
        <v>174140.90341464049</v>
      </c>
      <c r="E16" s="6">
        <f t="shared" si="1"/>
        <v>696563.61365856195</v>
      </c>
      <c r="F16" s="6">
        <f t="shared" ref="F16:F21" si="4">E16/$E$22*$D$22</f>
        <v>219934.75280352627</v>
      </c>
      <c r="G16" s="204">
        <v>4</v>
      </c>
      <c r="H16" s="6">
        <f t="shared" ref="H16:H21" si="5">2205377.82/$B$22*B16</f>
        <v>174140.90262502109</v>
      </c>
      <c r="I16" s="6">
        <f t="shared" si="2"/>
        <v>696563.61050008435</v>
      </c>
      <c r="J16" s="6">
        <f t="shared" ref="J16:J21" si="6">I16/$I$22*$H$22</f>
        <v>174156.82382301951</v>
      </c>
      <c r="K16" s="6">
        <f>ROUND(F16+J16,2)-0.01</f>
        <v>394091.57</v>
      </c>
      <c r="M16" s="191"/>
    </row>
    <row r="17" spans="1:13" ht="15.5">
      <c r="A17" s="6" t="s">
        <v>10</v>
      </c>
      <c r="B17" s="151">
        <v>503135</v>
      </c>
      <c r="C17" s="203">
        <v>3.5</v>
      </c>
      <c r="D17" s="6">
        <f t="shared" si="3"/>
        <v>268817.16008972743</v>
      </c>
      <c r="E17" s="6">
        <f t="shared" si="1"/>
        <v>940860.06031404599</v>
      </c>
      <c r="F17" s="6">
        <f t="shared" si="4"/>
        <v>297069.52922940272</v>
      </c>
      <c r="G17" s="234">
        <v>3.9969999999999999</v>
      </c>
      <c r="H17" s="6">
        <f t="shared" si="5"/>
        <v>268817.15887081082</v>
      </c>
      <c r="I17" s="6">
        <f t="shared" si="2"/>
        <v>1074462.1840066309</v>
      </c>
      <c r="J17" s="6">
        <f t="shared" si="6"/>
        <v>268640.10474247549</v>
      </c>
      <c r="K17" s="6">
        <f t="shared" ref="K17:K21" si="7">ROUND(F17+J17,2)</f>
        <v>565709.63</v>
      </c>
      <c r="M17" s="191"/>
    </row>
    <row r="18" spans="1:13" ht="15.5">
      <c r="A18" s="6" t="s">
        <v>11</v>
      </c>
      <c r="B18" s="151">
        <v>849486</v>
      </c>
      <c r="C18" s="203">
        <v>3</v>
      </c>
      <c r="D18" s="6">
        <f t="shared" si="3"/>
        <v>453867.08151089115</v>
      </c>
      <c r="E18" s="6">
        <f t="shared" si="1"/>
        <v>1361601.2445326734</v>
      </c>
      <c r="F18" s="6">
        <f t="shared" si="4"/>
        <v>429915.41226277244</v>
      </c>
      <c r="G18" s="203">
        <v>4</v>
      </c>
      <c r="H18" s="6">
        <f t="shared" si="5"/>
        <v>453867.07945288956</v>
      </c>
      <c r="I18" s="6">
        <f t="shared" si="2"/>
        <v>1815468.3178115583</v>
      </c>
      <c r="J18" s="6">
        <f t="shared" si="6"/>
        <v>453908.57520447922</v>
      </c>
      <c r="K18" s="6">
        <f t="shared" si="7"/>
        <v>883823.99</v>
      </c>
      <c r="M18" s="191"/>
    </row>
    <row r="19" spans="1:13" ht="15.5">
      <c r="A19" s="6" t="s">
        <v>12</v>
      </c>
      <c r="B19" s="151">
        <v>377230</v>
      </c>
      <c r="C19" s="203">
        <v>3.5</v>
      </c>
      <c r="D19" s="6">
        <f t="shared" si="3"/>
        <v>201548.08808897788</v>
      </c>
      <c r="E19" s="6">
        <f t="shared" si="1"/>
        <v>705418.30831142259</v>
      </c>
      <c r="F19" s="6">
        <f t="shared" si="4"/>
        <v>222730.55643357665</v>
      </c>
      <c r="G19" s="203">
        <v>4</v>
      </c>
      <c r="H19" s="6">
        <f t="shared" si="5"/>
        <v>201548.08717508416</v>
      </c>
      <c r="I19" s="6">
        <f t="shared" si="2"/>
        <v>806192.34870033665</v>
      </c>
      <c r="J19" s="6">
        <f t="shared" si="6"/>
        <v>201566.51413252921</v>
      </c>
      <c r="K19" s="6">
        <f t="shared" si="7"/>
        <v>424297.07</v>
      </c>
      <c r="M19" s="191"/>
    </row>
    <row r="20" spans="1:13" ht="15.5">
      <c r="A20" s="6" t="s">
        <v>13</v>
      </c>
      <c r="B20" s="151">
        <v>381258</v>
      </c>
      <c r="C20" s="204">
        <v>3.5</v>
      </c>
      <c r="D20" s="6">
        <f t="shared" si="3"/>
        <v>203700.1854800189</v>
      </c>
      <c r="E20" s="6">
        <f t="shared" si="1"/>
        <v>712950.64918006619</v>
      </c>
      <c r="F20" s="6">
        <f t="shared" si="4"/>
        <v>225108.83674350547</v>
      </c>
      <c r="G20" s="203">
        <v>4</v>
      </c>
      <c r="H20" s="6">
        <f t="shared" si="5"/>
        <v>203700.18455636676</v>
      </c>
      <c r="I20" s="6">
        <f t="shared" si="2"/>
        <v>814800.73822546704</v>
      </c>
      <c r="J20" s="6">
        <f t="shared" si="6"/>
        <v>203718.80827383776</v>
      </c>
      <c r="K20" s="6">
        <f t="shared" si="7"/>
        <v>428827.65</v>
      </c>
      <c r="M20" s="191"/>
    </row>
    <row r="21" spans="1:13" ht="15.5">
      <c r="A21" s="6" t="s">
        <v>14</v>
      </c>
      <c r="B21" s="151">
        <v>1156987</v>
      </c>
      <c r="C21" s="203">
        <v>3</v>
      </c>
      <c r="D21" s="6">
        <f t="shared" si="3"/>
        <v>618160.05565252563</v>
      </c>
      <c r="E21" s="6">
        <f t="shared" si="1"/>
        <v>1854480.1669575768</v>
      </c>
      <c r="F21" s="6">
        <f t="shared" si="4"/>
        <v>585538.24676059198</v>
      </c>
      <c r="G21" s="203">
        <v>4</v>
      </c>
      <c r="H21" s="6">
        <f t="shared" si="5"/>
        <v>618160.05284955888</v>
      </c>
      <c r="I21" s="6">
        <f t="shared" si="2"/>
        <v>2472640.2113982355</v>
      </c>
      <c r="J21" s="6">
        <f t="shared" si="6"/>
        <v>618216.56943152077</v>
      </c>
      <c r="K21" s="6">
        <f t="shared" si="7"/>
        <v>1203754.82</v>
      </c>
      <c r="M21" s="191"/>
    </row>
    <row r="22" spans="1:13">
      <c r="A22" s="7" t="s">
        <v>15</v>
      </c>
      <c r="B22" s="152">
        <f>SUM(B15:B21)</f>
        <v>4127723</v>
      </c>
      <c r="C22" s="7"/>
      <c r="D22" s="7">
        <f>SUM(D15:D21)</f>
        <v>2205377.83</v>
      </c>
      <c r="E22" s="7">
        <f>SUM(E15:E21)</f>
        <v>6984734.9323623935</v>
      </c>
      <c r="F22" s="7">
        <f t="shared" ref="F22:K22" si="8">SUM(F15:F21)</f>
        <v>2205377.83</v>
      </c>
      <c r="G22" s="7"/>
      <c r="H22" s="7">
        <f>SUM(H15:H21)</f>
        <v>2205377.8199999994</v>
      </c>
      <c r="I22" s="7">
        <f>SUM(I15:I21)</f>
        <v>8820704.8285233863</v>
      </c>
      <c r="J22" s="7">
        <f t="shared" si="8"/>
        <v>2205377.8199999994</v>
      </c>
      <c r="K22" s="7">
        <f t="shared" si="8"/>
        <v>4410755.6500000004</v>
      </c>
      <c r="M22" s="191"/>
    </row>
    <row r="23" spans="1:13">
      <c r="A23" s="2"/>
      <c r="B23" s="153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K11:K14"/>
    <mergeCell ref="B11:B14"/>
    <mergeCell ref="A11:A14"/>
    <mergeCell ref="C11:J11"/>
    <mergeCell ref="C12:J12"/>
    <mergeCell ref="C13:F13"/>
    <mergeCell ref="G13:J13"/>
  </mergeCells>
  <phoneticPr fontId="10" type="noConversion"/>
  <printOptions horizontalCentered="1"/>
  <pageMargins left="0.19685039370078741" right="0.19685039370078741" top="0.74803149606299213" bottom="0.74803149606299213" header="0.31496062992125984" footer="0.31496062992125984"/>
  <pageSetup scale="90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6C03-8FEB-43A7-8982-80B83D0B8739}">
  <sheetPr>
    <tabColor rgb="FFFFC000"/>
  </sheetPr>
  <dimension ref="A2:F11"/>
  <sheetViews>
    <sheetView workbookViewId="0">
      <selection activeCell="F4" sqref="F4:F10"/>
    </sheetView>
  </sheetViews>
  <sheetFormatPr defaultRowHeight="14.5"/>
  <cols>
    <col min="1" max="1" width="12.6328125" bestFit="1" customWidth="1"/>
    <col min="2" max="2" width="8.81640625" bestFit="1" customWidth="1"/>
    <col min="3" max="3" width="12.54296875" bestFit="1" customWidth="1"/>
    <col min="5" max="5" width="12.54296875" bestFit="1" customWidth="1"/>
    <col min="6" max="6" width="8.7265625" style="240"/>
  </cols>
  <sheetData>
    <row r="2" spans="1:6">
      <c r="A2" s="248" t="s">
        <v>1</v>
      </c>
      <c r="B2" s="260" t="s">
        <v>489</v>
      </c>
      <c r="C2" s="260"/>
      <c r="D2" s="260" t="s">
        <v>492</v>
      </c>
      <c r="E2" s="260"/>
      <c r="F2" s="261" t="s">
        <v>493</v>
      </c>
    </row>
    <row r="3" spans="1:6" s="103" customFormat="1">
      <c r="A3" s="250"/>
      <c r="B3" s="139" t="s">
        <v>490</v>
      </c>
      <c r="C3" s="139" t="s">
        <v>491</v>
      </c>
      <c r="D3" s="140" t="s">
        <v>490</v>
      </c>
      <c r="E3" s="140" t="s">
        <v>491</v>
      </c>
      <c r="F3" s="261"/>
    </row>
    <row r="4" spans="1:6">
      <c r="A4" s="6" t="s">
        <v>8</v>
      </c>
      <c r="B4" s="238">
        <v>3.9889333333333337</v>
      </c>
      <c r="C4" s="238">
        <v>284457.23325977527</v>
      </c>
      <c r="D4" s="238">
        <v>4</v>
      </c>
      <c r="E4" s="238">
        <v>285144.37774337089</v>
      </c>
      <c r="F4" s="239">
        <f>E4-C4</f>
        <v>687.14448359562084</v>
      </c>
    </row>
    <row r="5" spans="1:6">
      <c r="A5" s="6" t="s">
        <v>9</v>
      </c>
      <c r="B5" s="238">
        <v>4</v>
      </c>
      <c r="C5" s="238">
        <v>174203.23215698643</v>
      </c>
      <c r="D5" s="238">
        <v>4</v>
      </c>
      <c r="E5" s="238">
        <v>174140.91683816962</v>
      </c>
      <c r="F5" s="239">
        <f t="shared" ref="F5:F11" si="0">E5-C5</f>
        <v>-62.315318816807121</v>
      </c>
    </row>
    <row r="6" spans="1:6">
      <c r="A6" s="6" t="s">
        <v>10</v>
      </c>
      <c r="B6" s="238">
        <v>4</v>
      </c>
      <c r="C6" s="238">
        <v>268913.3754830145</v>
      </c>
      <c r="D6" s="238">
        <v>4</v>
      </c>
      <c r="E6" s="238">
        <v>268817.18081130931</v>
      </c>
      <c r="F6" s="239">
        <f t="shared" si="0"/>
        <v>-96.194671705190558</v>
      </c>
    </row>
    <row r="7" spans="1:6">
      <c r="A7" s="6" t="s">
        <v>11</v>
      </c>
      <c r="B7" s="238">
        <v>4</v>
      </c>
      <c r="C7" s="238">
        <v>454029.53021666949</v>
      </c>
      <c r="D7" s="238">
        <v>4</v>
      </c>
      <c r="E7" s="238">
        <v>453867.1164969161</v>
      </c>
      <c r="F7" s="239">
        <f t="shared" si="0"/>
        <v>-162.41371975338552</v>
      </c>
    </row>
    <row r="8" spans="1:6">
      <c r="A8" s="6" t="s">
        <v>12</v>
      </c>
      <c r="B8" s="238">
        <v>4</v>
      </c>
      <c r="C8" s="238">
        <v>201620.22644709185</v>
      </c>
      <c r="D8" s="238">
        <v>4</v>
      </c>
      <c r="E8" s="238">
        <v>201548.1036251706</v>
      </c>
      <c r="F8" s="239">
        <f t="shared" si="0"/>
        <v>-72.122821921249852</v>
      </c>
    </row>
    <row r="9" spans="1:6">
      <c r="A9" s="6" t="s">
        <v>13</v>
      </c>
      <c r="B9" s="238">
        <v>4</v>
      </c>
      <c r="C9" s="238">
        <v>203773.09411967592</v>
      </c>
      <c r="D9" s="238">
        <v>4</v>
      </c>
      <c r="E9" s="238">
        <v>203700.20118210453</v>
      </c>
      <c r="F9" s="239">
        <f t="shared" si="0"/>
        <v>-72.892937571392395</v>
      </c>
    </row>
    <row r="10" spans="1:6">
      <c r="A10" s="6" t="s">
        <v>14</v>
      </c>
      <c r="B10" s="238">
        <v>4</v>
      </c>
      <c r="C10" s="238">
        <v>618381.30831678666</v>
      </c>
      <c r="D10" s="238">
        <v>4</v>
      </c>
      <c r="E10" s="238">
        <v>618160.103302959</v>
      </c>
      <c r="F10" s="239">
        <f t="shared" si="0"/>
        <v>-221.2050138276536</v>
      </c>
    </row>
    <row r="11" spans="1:6">
      <c r="A11" s="7" t="s">
        <v>15</v>
      </c>
      <c r="B11" s="140"/>
      <c r="C11" s="228">
        <f>SUM(C4:C10)</f>
        <v>2205378</v>
      </c>
      <c r="D11" s="140"/>
      <c r="E11" s="228">
        <f>SUM(E4:E10)</f>
        <v>2205378</v>
      </c>
      <c r="F11" s="239">
        <f t="shared" si="0"/>
        <v>0</v>
      </c>
    </row>
  </sheetData>
  <mergeCells count="4">
    <mergeCell ref="B2:C2"/>
    <mergeCell ref="D2:E2"/>
    <mergeCell ref="F2:F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6D1-59AE-4C99-A1A6-10628CEEF583}">
  <sheetPr>
    <tabColor rgb="FF00B050"/>
  </sheetPr>
  <dimension ref="A1:K23"/>
  <sheetViews>
    <sheetView topLeftCell="A13" zoomScale="110" zoomScaleNormal="110" workbookViewId="0">
      <selection activeCell="A10" sqref="A10:K22"/>
    </sheetView>
  </sheetViews>
  <sheetFormatPr defaultRowHeight="14.5"/>
  <cols>
    <col min="1" max="1" width="14.81640625" style="103" customWidth="1"/>
    <col min="2" max="2" width="14.81640625" style="154" customWidth="1"/>
    <col min="3" max="3" width="7.6328125" style="103" customWidth="1"/>
    <col min="4" max="5" width="12.7265625" style="103" customWidth="1"/>
    <col min="6" max="6" width="14.08984375" style="103" customWidth="1"/>
    <col min="7" max="7" width="12.54296875" style="103" customWidth="1"/>
    <col min="8" max="8" width="12.7265625" style="103" customWidth="1"/>
    <col min="9" max="9" width="13.81640625" style="103" customWidth="1"/>
    <col min="10" max="10" width="14.81640625" style="103" customWidth="1"/>
    <col min="11" max="11" width="12.54296875" style="103" customWidth="1"/>
    <col min="12" max="12" width="8.7265625" style="103" customWidth="1"/>
    <col min="13" max="238" width="8.7265625" style="103"/>
    <col min="239" max="239" width="11.36328125" style="103" customWidth="1"/>
    <col min="240" max="240" width="11.26953125" style="103" customWidth="1"/>
    <col min="241" max="242" width="15.26953125" style="103" customWidth="1"/>
    <col min="243" max="243" width="15.26953125" style="103" bestFit="1" customWidth="1"/>
    <col min="244" max="244" width="8.7265625" style="103"/>
    <col min="245" max="245" width="12.36328125" style="103" customWidth="1"/>
    <col min="246" max="246" width="12.08984375" style="103" customWidth="1"/>
    <col min="247" max="247" width="13.08984375" style="103" customWidth="1"/>
    <col min="248" max="249" width="13.36328125" style="103" customWidth="1"/>
    <col min="250" max="250" width="15.26953125" style="103" bestFit="1" customWidth="1"/>
    <col min="251" max="494" width="8.7265625" style="103"/>
    <col min="495" max="495" width="11.36328125" style="103" customWidth="1"/>
    <col min="496" max="496" width="11.26953125" style="103" customWidth="1"/>
    <col min="497" max="498" width="15.26953125" style="103" customWidth="1"/>
    <col min="499" max="499" width="15.26953125" style="103" bestFit="1" customWidth="1"/>
    <col min="500" max="500" width="8.7265625" style="103"/>
    <col min="501" max="501" width="12.36328125" style="103" customWidth="1"/>
    <col min="502" max="502" width="12.08984375" style="103" customWidth="1"/>
    <col min="503" max="503" width="13.08984375" style="103" customWidth="1"/>
    <col min="504" max="505" width="13.36328125" style="103" customWidth="1"/>
    <col min="506" max="506" width="15.26953125" style="103" bestFit="1" customWidth="1"/>
    <col min="507" max="750" width="8.7265625" style="103"/>
    <col min="751" max="751" width="11.36328125" style="103" customWidth="1"/>
    <col min="752" max="752" width="11.26953125" style="103" customWidth="1"/>
    <col min="753" max="754" width="15.26953125" style="103" customWidth="1"/>
    <col min="755" max="755" width="15.26953125" style="103" bestFit="1" customWidth="1"/>
    <col min="756" max="756" width="8.7265625" style="103"/>
    <col min="757" max="757" width="12.36328125" style="103" customWidth="1"/>
    <col min="758" max="758" width="12.08984375" style="103" customWidth="1"/>
    <col min="759" max="759" width="13.08984375" style="103" customWidth="1"/>
    <col min="760" max="761" width="13.36328125" style="103" customWidth="1"/>
    <col min="762" max="762" width="15.26953125" style="103" bestFit="1" customWidth="1"/>
    <col min="763" max="1006" width="8.7265625" style="103"/>
    <col min="1007" max="1007" width="11.36328125" style="103" customWidth="1"/>
    <col min="1008" max="1008" width="11.26953125" style="103" customWidth="1"/>
    <col min="1009" max="1010" width="15.26953125" style="103" customWidth="1"/>
    <col min="1011" max="1011" width="15.26953125" style="103" bestFit="1" customWidth="1"/>
    <col min="1012" max="1012" width="8.7265625" style="103"/>
    <col min="1013" max="1013" width="12.36328125" style="103" customWidth="1"/>
    <col min="1014" max="1014" width="12.08984375" style="103" customWidth="1"/>
    <col min="1015" max="1015" width="13.08984375" style="103" customWidth="1"/>
    <col min="1016" max="1017" width="13.36328125" style="103" customWidth="1"/>
    <col min="1018" max="1018" width="15.26953125" style="103" bestFit="1" customWidth="1"/>
    <col min="1019" max="1262" width="8.7265625" style="103"/>
    <col min="1263" max="1263" width="11.36328125" style="103" customWidth="1"/>
    <col min="1264" max="1264" width="11.26953125" style="103" customWidth="1"/>
    <col min="1265" max="1266" width="15.26953125" style="103" customWidth="1"/>
    <col min="1267" max="1267" width="15.26953125" style="103" bestFit="1" customWidth="1"/>
    <col min="1268" max="1268" width="8.7265625" style="103"/>
    <col min="1269" max="1269" width="12.36328125" style="103" customWidth="1"/>
    <col min="1270" max="1270" width="12.08984375" style="103" customWidth="1"/>
    <col min="1271" max="1271" width="13.08984375" style="103" customWidth="1"/>
    <col min="1272" max="1273" width="13.36328125" style="103" customWidth="1"/>
    <col min="1274" max="1274" width="15.26953125" style="103" bestFit="1" customWidth="1"/>
    <col min="1275" max="1518" width="8.7265625" style="103"/>
    <col min="1519" max="1519" width="11.36328125" style="103" customWidth="1"/>
    <col min="1520" max="1520" width="11.26953125" style="103" customWidth="1"/>
    <col min="1521" max="1522" width="15.26953125" style="103" customWidth="1"/>
    <col min="1523" max="1523" width="15.26953125" style="103" bestFit="1" customWidth="1"/>
    <col min="1524" max="1524" width="8.7265625" style="103"/>
    <col min="1525" max="1525" width="12.36328125" style="103" customWidth="1"/>
    <col min="1526" max="1526" width="12.08984375" style="103" customWidth="1"/>
    <col min="1527" max="1527" width="13.08984375" style="103" customWidth="1"/>
    <col min="1528" max="1529" width="13.36328125" style="103" customWidth="1"/>
    <col min="1530" max="1530" width="15.26953125" style="103" bestFit="1" customWidth="1"/>
    <col min="1531" max="1774" width="8.7265625" style="103"/>
    <col min="1775" max="1775" width="11.36328125" style="103" customWidth="1"/>
    <col min="1776" max="1776" width="11.26953125" style="103" customWidth="1"/>
    <col min="1777" max="1778" width="15.26953125" style="103" customWidth="1"/>
    <col min="1779" max="1779" width="15.26953125" style="103" bestFit="1" customWidth="1"/>
    <col min="1780" max="1780" width="8.7265625" style="103"/>
    <col min="1781" max="1781" width="12.36328125" style="103" customWidth="1"/>
    <col min="1782" max="1782" width="12.08984375" style="103" customWidth="1"/>
    <col min="1783" max="1783" width="13.08984375" style="103" customWidth="1"/>
    <col min="1784" max="1785" width="13.36328125" style="103" customWidth="1"/>
    <col min="1786" max="1786" width="15.26953125" style="103" bestFit="1" customWidth="1"/>
    <col min="1787" max="2030" width="8.7265625" style="103"/>
    <col min="2031" max="2031" width="11.36328125" style="103" customWidth="1"/>
    <col min="2032" max="2032" width="11.26953125" style="103" customWidth="1"/>
    <col min="2033" max="2034" width="15.26953125" style="103" customWidth="1"/>
    <col min="2035" max="2035" width="15.26953125" style="103" bestFit="1" customWidth="1"/>
    <col min="2036" max="2036" width="8.7265625" style="103"/>
    <col min="2037" max="2037" width="12.36328125" style="103" customWidth="1"/>
    <col min="2038" max="2038" width="12.08984375" style="103" customWidth="1"/>
    <col min="2039" max="2039" width="13.08984375" style="103" customWidth="1"/>
    <col min="2040" max="2041" width="13.36328125" style="103" customWidth="1"/>
    <col min="2042" max="2042" width="15.26953125" style="103" bestFit="1" customWidth="1"/>
    <col min="2043" max="2286" width="8.7265625" style="103"/>
    <col min="2287" max="2287" width="11.36328125" style="103" customWidth="1"/>
    <col min="2288" max="2288" width="11.26953125" style="103" customWidth="1"/>
    <col min="2289" max="2290" width="15.26953125" style="103" customWidth="1"/>
    <col min="2291" max="2291" width="15.26953125" style="103" bestFit="1" customWidth="1"/>
    <col min="2292" max="2292" width="8.7265625" style="103"/>
    <col min="2293" max="2293" width="12.36328125" style="103" customWidth="1"/>
    <col min="2294" max="2294" width="12.08984375" style="103" customWidth="1"/>
    <col min="2295" max="2295" width="13.08984375" style="103" customWidth="1"/>
    <col min="2296" max="2297" width="13.36328125" style="103" customWidth="1"/>
    <col min="2298" max="2298" width="15.26953125" style="103" bestFit="1" customWidth="1"/>
    <col min="2299" max="2542" width="8.7265625" style="103"/>
    <col min="2543" max="2543" width="11.36328125" style="103" customWidth="1"/>
    <col min="2544" max="2544" width="11.26953125" style="103" customWidth="1"/>
    <col min="2545" max="2546" width="15.26953125" style="103" customWidth="1"/>
    <col min="2547" max="2547" width="15.26953125" style="103" bestFit="1" customWidth="1"/>
    <col min="2548" max="2548" width="8.7265625" style="103"/>
    <col min="2549" max="2549" width="12.36328125" style="103" customWidth="1"/>
    <col min="2550" max="2550" width="12.08984375" style="103" customWidth="1"/>
    <col min="2551" max="2551" width="13.08984375" style="103" customWidth="1"/>
    <col min="2552" max="2553" width="13.36328125" style="103" customWidth="1"/>
    <col min="2554" max="2554" width="15.26953125" style="103" bestFit="1" customWidth="1"/>
    <col min="2555" max="2798" width="8.7265625" style="103"/>
    <col min="2799" max="2799" width="11.36328125" style="103" customWidth="1"/>
    <col min="2800" max="2800" width="11.26953125" style="103" customWidth="1"/>
    <col min="2801" max="2802" width="15.26953125" style="103" customWidth="1"/>
    <col min="2803" max="2803" width="15.26953125" style="103" bestFit="1" customWidth="1"/>
    <col min="2804" max="2804" width="8.7265625" style="103"/>
    <col min="2805" max="2805" width="12.36328125" style="103" customWidth="1"/>
    <col min="2806" max="2806" width="12.08984375" style="103" customWidth="1"/>
    <col min="2807" max="2807" width="13.08984375" style="103" customWidth="1"/>
    <col min="2808" max="2809" width="13.36328125" style="103" customWidth="1"/>
    <col min="2810" max="2810" width="15.26953125" style="103" bestFit="1" customWidth="1"/>
    <col min="2811" max="3054" width="8.7265625" style="103"/>
    <col min="3055" max="3055" width="11.36328125" style="103" customWidth="1"/>
    <col min="3056" max="3056" width="11.26953125" style="103" customWidth="1"/>
    <col min="3057" max="3058" width="15.26953125" style="103" customWidth="1"/>
    <col min="3059" max="3059" width="15.26953125" style="103" bestFit="1" customWidth="1"/>
    <col min="3060" max="3060" width="8.7265625" style="103"/>
    <col min="3061" max="3061" width="12.36328125" style="103" customWidth="1"/>
    <col min="3062" max="3062" width="12.08984375" style="103" customWidth="1"/>
    <col min="3063" max="3063" width="13.08984375" style="103" customWidth="1"/>
    <col min="3064" max="3065" width="13.36328125" style="103" customWidth="1"/>
    <col min="3066" max="3066" width="15.26953125" style="103" bestFit="1" customWidth="1"/>
    <col min="3067" max="3310" width="8.7265625" style="103"/>
    <col min="3311" max="3311" width="11.36328125" style="103" customWidth="1"/>
    <col min="3312" max="3312" width="11.26953125" style="103" customWidth="1"/>
    <col min="3313" max="3314" width="15.26953125" style="103" customWidth="1"/>
    <col min="3315" max="3315" width="15.26953125" style="103" bestFit="1" customWidth="1"/>
    <col min="3316" max="3316" width="8.7265625" style="103"/>
    <col min="3317" max="3317" width="12.36328125" style="103" customWidth="1"/>
    <col min="3318" max="3318" width="12.08984375" style="103" customWidth="1"/>
    <col min="3319" max="3319" width="13.08984375" style="103" customWidth="1"/>
    <col min="3320" max="3321" width="13.36328125" style="103" customWidth="1"/>
    <col min="3322" max="3322" width="15.26953125" style="103" bestFit="1" customWidth="1"/>
    <col min="3323" max="3566" width="8.7265625" style="103"/>
    <col min="3567" max="3567" width="11.36328125" style="103" customWidth="1"/>
    <col min="3568" max="3568" width="11.26953125" style="103" customWidth="1"/>
    <col min="3569" max="3570" width="15.26953125" style="103" customWidth="1"/>
    <col min="3571" max="3571" width="15.26953125" style="103" bestFit="1" customWidth="1"/>
    <col min="3572" max="3572" width="8.7265625" style="103"/>
    <col min="3573" max="3573" width="12.36328125" style="103" customWidth="1"/>
    <col min="3574" max="3574" width="12.08984375" style="103" customWidth="1"/>
    <col min="3575" max="3575" width="13.08984375" style="103" customWidth="1"/>
    <col min="3576" max="3577" width="13.36328125" style="103" customWidth="1"/>
    <col min="3578" max="3578" width="15.26953125" style="103" bestFit="1" customWidth="1"/>
    <col min="3579" max="3822" width="8.7265625" style="103"/>
    <col min="3823" max="3823" width="11.36328125" style="103" customWidth="1"/>
    <col min="3824" max="3824" width="11.26953125" style="103" customWidth="1"/>
    <col min="3825" max="3826" width="15.26953125" style="103" customWidth="1"/>
    <col min="3827" max="3827" width="15.26953125" style="103" bestFit="1" customWidth="1"/>
    <col min="3828" max="3828" width="8.7265625" style="103"/>
    <col min="3829" max="3829" width="12.36328125" style="103" customWidth="1"/>
    <col min="3830" max="3830" width="12.08984375" style="103" customWidth="1"/>
    <col min="3831" max="3831" width="13.08984375" style="103" customWidth="1"/>
    <col min="3832" max="3833" width="13.36328125" style="103" customWidth="1"/>
    <col min="3834" max="3834" width="15.26953125" style="103" bestFit="1" customWidth="1"/>
    <col min="3835" max="4078" width="8.7265625" style="103"/>
    <col min="4079" max="4079" width="11.36328125" style="103" customWidth="1"/>
    <col min="4080" max="4080" width="11.26953125" style="103" customWidth="1"/>
    <col min="4081" max="4082" width="15.26953125" style="103" customWidth="1"/>
    <col min="4083" max="4083" width="15.26953125" style="103" bestFit="1" customWidth="1"/>
    <col min="4084" max="4084" width="8.7265625" style="103"/>
    <col min="4085" max="4085" width="12.36328125" style="103" customWidth="1"/>
    <col min="4086" max="4086" width="12.08984375" style="103" customWidth="1"/>
    <col min="4087" max="4087" width="13.08984375" style="103" customWidth="1"/>
    <col min="4088" max="4089" width="13.36328125" style="103" customWidth="1"/>
    <col min="4090" max="4090" width="15.26953125" style="103" bestFit="1" customWidth="1"/>
    <col min="4091" max="4334" width="8.7265625" style="103"/>
    <col min="4335" max="4335" width="11.36328125" style="103" customWidth="1"/>
    <col min="4336" max="4336" width="11.26953125" style="103" customWidth="1"/>
    <col min="4337" max="4338" width="15.26953125" style="103" customWidth="1"/>
    <col min="4339" max="4339" width="15.26953125" style="103" bestFit="1" customWidth="1"/>
    <col min="4340" max="4340" width="8.7265625" style="103"/>
    <col min="4341" max="4341" width="12.36328125" style="103" customWidth="1"/>
    <col min="4342" max="4342" width="12.08984375" style="103" customWidth="1"/>
    <col min="4343" max="4343" width="13.08984375" style="103" customWidth="1"/>
    <col min="4344" max="4345" width="13.36328125" style="103" customWidth="1"/>
    <col min="4346" max="4346" width="15.26953125" style="103" bestFit="1" customWidth="1"/>
    <col min="4347" max="4590" width="8.7265625" style="103"/>
    <col min="4591" max="4591" width="11.36328125" style="103" customWidth="1"/>
    <col min="4592" max="4592" width="11.26953125" style="103" customWidth="1"/>
    <col min="4593" max="4594" width="15.26953125" style="103" customWidth="1"/>
    <col min="4595" max="4595" width="15.26953125" style="103" bestFit="1" customWidth="1"/>
    <col min="4596" max="4596" width="8.7265625" style="103"/>
    <col min="4597" max="4597" width="12.36328125" style="103" customWidth="1"/>
    <col min="4598" max="4598" width="12.08984375" style="103" customWidth="1"/>
    <col min="4599" max="4599" width="13.08984375" style="103" customWidth="1"/>
    <col min="4600" max="4601" width="13.36328125" style="103" customWidth="1"/>
    <col min="4602" max="4602" width="15.26953125" style="103" bestFit="1" customWidth="1"/>
    <col min="4603" max="4846" width="8.7265625" style="103"/>
    <col min="4847" max="4847" width="11.36328125" style="103" customWidth="1"/>
    <col min="4848" max="4848" width="11.26953125" style="103" customWidth="1"/>
    <col min="4849" max="4850" width="15.26953125" style="103" customWidth="1"/>
    <col min="4851" max="4851" width="15.26953125" style="103" bestFit="1" customWidth="1"/>
    <col min="4852" max="4852" width="8.7265625" style="103"/>
    <col min="4853" max="4853" width="12.36328125" style="103" customWidth="1"/>
    <col min="4854" max="4854" width="12.08984375" style="103" customWidth="1"/>
    <col min="4855" max="4855" width="13.08984375" style="103" customWidth="1"/>
    <col min="4856" max="4857" width="13.36328125" style="103" customWidth="1"/>
    <col min="4858" max="4858" width="15.26953125" style="103" bestFit="1" customWidth="1"/>
    <col min="4859" max="5102" width="8.7265625" style="103"/>
    <col min="5103" max="5103" width="11.36328125" style="103" customWidth="1"/>
    <col min="5104" max="5104" width="11.26953125" style="103" customWidth="1"/>
    <col min="5105" max="5106" width="15.26953125" style="103" customWidth="1"/>
    <col min="5107" max="5107" width="15.26953125" style="103" bestFit="1" customWidth="1"/>
    <col min="5108" max="5108" width="8.7265625" style="103"/>
    <col min="5109" max="5109" width="12.36328125" style="103" customWidth="1"/>
    <col min="5110" max="5110" width="12.08984375" style="103" customWidth="1"/>
    <col min="5111" max="5111" width="13.08984375" style="103" customWidth="1"/>
    <col min="5112" max="5113" width="13.36328125" style="103" customWidth="1"/>
    <col min="5114" max="5114" width="15.26953125" style="103" bestFit="1" customWidth="1"/>
    <col min="5115" max="5358" width="8.7265625" style="103"/>
    <col min="5359" max="5359" width="11.36328125" style="103" customWidth="1"/>
    <col min="5360" max="5360" width="11.26953125" style="103" customWidth="1"/>
    <col min="5361" max="5362" width="15.26953125" style="103" customWidth="1"/>
    <col min="5363" max="5363" width="15.26953125" style="103" bestFit="1" customWidth="1"/>
    <col min="5364" max="5364" width="8.7265625" style="103"/>
    <col min="5365" max="5365" width="12.36328125" style="103" customWidth="1"/>
    <col min="5366" max="5366" width="12.08984375" style="103" customWidth="1"/>
    <col min="5367" max="5367" width="13.08984375" style="103" customWidth="1"/>
    <col min="5368" max="5369" width="13.36328125" style="103" customWidth="1"/>
    <col min="5370" max="5370" width="15.26953125" style="103" bestFit="1" customWidth="1"/>
    <col min="5371" max="5614" width="8.7265625" style="103"/>
    <col min="5615" max="5615" width="11.36328125" style="103" customWidth="1"/>
    <col min="5616" max="5616" width="11.26953125" style="103" customWidth="1"/>
    <col min="5617" max="5618" width="15.26953125" style="103" customWidth="1"/>
    <col min="5619" max="5619" width="15.26953125" style="103" bestFit="1" customWidth="1"/>
    <col min="5620" max="5620" width="8.7265625" style="103"/>
    <col min="5621" max="5621" width="12.36328125" style="103" customWidth="1"/>
    <col min="5622" max="5622" width="12.08984375" style="103" customWidth="1"/>
    <col min="5623" max="5623" width="13.08984375" style="103" customWidth="1"/>
    <col min="5624" max="5625" width="13.36328125" style="103" customWidth="1"/>
    <col min="5626" max="5626" width="15.26953125" style="103" bestFit="1" customWidth="1"/>
    <col min="5627" max="5870" width="8.7265625" style="103"/>
    <col min="5871" max="5871" width="11.36328125" style="103" customWidth="1"/>
    <col min="5872" max="5872" width="11.26953125" style="103" customWidth="1"/>
    <col min="5873" max="5874" width="15.26953125" style="103" customWidth="1"/>
    <col min="5875" max="5875" width="15.26953125" style="103" bestFit="1" customWidth="1"/>
    <col min="5876" max="5876" width="8.7265625" style="103"/>
    <col min="5877" max="5877" width="12.36328125" style="103" customWidth="1"/>
    <col min="5878" max="5878" width="12.08984375" style="103" customWidth="1"/>
    <col min="5879" max="5879" width="13.08984375" style="103" customWidth="1"/>
    <col min="5880" max="5881" width="13.36328125" style="103" customWidth="1"/>
    <col min="5882" max="5882" width="15.26953125" style="103" bestFit="1" customWidth="1"/>
    <col min="5883" max="6126" width="8.7265625" style="103"/>
    <col min="6127" max="6127" width="11.36328125" style="103" customWidth="1"/>
    <col min="6128" max="6128" width="11.26953125" style="103" customWidth="1"/>
    <col min="6129" max="6130" width="15.26953125" style="103" customWidth="1"/>
    <col min="6131" max="6131" width="15.26953125" style="103" bestFit="1" customWidth="1"/>
    <col min="6132" max="6132" width="8.7265625" style="103"/>
    <col min="6133" max="6133" width="12.36328125" style="103" customWidth="1"/>
    <col min="6134" max="6134" width="12.08984375" style="103" customWidth="1"/>
    <col min="6135" max="6135" width="13.08984375" style="103" customWidth="1"/>
    <col min="6136" max="6137" width="13.36328125" style="103" customWidth="1"/>
    <col min="6138" max="6138" width="15.26953125" style="103" bestFit="1" customWidth="1"/>
    <col min="6139" max="6382" width="8.7265625" style="103"/>
    <col min="6383" max="6383" width="11.36328125" style="103" customWidth="1"/>
    <col min="6384" max="6384" width="11.26953125" style="103" customWidth="1"/>
    <col min="6385" max="6386" width="15.26953125" style="103" customWidth="1"/>
    <col min="6387" max="6387" width="15.26953125" style="103" bestFit="1" customWidth="1"/>
    <col min="6388" max="6388" width="8.7265625" style="103"/>
    <col min="6389" max="6389" width="12.36328125" style="103" customWidth="1"/>
    <col min="6390" max="6390" width="12.08984375" style="103" customWidth="1"/>
    <col min="6391" max="6391" width="13.08984375" style="103" customWidth="1"/>
    <col min="6392" max="6393" width="13.36328125" style="103" customWidth="1"/>
    <col min="6394" max="6394" width="15.26953125" style="103" bestFit="1" customWidth="1"/>
    <col min="6395" max="6638" width="8.7265625" style="103"/>
    <col min="6639" max="6639" width="11.36328125" style="103" customWidth="1"/>
    <col min="6640" max="6640" width="11.26953125" style="103" customWidth="1"/>
    <col min="6641" max="6642" width="15.26953125" style="103" customWidth="1"/>
    <col min="6643" max="6643" width="15.26953125" style="103" bestFit="1" customWidth="1"/>
    <col min="6644" max="6644" width="8.7265625" style="103"/>
    <col min="6645" max="6645" width="12.36328125" style="103" customWidth="1"/>
    <col min="6646" max="6646" width="12.08984375" style="103" customWidth="1"/>
    <col min="6647" max="6647" width="13.08984375" style="103" customWidth="1"/>
    <col min="6648" max="6649" width="13.36328125" style="103" customWidth="1"/>
    <col min="6650" max="6650" width="15.26953125" style="103" bestFit="1" customWidth="1"/>
    <col min="6651" max="6894" width="8.7265625" style="103"/>
    <col min="6895" max="6895" width="11.36328125" style="103" customWidth="1"/>
    <col min="6896" max="6896" width="11.26953125" style="103" customWidth="1"/>
    <col min="6897" max="6898" width="15.26953125" style="103" customWidth="1"/>
    <col min="6899" max="6899" width="15.26953125" style="103" bestFit="1" customWidth="1"/>
    <col min="6900" max="6900" width="8.7265625" style="103"/>
    <col min="6901" max="6901" width="12.36328125" style="103" customWidth="1"/>
    <col min="6902" max="6902" width="12.08984375" style="103" customWidth="1"/>
    <col min="6903" max="6903" width="13.08984375" style="103" customWidth="1"/>
    <col min="6904" max="6905" width="13.36328125" style="103" customWidth="1"/>
    <col min="6906" max="6906" width="15.26953125" style="103" bestFit="1" customWidth="1"/>
    <col min="6907" max="7150" width="8.7265625" style="103"/>
    <col min="7151" max="7151" width="11.36328125" style="103" customWidth="1"/>
    <col min="7152" max="7152" width="11.26953125" style="103" customWidth="1"/>
    <col min="7153" max="7154" width="15.26953125" style="103" customWidth="1"/>
    <col min="7155" max="7155" width="15.26953125" style="103" bestFit="1" customWidth="1"/>
    <col min="7156" max="7156" width="8.7265625" style="103"/>
    <col min="7157" max="7157" width="12.36328125" style="103" customWidth="1"/>
    <col min="7158" max="7158" width="12.08984375" style="103" customWidth="1"/>
    <col min="7159" max="7159" width="13.08984375" style="103" customWidth="1"/>
    <col min="7160" max="7161" width="13.36328125" style="103" customWidth="1"/>
    <col min="7162" max="7162" width="15.26953125" style="103" bestFit="1" customWidth="1"/>
    <col min="7163" max="7406" width="8.7265625" style="103"/>
    <col min="7407" max="7407" width="11.36328125" style="103" customWidth="1"/>
    <col min="7408" max="7408" width="11.26953125" style="103" customWidth="1"/>
    <col min="7409" max="7410" width="15.26953125" style="103" customWidth="1"/>
    <col min="7411" max="7411" width="15.26953125" style="103" bestFit="1" customWidth="1"/>
    <col min="7412" max="7412" width="8.7265625" style="103"/>
    <col min="7413" max="7413" width="12.36328125" style="103" customWidth="1"/>
    <col min="7414" max="7414" width="12.08984375" style="103" customWidth="1"/>
    <col min="7415" max="7415" width="13.08984375" style="103" customWidth="1"/>
    <col min="7416" max="7417" width="13.36328125" style="103" customWidth="1"/>
    <col min="7418" max="7418" width="15.26953125" style="103" bestFit="1" customWidth="1"/>
    <col min="7419" max="7662" width="8.7265625" style="103"/>
    <col min="7663" max="7663" width="11.36328125" style="103" customWidth="1"/>
    <col min="7664" max="7664" width="11.26953125" style="103" customWidth="1"/>
    <col min="7665" max="7666" width="15.26953125" style="103" customWidth="1"/>
    <col min="7667" max="7667" width="15.26953125" style="103" bestFit="1" customWidth="1"/>
    <col min="7668" max="7668" width="8.7265625" style="103"/>
    <col min="7669" max="7669" width="12.36328125" style="103" customWidth="1"/>
    <col min="7670" max="7670" width="12.08984375" style="103" customWidth="1"/>
    <col min="7671" max="7671" width="13.08984375" style="103" customWidth="1"/>
    <col min="7672" max="7673" width="13.36328125" style="103" customWidth="1"/>
    <col min="7674" max="7674" width="15.26953125" style="103" bestFit="1" customWidth="1"/>
    <col min="7675" max="7918" width="8.7265625" style="103"/>
    <col min="7919" max="7919" width="11.36328125" style="103" customWidth="1"/>
    <col min="7920" max="7920" width="11.26953125" style="103" customWidth="1"/>
    <col min="7921" max="7922" width="15.26953125" style="103" customWidth="1"/>
    <col min="7923" max="7923" width="15.26953125" style="103" bestFit="1" customWidth="1"/>
    <col min="7924" max="7924" width="8.7265625" style="103"/>
    <col min="7925" max="7925" width="12.36328125" style="103" customWidth="1"/>
    <col min="7926" max="7926" width="12.08984375" style="103" customWidth="1"/>
    <col min="7927" max="7927" width="13.08984375" style="103" customWidth="1"/>
    <col min="7928" max="7929" width="13.36328125" style="103" customWidth="1"/>
    <col min="7930" max="7930" width="15.26953125" style="103" bestFit="1" customWidth="1"/>
    <col min="7931" max="8174" width="8.7265625" style="103"/>
    <col min="8175" max="8175" width="11.36328125" style="103" customWidth="1"/>
    <col min="8176" max="8176" width="11.26953125" style="103" customWidth="1"/>
    <col min="8177" max="8178" width="15.26953125" style="103" customWidth="1"/>
    <col min="8179" max="8179" width="15.26953125" style="103" bestFit="1" customWidth="1"/>
    <col min="8180" max="8180" width="8.7265625" style="103"/>
    <col min="8181" max="8181" width="12.36328125" style="103" customWidth="1"/>
    <col min="8182" max="8182" width="12.08984375" style="103" customWidth="1"/>
    <col min="8183" max="8183" width="13.08984375" style="103" customWidth="1"/>
    <col min="8184" max="8185" width="13.36328125" style="103" customWidth="1"/>
    <col min="8186" max="8186" width="15.26953125" style="103" bestFit="1" customWidth="1"/>
    <col min="8187" max="8430" width="8.7265625" style="103"/>
    <col min="8431" max="8431" width="11.36328125" style="103" customWidth="1"/>
    <col min="8432" max="8432" width="11.26953125" style="103" customWidth="1"/>
    <col min="8433" max="8434" width="15.26953125" style="103" customWidth="1"/>
    <col min="8435" max="8435" width="15.26953125" style="103" bestFit="1" customWidth="1"/>
    <col min="8436" max="8436" width="8.7265625" style="103"/>
    <col min="8437" max="8437" width="12.36328125" style="103" customWidth="1"/>
    <col min="8438" max="8438" width="12.08984375" style="103" customWidth="1"/>
    <col min="8439" max="8439" width="13.08984375" style="103" customWidth="1"/>
    <col min="8440" max="8441" width="13.36328125" style="103" customWidth="1"/>
    <col min="8442" max="8442" width="15.26953125" style="103" bestFit="1" customWidth="1"/>
    <col min="8443" max="8686" width="8.7265625" style="103"/>
    <col min="8687" max="8687" width="11.36328125" style="103" customWidth="1"/>
    <col min="8688" max="8688" width="11.26953125" style="103" customWidth="1"/>
    <col min="8689" max="8690" width="15.26953125" style="103" customWidth="1"/>
    <col min="8691" max="8691" width="15.26953125" style="103" bestFit="1" customWidth="1"/>
    <col min="8692" max="8692" width="8.7265625" style="103"/>
    <col min="8693" max="8693" width="12.36328125" style="103" customWidth="1"/>
    <col min="8694" max="8694" width="12.08984375" style="103" customWidth="1"/>
    <col min="8695" max="8695" width="13.08984375" style="103" customWidth="1"/>
    <col min="8696" max="8697" width="13.36328125" style="103" customWidth="1"/>
    <col min="8698" max="8698" width="15.26953125" style="103" bestFit="1" customWidth="1"/>
    <col min="8699" max="8942" width="8.7265625" style="103"/>
    <col min="8943" max="8943" width="11.36328125" style="103" customWidth="1"/>
    <col min="8944" max="8944" width="11.26953125" style="103" customWidth="1"/>
    <col min="8945" max="8946" width="15.26953125" style="103" customWidth="1"/>
    <col min="8947" max="8947" width="15.26953125" style="103" bestFit="1" customWidth="1"/>
    <col min="8948" max="8948" width="8.7265625" style="103"/>
    <col min="8949" max="8949" width="12.36328125" style="103" customWidth="1"/>
    <col min="8950" max="8950" width="12.08984375" style="103" customWidth="1"/>
    <col min="8951" max="8951" width="13.08984375" style="103" customWidth="1"/>
    <col min="8952" max="8953" width="13.36328125" style="103" customWidth="1"/>
    <col min="8954" max="8954" width="15.26953125" style="103" bestFit="1" customWidth="1"/>
    <col min="8955" max="9198" width="8.7265625" style="103"/>
    <col min="9199" max="9199" width="11.36328125" style="103" customWidth="1"/>
    <col min="9200" max="9200" width="11.26953125" style="103" customWidth="1"/>
    <col min="9201" max="9202" width="15.26953125" style="103" customWidth="1"/>
    <col min="9203" max="9203" width="15.26953125" style="103" bestFit="1" customWidth="1"/>
    <col min="9204" max="9204" width="8.7265625" style="103"/>
    <col min="9205" max="9205" width="12.36328125" style="103" customWidth="1"/>
    <col min="9206" max="9206" width="12.08984375" style="103" customWidth="1"/>
    <col min="9207" max="9207" width="13.08984375" style="103" customWidth="1"/>
    <col min="9208" max="9209" width="13.36328125" style="103" customWidth="1"/>
    <col min="9210" max="9210" width="15.26953125" style="103" bestFit="1" customWidth="1"/>
    <col min="9211" max="9454" width="8.7265625" style="103"/>
    <col min="9455" max="9455" width="11.36328125" style="103" customWidth="1"/>
    <col min="9456" max="9456" width="11.26953125" style="103" customWidth="1"/>
    <col min="9457" max="9458" width="15.26953125" style="103" customWidth="1"/>
    <col min="9459" max="9459" width="15.26953125" style="103" bestFit="1" customWidth="1"/>
    <col min="9460" max="9460" width="8.7265625" style="103"/>
    <col min="9461" max="9461" width="12.36328125" style="103" customWidth="1"/>
    <col min="9462" max="9462" width="12.08984375" style="103" customWidth="1"/>
    <col min="9463" max="9463" width="13.08984375" style="103" customWidth="1"/>
    <col min="9464" max="9465" width="13.36328125" style="103" customWidth="1"/>
    <col min="9466" max="9466" width="15.26953125" style="103" bestFit="1" customWidth="1"/>
    <col min="9467" max="9710" width="8.7265625" style="103"/>
    <col min="9711" max="9711" width="11.36328125" style="103" customWidth="1"/>
    <col min="9712" max="9712" width="11.26953125" style="103" customWidth="1"/>
    <col min="9713" max="9714" width="15.26953125" style="103" customWidth="1"/>
    <col min="9715" max="9715" width="15.26953125" style="103" bestFit="1" customWidth="1"/>
    <col min="9716" max="9716" width="8.7265625" style="103"/>
    <col min="9717" max="9717" width="12.36328125" style="103" customWidth="1"/>
    <col min="9718" max="9718" width="12.08984375" style="103" customWidth="1"/>
    <col min="9719" max="9719" width="13.08984375" style="103" customWidth="1"/>
    <col min="9720" max="9721" width="13.36328125" style="103" customWidth="1"/>
    <col min="9722" max="9722" width="15.26953125" style="103" bestFit="1" customWidth="1"/>
    <col min="9723" max="9966" width="8.7265625" style="103"/>
    <col min="9967" max="9967" width="11.36328125" style="103" customWidth="1"/>
    <col min="9968" max="9968" width="11.26953125" style="103" customWidth="1"/>
    <col min="9969" max="9970" width="15.26953125" style="103" customWidth="1"/>
    <col min="9971" max="9971" width="15.26953125" style="103" bestFit="1" customWidth="1"/>
    <col min="9972" max="9972" width="8.7265625" style="103"/>
    <col min="9973" max="9973" width="12.36328125" style="103" customWidth="1"/>
    <col min="9974" max="9974" width="12.08984375" style="103" customWidth="1"/>
    <col min="9975" max="9975" width="13.08984375" style="103" customWidth="1"/>
    <col min="9976" max="9977" width="13.36328125" style="103" customWidth="1"/>
    <col min="9978" max="9978" width="15.26953125" style="103" bestFit="1" customWidth="1"/>
    <col min="9979" max="10222" width="8.7265625" style="103"/>
    <col min="10223" max="10223" width="11.36328125" style="103" customWidth="1"/>
    <col min="10224" max="10224" width="11.26953125" style="103" customWidth="1"/>
    <col min="10225" max="10226" width="15.26953125" style="103" customWidth="1"/>
    <col min="10227" max="10227" width="15.26953125" style="103" bestFit="1" customWidth="1"/>
    <col min="10228" max="10228" width="8.7265625" style="103"/>
    <col min="10229" max="10229" width="12.36328125" style="103" customWidth="1"/>
    <col min="10230" max="10230" width="12.08984375" style="103" customWidth="1"/>
    <col min="10231" max="10231" width="13.08984375" style="103" customWidth="1"/>
    <col min="10232" max="10233" width="13.36328125" style="103" customWidth="1"/>
    <col min="10234" max="10234" width="15.26953125" style="103" bestFit="1" customWidth="1"/>
    <col min="10235" max="10478" width="8.7265625" style="103"/>
    <col min="10479" max="10479" width="11.36328125" style="103" customWidth="1"/>
    <col min="10480" max="10480" width="11.26953125" style="103" customWidth="1"/>
    <col min="10481" max="10482" width="15.26953125" style="103" customWidth="1"/>
    <col min="10483" max="10483" width="15.26953125" style="103" bestFit="1" customWidth="1"/>
    <col min="10484" max="10484" width="8.7265625" style="103"/>
    <col min="10485" max="10485" width="12.36328125" style="103" customWidth="1"/>
    <col min="10486" max="10486" width="12.08984375" style="103" customWidth="1"/>
    <col min="10487" max="10487" width="13.08984375" style="103" customWidth="1"/>
    <col min="10488" max="10489" width="13.36328125" style="103" customWidth="1"/>
    <col min="10490" max="10490" width="15.26953125" style="103" bestFit="1" customWidth="1"/>
    <col min="10491" max="10734" width="8.7265625" style="103"/>
    <col min="10735" max="10735" width="11.36328125" style="103" customWidth="1"/>
    <col min="10736" max="10736" width="11.26953125" style="103" customWidth="1"/>
    <col min="10737" max="10738" width="15.26953125" style="103" customWidth="1"/>
    <col min="10739" max="10739" width="15.26953125" style="103" bestFit="1" customWidth="1"/>
    <col min="10740" max="10740" width="8.7265625" style="103"/>
    <col min="10741" max="10741" width="12.36328125" style="103" customWidth="1"/>
    <col min="10742" max="10742" width="12.08984375" style="103" customWidth="1"/>
    <col min="10743" max="10743" width="13.08984375" style="103" customWidth="1"/>
    <col min="10744" max="10745" width="13.36328125" style="103" customWidth="1"/>
    <col min="10746" max="10746" width="15.26953125" style="103" bestFit="1" customWidth="1"/>
    <col min="10747" max="10990" width="8.7265625" style="103"/>
    <col min="10991" max="10991" width="11.36328125" style="103" customWidth="1"/>
    <col min="10992" max="10992" width="11.26953125" style="103" customWidth="1"/>
    <col min="10993" max="10994" width="15.26953125" style="103" customWidth="1"/>
    <col min="10995" max="10995" width="15.26953125" style="103" bestFit="1" customWidth="1"/>
    <col min="10996" max="10996" width="8.7265625" style="103"/>
    <col min="10997" max="10997" width="12.36328125" style="103" customWidth="1"/>
    <col min="10998" max="10998" width="12.08984375" style="103" customWidth="1"/>
    <col min="10999" max="10999" width="13.08984375" style="103" customWidth="1"/>
    <col min="11000" max="11001" width="13.36328125" style="103" customWidth="1"/>
    <col min="11002" max="11002" width="15.26953125" style="103" bestFit="1" customWidth="1"/>
    <col min="11003" max="11246" width="8.7265625" style="103"/>
    <col min="11247" max="11247" width="11.36328125" style="103" customWidth="1"/>
    <col min="11248" max="11248" width="11.26953125" style="103" customWidth="1"/>
    <col min="11249" max="11250" width="15.26953125" style="103" customWidth="1"/>
    <col min="11251" max="11251" width="15.26953125" style="103" bestFit="1" customWidth="1"/>
    <col min="11252" max="11252" width="8.7265625" style="103"/>
    <col min="11253" max="11253" width="12.36328125" style="103" customWidth="1"/>
    <col min="11254" max="11254" width="12.08984375" style="103" customWidth="1"/>
    <col min="11255" max="11255" width="13.08984375" style="103" customWidth="1"/>
    <col min="11256" max="11257" width="13.36328125" style="103" customWidth="1"/>
    <col min="11258" max="11258" width="15.26953125" style="103" bestFit="1" customWidth="1"/>
    <col min="11259" max="11502" width="8.7265625" style="103"/>
    <col min="11503" max="11503" width="11.36328125" style="103" customWidth="1"/>
    <col min="11504" max="11504" width="11.26953125" style="103" customWidth="1"/>
    <col min="11505" max="11506" width="15.26953125" style="103" customWidth="1"/>
    <col min="11507" max="11507" width="15.26953125" style="103" bestFit="1" customWidth="1"/>
    <col min="11508" max="11508" width="8.7265625" style="103"/>
    <col min="11509" max="11509" width="12.36328125" style="103" customWidth="1"/>
    <col min="11510" max="11510" width="12.08984375" style="103" customWidth="1"/>
    <col min="11511" max="11511" width="13.08984375" style="103" customWidth="1"/>
    <col min="11512" max="11513" width="13.36328125" style="103" customWidth="1"/>
    <col min="11514" max="11514" width="15.26953125" style="103" bestFit="1" customWidth="1"/>
    <col min="11515" max="11758" width="8.7265625" style="103"/>
    <col min="11759" max="11759" width="11.36328125" style="103" customWidth="1"/>
    <col min="11760" max="11760" width="11.26953125" style="103" customWidth="1"/>
    <col min="11761" max="11762" width="15.26953125" style="103" customWidth="1"/>
    <col min="11763" max="11763" width="15.26953125" style="103" bestFit="1" customWidth="1"/>
    <col min="11764" max="11764" width="8.7265625" style="103"/>
    <col min="11765" max="11765" width="12.36328125" style="103" customWidth="1"/>
    <col min="11766" max="11766" width="12.08984375" style="103" customWidth="1"/>
    <col min="11767" max="11767" width="13.08984375" style="103" customWidth="1"/>
    <col min="11768" max="11769" width="13.36328125" style="103" customWidth="1"/>
    <col min="11770" max="11770" width="15.26953125" style="103" bestFit="1" customWidth="1"/>
    <col min="11771" max="12014" width="8.7265625" style="103"/>
    <col min="12015" max="12015" width="11.36328125" style="103" customWidth="1"/>
    <col min="12016" max="12016" width="11.26953125" style="103" customWidth="1"/>
    <col min="12017" max="12018" width="15.26953125" style="103" customWidth="1"/>
    <col min="12019" max="12019" width="15.26953125" style="103" bestFit="1" customWidth="1"/>
    <col min="12020" max="12020" width="8.7265625" style="103"/>
    <col min="12021" max="12021" width="12.36328125" style="103" customWidth="1"/>
    <col min="12022" max="12022" width="12.08984375" style="103" customWidth="1"/>
    <col min="12023" max="12023" width="13.08984375" style="103" customWidth="1"/>
    <col min="12024" max="12025" width="13.36328125" style="103" customWidth="1"/>
    <col min="12026" max="12026" width="15.26953125" style="103" bestFit="1" customWidth="1"/>
    <col min="12027" max="12270" width="8.7265625" style="103"/>
    <col min="12271" max="12271" width="11.36328125" style="103" customWidth="1"/>
    <col min="12272" max="12272" width="11.26953125" style="103" customWidth="1"/>
    <col min="12273" max="12274" width="15.26953125" style="103" customWidth="1"/>
    <col min="12275" max="12275" width="15.26953125" style="103" bestFit="1" customWidth="1"/>
    <col min="12276" max="12276" width="8.7265625" style="103"/>
    <col min="12277" max="12277" width="12.36328125" style="103" customWidth="1"/>
    <col min="12278" max="12278" width="12.08984375" style="103" customWidth="1"/>
    <col min="12279" max="12279" width="13.08984375" style="103" customWidth="1"/>
    <col min="12280" max="12281" width="13.36328125" style="103" customWidth="1"/>
    <col min="12282" max="12282" width="15.26953125" style="103" bestFit="1" customWidth="1"/>
    <col min="12283" max="12526" width="8.7265625" style="103"/>
    <col min="12527" max="12527" width="11.36328125" style="103" customWidth="1"/>
    <col min="12528" max="12528" width="11.26953125" style="103" customWidth="1"/>
    <col min="12529" max="12530" width="15.26953125" style="103" customWidth="1"/>
    <col min="12531" max="12531" width="15.26953125" style="103" bestFit="1" customWidth="1"/>
    <col min="12532" max="12532" width="8.7265625" style="103"/>
    <col min="12533" max="12533" width="12.36328125" style="103" customWidth="1"/>
    <col min="12534" max="12534" width="12.08984375" style="103" customWidth="1"/>
    <col min="12535" max="12535" width="13.08984375" style="103" customWidth="1"/>
    <col min="12536" max="12537" width="13.36328125" style="103" customWidth="1"/>
    <col min="12538" max="12538" width="15.26953125" style="103" bestFit="1" customWidth="1"/>
    <col min="12539" max="12782" width="8.7265625" style="103"/>
    <col min="12783" max="12783" width="11.36328125" style="103" customWidth="1"/>
    <col min="12784" max="12784" width="11.26953125" style="103" customWidth="1"/>
    <col min="12785" max="12786" width="15.26953125" style="103" customWidth="1"/>
    <col min="12787" max="12787" width="15.26953125" style="103" bestFit="1" customWidth="1"/>
    <col min="12788" max="12788" width="8.7265625" style="103"/>
    <col min="12789" max="12789" width="12.36328125" style="103" customWidth="1"/>
    <col min="12790" max="12790" width="12.08984375" style="103" customWidth="1"/>
    <col min="12791" max="12791" width="13.08984375" style="103" customWidth="1"/>
    <col min="12792" max="12793" width="13.36328125" style="103" customWidth="1"/>
    <col min="12794" max="12794" width="15.26953125" style="103" bestFit="1" customWidth="1"/>
    <col min="12795" max="13038" width="8.7265625" style="103"/>
    <col min="13039" max="13039" width="11.36328125" style="103" customWidth="1"/>
    <col min="13040" max="13040" width="11.26953125" style="103" customWidth="1"/>
    <col min="13041" max="13042" width="15.26953125" style="103" customWidth="1"/>
    <col min="13043" max="13043" width="15.26953125" style="103" bestFit="1" customWidth="1"/>
    <col min="13044" max="13044" width="8.7265625" style="103"/>
    <col min="13045" max="13045" width="12.36328125" style="103" customWidth="1"/>
    <col min="13046" max="13046" width="12.08984375" style="103" customWidth="1"/>
    <col min="13047" max="13047" width="13.08984375" style="103" customWidth="1"/>
    <col min="13048" max="13049" width="13.36328125" style="103" customWidth="1"/>
    <col min="13050" max="13050" width="15.26953125" style="103" bestFit="1" customWidth="1"/>
    <col min="13051" max="13294" width="8.7265625" style="103"/>
    <col min="13295" max="13295" width="11.36328125" style="103" customWidth="1"/>
    <col min="13296" max="13296" width="11.26953125" style="103" customWidth="1"/>
    <col min="13297" max="13298" width="15.26953125" style="103" customWidth="1"/>
    <col min="13299" max="13299" width="15.26953125" style="103" bestFit="1" customWidth="1"/>
    <col min="13300" max="13300" width="8.7265625" style="103"/>
    <col min="13301" max="13301" width="12.36328125" style="103" customWidth="1"/>
    <col min="13302" max="13302" width="12.08984375" style="103" customWidth="1"/>
    <col min="13303" max="13303" width="13.08984375" style="103" customWidth="1"/>
    <col min="13304" max="13305" width="13.36328125" style="103" customWidth="1"/>
    <col min="13306" max="13306" width="15.26953125" style="103" bestFit="1" customWidth="1"/>
    <col min="13307" max="13550" width="8.7265625" style="103"/>
    <col min="13551" max="13551" width="11.36328125" style="103" customWidth="1"/>
    <col min="13552" max="13552" width="11.26953125" style="103" customWidth="1"/>
    <col min="13553" max="13554" width="15.26953125" style="103" customWidth="1"/>
    <col min="13555" max="13555" width="15.26953125" style="103" bestFit="1" customWidth="1"/>
    <col min="13556" max="13556" width="8.7265625" style="103"/>
    <col min="13557" max="13557" width="12.36328125" style="103" customWidth="1"/>
    <col min="13558" max="13558" width="12.08984375" style="103" customWidth="1"/>
    <col min="13559" max="13559" width="13.08984375" style="103" customWidth="1"/>
    <col min="13560" max="13561" width="13.36328125" style="103" customWidth="1"/>
    <col min="13562" max="13562" width="15.26953125" style="103" bestFit="1" customWidth="1"/>
    <col min="13563" max="13806" width="8.7265625" style="103"/>
    <col min="13807" max="13807" width="11.36328125" style="103" customWidth="1"/>
    <col min="13808" max="13808" width="11.26953125" style="103" customWidth="1"/>
    <col min="13809" max="13810" width="15.26953125" style="103" customWidth="1"/>
    <col min="13811" max="13811" width="15.26953125" style="103" bestFit="1" customWidth="1"/>
    <col min="13812" max="13812" width="8.7265625" style="103"/>
    <col min="13813" max="13813" width="12.36328125" style="103" customWidth="1"/>
    <col min="13814" max="13814" width="12.08984375" style="103" customWidth="1"/>
    <col min="13815" max="13815" width="13.08984375" style="103" customWidth="1"/>
    <col min="13816" max="13817" width="13.36328125" style="103" customWidth="1"/>
    <col min="13818" max="13818" width="15.26953125" style="103" bestFit="1" customWidth="1"/>
    <col min="13819" max="14062" width="8.7265625" style="103"/>
    <col min="14063" max="14063" width="11.36328125" style="103" customWidth="1"/>
    <col min="14064" max="14064" width="11.26953125" style="103" customWidth="1"/>
    <col min="14065" max="14066" width="15.26953125" style="103" customWidth="1"/>
    <col min="14067" max="14067" width="15.26953125" style="103" bestFit="1" customWidth="1"/>
    <col min="14068" max="14068" width="8.7265625" style="103"/>
    <col min="14069" max="14069" width="12.36328125" style="103" customWidth="1"/>
    <col min="14070" max="14070" width="12.08984375" style="103" customWidth="1"/>
    <col min="14071" max="14071" width="13.08984375" style="103" customWidth="1"/>
    <col min="14072" max="14073" width="13.36328125" style="103" customWidth="1"/>
    <col min="14074" max="14074" width="15.26953125" style="103" bestFit="1" customWidth="1"/>
    <col min="14075" max="14318" width="8.7265625" style="103"/>
    <col min="14319" max="14319" width="11.36328125" style="103" customWidth="1"/>
    <col min="14320" max="14320" width="11.26953125" style="103" customWidth="1"/>
    <col min="14321" max="14322" width="15.26953125" style="103" customWidth="1"/>
    <col min="14323" max="14323" width="15.26953125" style="103" bestFit="1" customWidth="1"/>
    <col min="14324" max="14324" width="8.7265625" style="103"/>
    <col min="14325" max="14325" width="12.36328125" style="103" customWidth="1"/>
    <col min="14326" max="14326" width="12.08984375" style="103" customWidth="1"/>
    <col min="14327" max="14327" width="13.08984375" style="103" customWidth="1"/>
    <col min="14328" max="14329" width="13.36328125" style="103" customWidth="1"/>
    <col min="14330" max="14330" width="15.26953125" style="103" bestFit="1" customWidth="1"/>
    <col min="14331" max="14574" width="8.7265625" style="103"/>
    <col min="14575" max="14575" width="11.36328125" style="103" customWidth="1"/>
    <col min="14576" max="14576" width="11.26953125" style="103" customWidth="1"/>
    <col min="14577" max="14578" width="15.26953125" style="103" customWidth="1"/>
    <col min="14579" max="14579" width="15.26953125" style="103" bestFit="1" customWidth="1"/>
    <col min="14580" max="14580" width="8.7265625" style="103"/>
    <col min="14581" max="14581" width="12.36328125" style="103" customWidth="1"/>
    <col min="14582" max="14582" width="12.08984375" style="103" customWidth="1"/>
    <col min="14583" max="14583" width="13.08984375" style="103" customWidth="1"/>
    <col min="14584" max="14585" width="13.36328125" style="103" customWidth="1"/>
    <col min="14586" max="14586" width="15.26953125" style="103" bestFit="1" customWidth="1"/>
    <col min="14587" max="14830" width="8.7265625" style="103"/>
    <col min="14831" max="14831" width="11.36328125" style="103" customWidth="1"/>
    <col min="14832" max="14832" width="11.26953125" style="103" customWidth="1"/>
    <col min="14833" max="14834" width="15.26953125" style="103" customWidth="1"/>
    <col min="14835" max="14835" width="15.26953125" style="103" bestFit="1" customWidth="1"/>
    <col min="14836" max="14836" width="8.7265625" style="103"/>
    <col min="14837" max="14837" width="12.36328125" style="103" customWidth="1"/>
    <col min="14838" max="14838" width="12.08984375" style="103" customWidth="1"/>
    <col min="14839" max="14839" width="13.08984375" style="103" customWidth="1"/>
    <col min="14840" max="14841" width="13.36328125" style="103" customWidth="1"/>
    <col min="14842" max="14842" width="15.26953125" style="103" bestFit="1" customWidth="1"/>
    <col min="14843" max="15086" width="8.7265625" style="103"/>
    <col min="15087" max="15087" width="11.36328125" style="103" customWidth="1"/>
    <col min="15088" max="15088" width="11.26953125" style="103" customWidth="1"/>
    <col min="15089" max="15090" width="15.26953125" style="103" customWidth="1"/>
    <col min="15091" max="15091" width="15.26953125" style="103" bestFit="1" customWidth="1"/>
    <col min="15092" max="15092" width="8.7265625" style="103"/>
    <col min="15093" max="15093" width="12.36328125" style="103" customWidth="1"/>
    <col min="15094" max="15094" width="12.08984375" style="103" customWidth="1"/>
    <col min="15095" max="15095" width="13.08984375" style="103" customWidth="1"/>
    <col min="15096" max="15097" width="13.36328125" style="103" customWidth="1"/>
    <col min="15098" max="15098" width="15.26953125" style="103" bestFit="1" customWidth="1"/>
    <col min="15099" max="15342" width="8.7265625" style="103"/>
    <col min="15343" max="15343" width="11.36328125" style="103" customWidth="1"/>
    <col min="15344" max="15344" width="11.26953125" style="103" customWidth="1"/>
    <col min="15345" max="15346" width="15.26953125" style="103" customWidth="1"/>
    <col min="15347" max="15347" width="15.26953125" style="103" bestFit="1" customWidth="1"/>
    <col min="15348" max="15348" width="8.7265625" style="103"/>
    <col min="15349" max="15349" width="12.36328125" style="103" customWidth="1"/>
    <col min="15350" max="15350" width="12.08984375" style="103" customWidth="1"/>
    <col min="15351" max="15351" width="13.08984375" style="103" customWidth="1"/>
    <col min="15352" max="15353" width="13.36328125" style="103" customWidth="1"/>
    <col min="15354" max="15354" width="15.26953125" style="103" bestFit="1" customWidth="1"/>
    <col min="15355" max="15598" width="8.7265625" style="103"/>
    <col min="15599" max="15599" width="11.36328125" style="103" customWidth="1"/>
    <col min="15600" max="15600" width="11.26953125" style="103" customWidth="1"/>
    <col min="15601" max="15602" width="15.26953125" style="103" customWidth="1"/>
    <col min="15603" max="15603" width="15.26953125" style="103" bestFit="1" customWidth="1"/>
    <col min="15604" max="15604" width="8.7265625" style="103"/>
    <col min="15605" max="15605" width="12.36328125" style="103" customWidth="1"/>
    <col min="15606" max="15606" width="12.08984375" style="103" customWidth="1"/>
    <col min="15607" max="15607" width="13.08984375" style="103" customWidth="1"/>
    <col min="15608" max="15609" width="13.36328125" style="103" customWidth="1"/>
    <col min="15610" max="15610" width="15.26953125" style="103" bestFit="1" customWidth="1"/>
    <col min="15611" max="15854" width="8.7265625" style="103"/>
    <col min="15855" max="15855" width="11.36328125" style="103" customWidth="1"/>
    <col min="15856" max="15856" width="11.26953125" style="103" customWidth="1"/>
    <col min="15857" max="15858" width="15.26953125" style="103" customWidth="1"/>
    <col min="15859" max="15859" width="15.26953125" style="103" bestFit="1" customWidth="1"/>
    <col min="15860" max="15860" width="8.7265625" style="103"/>
    <col min="15861" max="15861" width="12.36328125" style="103" customWidth="1"/>
    <col min="15862" max="15862" width="12.08984375" style="103" customWidth="1"/>
    <col min="15863" max="15863" width="13.08984375" style="103" customWidth="1"/>
    <col min="15864" max="15865" width="13.36328125" style="103" customWidth="1"/>
    <col min="15866" max="15866" width="15.26953125" style="103" bestFit="1" customWidth="1"/>
    <col min="15867" max="16110" width="8.7265625" style="103"/>
    <col min="16111" max="16111" width="11.36328125" style="103" customWidth="1"/>
    <col min="16112" max="16112" width="11.26953125" style="103" customWidth="1"/>
    <col min="16113" max="16114" width="15.26953125" style="103" customWidth="1"/>
    <col min="16115" max="16115" width="15.26953125" style="103" bestFit="1" customWidth="1"/>
    <col min="16116" max="16116" width="8.7265625" style="103"/>
    <col min="16117" max="16117" width="12.36328125" style="103" customWidth="1"/>
    <col min="16118" max="16118" width="12.08984375" style="103" customWidth="1"/>
    <col min="16119" max="16119" width="13.08984375" style="103" customWidth="1"/>
    <col min="16120" max="16121" width="13.36328125" style="103" customWidth="1"/>
    <col min="16122" max="16122" width="15.26953125" style="103" bestFit="1" customWidth="1"/>
    <col min="16123" max="16384" width="8.7265625" style="103"/>
  </cols>
  <sheetData>
    <row r="1" spans="1:11" ht="15.5">
      <c r="A1" s="1"/>
      <c r="B1" s="172" t="s">
        <v>469</v>
      </c>
      <c r="C1" s="1"/>
      <c r="D1" s="1"/>
      <c r="E1" s="1"/>
      <c r="H1" s="157"/>
    </row>
    <row r="2" spans="1:11">
      <c r="A2" s="1"/>
      <c r="B2" s="189" t="s">
        <v>328</v>
      </c>
      <c r="C2" s="1"/>
      <c r="D2" s="1"/>
      <c r="E2" s="1"/>
      <c r="H2" s="157"/>
    </row>
    <row r="3" spans="1:11">
      <c r="A3" s="1"/>
      <c r="B3" s="158" t="s">
        <v>309</v>
      </c>
      <c r="C3" s="166">
        <v>0.35</v>
      </c>
      <c r="D3" s="167">
        <v>4410755.6499999994</v>
      </c>
      <c r="E3" s="159" t="s">
        <v>312</v>
      </c>
      <c r="F3" s="160">
        <v>2205377.8249999997</v>
      </c>
      <c r="G3" s="159" t="s">
        <v>313</v>
      </c>
      <c r="H3" s="169">
        <v>2205377.8149999999</v>
      </c>
    </row>
    <row r="4" spans="1:11">
      <c r="A4" s="1"/>
      <c r="B4" s="158" t="s">
        <v>310</v>
      </c>
      <c r="C4" s="166">
        <v>0.35</v>
      </c>
      <c r="D4" s="167">
        <v>4410755.6499999994</v>
      </c>
      <c r="E4" s="161" t="s">
        <v>314</v>
      </c>
      <c r="F4" s="162">
        <v>2205377.8249999997</v>
      </c>
      <c r="G4" s="161" t="s">
        <v>315</v>
      </c>
      <c r="H4" s="170">
        <v>2205377.8149999999</v>
      </c>
    </row>
    <row r="5" spans="1:11">
      <c r="A5" s="1"/>
      <c r="B5" s="158" t="s">
        <v>311</v>
      </c>
      <c r="C5" s="166">
        <v>0.3</v>
      </c>
      <c r="D5" s="167">
        <v>3780647.6999999997</v>
      </c>
      <c r="E5" s="163"/>
      <c r="F5" s="168"/>
      <c r="G5" s="163"/>
      <c r="H5" s="171"/>
    </row>
    <row r="6" spans="1:11">
      <c r="A6" s="1"/>
      <c r="B6" s="173" t="s">
        <v>321</v>
      </c>
      <c r="C6" s="174">
        <v>7.4999999999999997E-2</v>
      </c>
      <c r="D6" s="175">
        <v>945161.92499999993</v>
      </c>
      <c r="E6" s="163"/>
      <c r="F6" s="168"/>
      <c r="G6" s="163"/>
      <c r="H6" s="168"/>
    </row>
    <row r="7" spans="1:11">
      <c r="A7" s="1"/>
      <c r="B7" s="173" t="s">
        <v>318</v>
      </c>
      <c r="C7" s="174">
        <v>7.4999999999999997E-2</v>
      </c>
      <c r="D7" s="175">
        <v>945161.91499999992</v>
      </c>
      <c r="E7" s="163"/>
      <c r="F7" s="168"/>
      <c r="G7" s="163"/>
      <c r="H7" s="171"/>
      <c r="I7" s="163"/>
      <c r="J7" s="164"/>
    </row>
    <row r="8" spans="1:11">
      <c r="A8" s="1"/>
      <c r="B8" s="173" t="s">
        <v>319</v>
      </c>
      <c r="C8" s="174">
        <v>7.4999999999999997E-2</v>
      </c>
      <c r="D8" s="175">
        <v>945161.92499999993</v>
      </c>
      <c r="E8" s="159" t="s">
        <v>316</v>
      </c>
      <c r="F8" s="160">
        <v>472580.96</v>
      </c>
      <c r="G8" s="159" t="s">
        <v>317</v>
      </c>
      <c r="H8" s="160">
        <v>472580.97000000003</v>
      </c>
      <c r="I8" s="163"/>
      <c r="J8" s="168"/>
      <c r="K8" s="156"/>
    </row>
    <row r="9" spans="1:11">
      <c r="A9" s="1"/>
      <c r="B9" s="173" t="s">
        <v>320</v>
      </c>
      <c r="C9" s="174">
        <v>7.4999999999999997E-2</v>
      </c>
      <c r="D9" s="175">
        <v>945161.91499999992</v>
      </c>
      <c r="E9" s="163"/>
      <c r="F9" s="168"/>
      <c r="G9" s="163"/>
      <c r="H9" s="171"/>
    </row>
    <row r="10" spans="1:11" ht="21">
      <c r="A10" s="179" t="s">
        <v>325</v>
      </c>
      <c r="B10" s="150"/>
    </row>
    <row r="11" spans="1:11" ht="14.5" customHeight="1">
      <c r="A11" s="248" t="s">
        <v>1</v>
      </c>
      <c r="B11" s="245" t="s">
        <v>305</v>
      </c>
      <c r="C11" s="251" t="s">
        <v>470</v>
      </c>
      <c r="D11" s="252"/>
      <c r="E11" s="252"/>
      <c r="F11" s="252"/>
      <c r="G11" s="252"/>
      <c r="H11" s="252"/>
      <c r="I11" s="252"/>
      <c r="J11" s="252"/>
      <c r="K11" s="242" t="s">
        <v>323</v>
      </c>
    </row>
    <row r="12" spans="1:11" s="3" customFormat="1" ht="14.5" customHeight="1">
      <c r="A12" s="249"/>
      <c r="B12" s="246"/>
      <c r="C12" s="262" t="s">
        <v>475</v>
      </c>
      <c r="D12" s="263"/>
      <c r="E12" s="263"/>
      <c r="F12" s="263"/>
      <c r="G12" s="263"/>
      <c r="H12" s="263"/>
      <c r="I12" s="263"/>
      <c r="J12" s="264"/>
      <c r="K12" s="243"/>
    </row>
    <row r="13" spans="1:11" s="3" customFormat="1" ht="23.5" customHeight="1">
      <c r="A13" s="249"/>
      <c r="B13" s="246"/>
      <c r="C13" s="265" t="s">
        <v>476</v>
      </c>
      <c r="D13" s="266"/>
      <c r="E13" s="266"/>
      <c r="F13" s="267"/>
      <c r="G13" s="265" t="s">
        <v>477</v>
      </c>
      <c r="H13" s="266"/>
      <c r="I13" s="266"/>
      <c r="J13" s="267"/>
      <c r="K13" s="243"/>
    </row>
    <row r="14" spans="1:11" s="5" customFormat="1" ht="30.5" customHeight="1">
      <c r="A14" s="250"/>
      <c r="B14" s="247"/>
      <c r="C14" s="111" t="s">
        <v>277</v>
      </c>
      <c r="D14" s="111" t="s">
        <v>307</v>
      </c>
      <c r="E14" s="111" t="s">
        <v>306</v>
      </c>
      <c r="F14" s="111" t="s">
        <v>288</v>
      </c>
      <c r="G14" s="111" t="s">
        <v>277</v>
      </c>
      <c r="H14" s="111" t="s">
        <v>307</v>
      </c>
      <c r="I14" s="111" t="s">
        <v>306</v>
      </c>
      <c r="J14" s="111" t="s">
        <v>288</v>
      </c>
      <c r="K14" s="243"/>
    </row>
    <row r="15" spans="1:11" ht="15.5">
      <c r="A15" s="6" t="s">
        <v>8</v>
      </c>
      <c r="B15" s="151">
        <v>533694</v>
      </c>
      <c r="C15" s="204">
        <v>4</v>
      </c>
      <c r="D15" s="6">
        <f>2205377.83/4127723*B15</f>
        <v>285144.35576321866</v>
      </c>
      <c r="E15" s="6">
        <f>C15*D15</f>
        <v>1140577.4230528746</v>
      </c>
      <c r="F15" s="6">
        <f>E15/$E$22*$D$22</f>
        <v>351432.93552678527</v>
      </c>
      <c r="G15" s="204">
        <v>3.6666666666666665</v>
      </c>
      <c r="H15" s="6">
        <f>2205377.82/4127723*B15</f>
        <v>285144.35447026842</v>
      </c>
      <c r="I15" s="6">
        <f>G15*H15</f>
        <v>1045529.2997243175</v>
      </c>
      <c r="J15" s="6">
        <f>I15/$I$22*$H$22</f>
        <v>272543.975083809</v>
      </c>
      <c r="K15" s="176">
        <f>ROUND(F15+J15,2)</f>
        <v>623976.91</v>
      </c>
    </row>
    <row r="16" spans="1:11" ht="15.5">
      <c r="A16" s="6" t="s">
        <v>9</v>
      </c>
      <c r="B16" s="151">
        <v>325933</v>
      </c>
      <c r="C16" s="203">
        <v>4</v>
      </c>
      <c r="D16" s="6">
        <f t="shared" ref="D16:D21" si="0">2205377.83/4127723*B16</f>
        <v>174140.90341464049</v>
      </c>
      <c r="E16" s="6">
        <f t="shared" ref="E16:E21" si="1">C16*D16</f>
        <v>696563.61365856195</v>
      </c>
      <c r="F16" s="6">
        <f t="shared" ref="F16:F21" si="2">E16/$E$22*$D$22</f>
        <v>214624.09353496888</v>
      </c>
      <c r="G16" s="204">
        <v>3.5000000000000004</v>
      </c>
      <c r="H16" s="6">
        <f t="shared" ref="H16:H21" si="3">2205377.82/4127723*B16</f>
        <v>174140.90262502109</v>
      </c>
      <c r="I16" s="6">
        <f t="shared" ref="I16:I21" si="4">G16*H16</f>
        <v>609493.15918757394</v>
      </c>
      <c r="J16" s="6">
        <f t="shared" ref="J16:J21" si="5">I16/$I$22*$H$22</f>
        <v>158879.99354505952</v>
      </c>
      <c r="K16" s="176">
        <f t="shared" ref="K16:K20" si="6">ROUND(F16+J16,2)</f>
        <v>373504.09</v>
      </c>
    </row>
    <row r="17" spans="1:11" ht="15.5">
      <c r="A17" s="6" t="s">
        <v>10</v>
      </c>
      <c r="B17" s="151">
        <v>503135</v>
      </c>
      <c r="C17" s="203">
        <v>3</v>
      </c>
      <c r="D17" s="6">
        <f t="shared" si="0"/>
        <v>268817.16008972743</v>
      </c>
      <c r="E17" s="6">
        <f t="shared" si="1"/>
        <v>806451.48026918224</v>
      </c>
      <c r="F17" s="6">
        <f t="shared" si="2"/>
        <v>248482.57149640389</v>
      </c>
      <c r="G17" s="204">
        <v>4</v>
      </c>
      <c r="H17" s="6">
        <f t="shared" si="3"/>
        <v>268817.15887081082</v>
      </c>
      <c r="I17" s="6">
        <f t="shared" si="4"/>
        <v>1075268.6354832433</v>
      </c>
      <c r="J17" s="6">
        <f t="shared" si="5"/>
        <v>280296.2942069812</v>
      </c>
      <c r="K17" s="176">
        <f t="shared" si="6"/>
        <v>528778.87</v>
      </c>
    </row>
    <row r="18" spans="1:11" ht="15.5">
      <c r="A18" s="6" t="s">
        <v>11</v>
      </c>
      <c r="B18" s="151">
        <v>849486</v>
      </c>
      <c r="C18" s="203">
        <v>2.5</v>
      </c>
      <c r="D18" s="6">
        <f t="shared" si="0"/>
        <v>453867.08151089115</v>
      </c>
      <c r="E18" s="6">
        <f t="shared" si="1"/>
        <v>1134667.7037772278</v>
      </c>
      <c r="F18" s="6">
        <f t="shared" si="2"/>
        <v>349612.04204669088</v>
      </c>
      <c r="G18" s="204">
        <v>4</v>
      </c>
      <c r="H18" s="6">
        <f t="shared" si="3"/>
        <v>453867.07945288956</v>
      </c>
      <c r="I18" s="6">
        <f t="shared" si="4"/>
        <v>1815468.3178115583</v>
      </c>
      <c r="J18" s="6">
        <f t="shared" si="5"/>
        <v>473248.2887907055</v>
      </c>
      <c r="K18" s="176">
        <f t="shared" si="6"/>
        <v>822860.33</v>
      </c>
    </row>
    <row r="19" spans="1:11" ht="15.5">
      <c r="A19" s="6" t="s">
        <v>12</v>
      </c>
      <c r="B19" s="151">
        <v>377230</v>
      </c>
      <c r="C19" s="203">
        <v>3</v>
      </c>
      <c r="D19" s="6">
        <f t="shared" si="0"/>
        <v>201548.08808897788</v>
      </c>
      <c r="E19" s="6">
        <f t="shared" si="1"/>
        <v>604644.26426693366</v>
      </c>
      <c r="F19" s="6">
        <f t="shared" si="2"/>
        <v>186302.04705613494</v>
      </c>
      <c r="G19" s="204">
        <v>3.1111111111111112</v>
      </c>
      <c r="H19" s="6">
        <f t="shared" si="3"/>
        <v>201548.08717508416</v>
      </c>
      <c r="I19" s="6">
        <f t="shared" si="4"/>
        <v>627038.49343359517</v>
      </c>
      <c r="J19" s="6">
        <f t="shared" si="5"/>
        <v>163453.63403590524</v>
      </c>
      <c r="K19" s="176">
        <f t="shared" si="6"/>
        <v>349755.68</v>
      </c>
    </row>
    <row r="20" spans="1:11" ht="15.5">
      <c r="A20" s="6" t="s">
        <v>13</v>
      </c>
      <c r="B20" s="151">
        <v>381258</v>
      </c>
      <c r="C20" s="203">
        <v>3</v>
      </c>
      <c r="D20" s="6">
        <f t="shared" si="0"/>
        <v>203700.1854800189</v>
      </c>
      <c r="E20" s="6">
        <f t="shared" si="1"/>
        <v>611100.55644005677</v>
      </c>
      <c r="F20" s="6">
        <f t="shared" si="2"/>
        <v>188291.34972438007</v>
      </c>
      <c r="G20" s="204">
        <v>4</v>
      </c>
      <c r="H20" s="6">
        <f t="shared" si="3"/>
        <v>203700.18455636676</v>
      </c>
      <c r="I20" s="6">
        <f t="shared" si="4"/>
        <v>814800.73822546704</v>
      </c>
      <c r="J20" s="6">
        <f t="shared" si="5"/>
        <v>212398.66941629036</v>
      </c>
      <c r="K20" s="176">
        <f t="shared" si="6"/>
        <v>400690.02</v>
      </c>
    </row>
    <row r="21" spans="1:11" ht="15.5">
      <c r="A21" s="6" t="s">
        <v>14</v>
      </c>
      <c r="B21" s="151">
        <v>1156987</v>
      </c>
      <c r="C21" s="203">
        <v>3.5</v>
      </c>
      <c r="D21" s="6">
        <f t="shared" si="0"/>
        <v>618160.05565252563</v>
      </c>
      <c r="E21" s="6">
        <f t="shared" si="1"/>
        <v>2163560.1947838399</v>
      </c>
      <c r="F21" s="6">
        <f t="shared" si="2"/>
        <v>666632.79061463592</v>
      </c>
      <c r="G21" s="204">
        <v>4</v>
      </c>
      <c r="H21" s="6">
        <f t="shared" si="3"/>
        <v>618160.05284955888</v>
      </c>
      <c r="I21" s="6">
        <f t="shared" si="4"/>
        <v>2472640.2113982355</v>
      </c>
      <c r="J21" s="6">
        <f t="shared" si="5"/>
        <v>644556.96492124884</v>
      </c>
      <c r="K21" s="176">
        <f>ROUND(F21+J21,2)-0.01</f>
        <v>1311189.75</v>
      </c>
    </row>
    <row r="22" spans="1:11">
      <c r="A22" s="7" t="s">
        <v>15</v>
      </c>
      <c r="B22" s="152">
        <f>SUM(B15:B21)</f>
        <v>4127723</v>
      </c>
      <c r="C22" s="7"/>
      <c r="D22" s="7">
        <f>SUM(D15:D21)</f>
        <v>2205377.83</v>
      </c>
      <c r="E22" s="7">
        <f>SUM(E15:E21)</f>
        <v>7157565.2362486776</v>
      </c>
      <c r="F22" s="7">
        <f t="shared" ref="F22:J22" si="7">SUM(F15:F21)</f>
        <v>2205377.83</v>
      </c>
      <c r="G22" s="7"/>
      <c r="H22" s="7">
        <f>SUM(H15:H21)</f>
        <v>2205377.8199999994</v>
      </c>
      <c r="I22" s="7">
        <f>SUM(I15:I21)</f>
        <v>8460238.8552639894</v>
      </c>
      <c r="J22" s="7">
        <f t="shared" si="7"/>
        <v>2205377.8199999994</v>
      </c>
      <c r="K22" s="177">
        <f>SUM(K15:K21)</f>
        <v>4410755.6500000004</v>
      </c>
    </row>
    <row r="23" spans="1:11">
      <c r="A23" s="2"/>
      <c r="B23" s="153"/>
      <c r="C23" s="2"/>
      <c r="D23" s="2"/>
      <c r="E23" s="2"/>
      <c r="F23" s="2"/>
      <c r="G23" s="2"/>
      <c r="H23" s="2"/>
      <c r="I23" s="2"/>
      <c r="J23" s="2"/>
    </row>
  </sheetData>
  <mergeCells count="7">
    <mergeCell ref="A11:A14"/>
    <mergeCell ref="B11:B14"/>
    <mergeCell ref="C12:J12"/>
    <mergeCell ref="C11:J11"/>
    <mergeCell ref="K11:K14"/>
    <mergeCell ref="C13:F13"/>
    <mergeCell ref="G13:J13"/>
  </mergeCells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A2CF-CA96-48FC-BFE4-097EA35AF6ED}">
  <sheetPr>
    <tabColor rgb="FF00B050"/>
  </sheetPr>
  <dimension ref="A1:W24"/>
  <sheetViews>
    <sheetView workbookViewId="0">
      <pane xSplit="2" ySplit="15" topLeftCell="G16" activePane="bottomRight" state="frozen"/>
      <selection pane="topRight" activeCell="C1" sqref="C1"/>
      <selection pane="bottomLeft" activeCell="A16" sqref="A16"/>
      <selection pane="bottomRight" activeCell="A13" sqref="A13:V23"/>
    </sheetView>
  </sheetViews>
  <sheetFormatPr defaultRowHeight="14.5"/>
  <cols>
    <col min="1" max="1" width="14.81640625" style="103" customWidth="1"/>
    <col min="2" max="2" width="14.81640625" style="154" customWidth="1"/>
    <col min="3" max="3" width="13.6328125" style="103" hidden="1" customWidth="1"/>
    <col min="4" max="4" width="13.08984375" style="103" hidden="1" customWidth="1"/>
    <col min="5" max="5" width="12.7265625" style="103" hidden="1" customWidth="1"/>
    <col min="6" max="6" width="13.26953125" style="103" hidden="1" customWidth="1"/>
    <col min="7" max="7" width="12" style="103" hidden="1" customWidth="1"/>
    <col min="8" max="8" width="13.54296875" style="103" hidden="1" customWidth="1"/>
    <col min="9" max="9" width="12.54296875" style="103" hidden="1" customWidth="1"/>
    <col min="10" max="10" width="11.08984375" style="103" hidden="1" customWidth="1"/>
    <col min="11" max="11" width="6.90625" style="103" hidden="1" customWidth="1"/>
    <col min="12" max="12" width="11.08984375" style="103" hidden="1" customWidth="1"/>
    <col min="13" max="13" width="11.453125" style="103" hidden="1" customWidth="1"/>
    <col min="14" max="16" width="11.08984375" style="103" hidden="1" customWidth="1"/>
    <col min="17" max="17" width="11.453125" style="103" hidden="1" customWidth="1"/>
    <col min="18" max="18" width="11.08984375" style="103" hidden="1" customWidth="1"/>
    <col min="19" max="19" width="9.6328125" style="103" customWidth="1"/>
    <col min="20" max="20" width="14.36328125" style="103" customWidth="1"/>
    <col min="21" max="21" width="14.81640625" style="103" customWidth="1"/>
    <col min="22" max="22" width="15.54296875" style="103" customWidth="1"/>
    <col min="23" max="23" width="15" style="103" customWidth="1"/>
    <col min="24" max="253" width="8.7265625" style="103"/>
    <col min="254" max="254" width="11.36328125" style="103" customWidth="1"/>
    <col min="255" max="255" width="11.26953125" style="103" customWidth="1"/>
    <col min="256" max="257" width="15.26953125" style="103" customWidth="1"/>
    <col min="258" max="258" width="15.26953125" style="103" bestFit="1" customWidth="1"/>
    <col min="259" max="259" width="8.7265625" style="103"/>
    <col min="260" max="260" width="12.36328125" style="103" customWidth="1"/>
    <col min="261" max="261" width="12.08984375" style="103" customWidth="1"/>
    <col min="262" max="262" width="13.08984375" style="103" customWidth="1"/>
    <col min="263" max="264" width="13.36328125" style="103" customWidth="1"/>
    <col min="265" max="265" width="15.26953125" style="103" bestFit="1" customWidth="1"/>
    <col min="266" max="509" width="8.7265625" style="103"/>
    <col min="510" max="510" width="11.36328125" style="103" customWidth="1"/>
    <col min="511" max="511" width="11.26953125" style="103" customWidth="1"/>
    <col min="512" max="513" width="15.26953125" style="103" customWidth="1"/>
    <col min="514" max="514" width="15.26953125" style="103" bestFit="1" customWidth="1"/>
    <col min="515" max="515" width="8.7265625" style="103"/>
    <col min="516" max="516" width="12.36328125" style="103" customWidth="1"/>
    <col min="517" max="517" width="12.08984375" style="103" customWidth="1"/>
    <col min="518" max="518" width="13.08984375" style="103" customWidth="1"/>
    <col min="519" max="520" width="13.36328125" style="103" customWidth="1"/>
    <col min="521" max="521" width="15.26953125" style="103" bestFit="1" customWidth="1"/>
    <col min="522" max="765" width="8.7265625" style="103"/>
    <col min="766" max="766" width="11.36328125" style="103" customWidth="1"/>
    <col min="767" max="767" width="11.26953125" style="103" customWidth="1"/>
    <col min="768" max="769" width="15.26953125" style="103" customWidth="1"/>
    <col min="770" max="770" width="15.26953125" style="103" bestFit="1" customWidth="1"/>
    <col min="771" max="771" width="8.7265625" style="103"/>
    <col min="772" max="772" width="12.36328125" style="103" customWidth="1"/>
    <col min="773" max="773" width="12.08984375" style="103" customWidth="1"/>
    <col min="774" max="774" width="13.08984375" style="103" customWidth="1"/>
    <col min="775" max="776" width="13.36328125" style="103" customWidth="1"/>
    <col min="777" max="777" width="15.26953125" style="103" bestFit="1" customWidth="1"/>
    <col min="778" max="1021" width="8.7265625" style="103"/>
    <col min="1022" max="1022" width="11.36328125" style="103" customWidth="1"/>
    <col min="1023" max="1023" width="11.26953125" style="103" customWidth="1"/>
    <col min="1024" max="1025" width="15.26953125" style="103" customWidth="1"/>
    <col min="1026" max="1026" width="15.26953125" style="103" bestFit="1" customWidth="1"/>
    <col min="1027" max="1027" width="8.7265625" style="103"/>
    <col min="1028" max="1028" width="12.36328125" style="103" customWidth="1"/>
    <col min="1029" max="1029" width="12.08984375" style="103" customWidth="1"/>
    <col min="1030" max="1030" width="13.08984375" style="103" customWidth="1"/>
    <col min="1031" max="1032" width="13.36328125" style="103" customWidth="1"/>
    <col min="1033" max="1033" width="15.26953125" style="103" bestFit="1" customWidth="1"/>
    <col min="1034" max="1277" width="8.7265625" style="103"/>
    <col min="1278" max="1278" width="11.36328125" style="103" customWidth="1"/>
    <col min="1279" max="1279" width="11.26953125" style="103" customWidth="1"/>
    <col min="1280" max="1281" width="15.26953125" style="103" customWidth="1"/>
    <col min="1282" max="1282" width="15.26953125" style="103" bestFit="1" customWidth="1"/>
    <col min="1283" max="1283" width="8.7265625" style="103"/>
    <col min="1284" max="1284" width="12.36328125" style="103" customWidth="1"/>
    <col min="1285" max="1285" width="12.08984375" style="103" customWidth="1"/>
    <col min="1286" max="1286" width="13.08984375" style="103" customWidth="1"/>
    <col min="1287" max="1288" width="13.36328125" style="103" customWidth="1"/>
    <col min="1289" max="1289" width="15.26953125" style="103" bestFit="1" customWidth="1"/>
    <col min="1290" max="1533" width="8.7265625" style="103"/>
    <col min="1534" max="1534" width="11.36328125" style="103" customWidth="1"/>
    <col min="1535" max="1535" width="11.26953125" style="103" customWidth="1"/>
    <col min="1536" max="1537" width="15.26953125" style="103" customWidth="1"/>
    <col min="1538" max="1538" width="15.26953125" style="103" bestFit="1" customWidth="1"/>
    <col min="1539" max="1539" width="8.7265625" style="103"/>
    <col min="1540" max="1540" width="12.36328125" style="103" customWidth="1"/>
    <col min="1541" max="1541" width="12.08984375" style="103" customWidth="1"/>
    <col min="1542" max="1542" width="13.08984375" style="103" customWidth="1"/>
    <col min="1543" max="1544" width="13.36328125" style="103" customWidth="1"/>
    <col min="1545" max="1545" width="15.26953125" style="103" bestFit="1" customWidth="1"/>
    <col min="1546" max="1789" width="8.7265625" style="103"/>
    <col min="1790" max="1790" width="11.36328125" style="103" customWidth="1"/>
    <col min="1791" max="1791" width="11.26953125" style="103" customWidth="1"/>
    <col min="1792" max="1793" width="15.26953125" style="103" customWidth="1"/>
    <col min="1794" max="1794" width="15.26953125" style="103" bestFit="1" customWidth="1"/>
    <col min="1795" max="1795" width="8.7265625" style="103"/>
    <col min="1796" max="1796" width="12.36328125" style="103" customWidth="1"/>
    <col min="1797" max="1797" width="12.08984375" style="103" customWidth="1"/>
    <col min="1798" max="1798" width="13.08984375" style="103" customWidth="1"/>
    <col min="1799" max="1800" width="13.36328125" style="103" customWidth="1"/>
    <col min="1801" max="1801" width="15.26953125" style="103" bestFit="1" customWidth="1"/>
    <col min="1802" max="2045" width="8.7265625" style="103"/>
    <col min="2046" max="2046" width="11.36328125" style="103" customWidth="1"/>
    <col min="2047" max="2047" width="11.26953125" style="103" customWidth="1"/>
    <col min="2048" max="2049" width="15.26953125" style="103" customWidth="1"/>
    <col min="2050" max="2050" width="15.26953125" style="103" bestFit="1" customWidth="1"/>
    <col min="2051" max="2051" width="8.7265625" style="103"/>
    <col min="2052" max="2052" width="12.36328125" style="103" customWidth="1"/>
    <col min="2053" max="2053" width="12.08984375" style="103" customWidth="1"/>
    <col min="2054" max="2054" width="13.08984375" style="103" customWidth="1"/>
    <col min="2055" max="2056" width="13.36328125" style="103" customWidth="1"/>
    <col min="2057" max="2057" width="15.26953125" style="103" bestFit="1" customWidth="1"/>
    <col min="2058" max="2301" width="8.7265625" style="103"/>
    <col min="2302" max="2302" width="11.36328125" style="103" customWidth="1"/>
    <col min="2303" max="2303" width="11.26953125" style="103" customWidth="1"/>
    <col min="2304" max="2305" width="15.26953125" style="103" customWidth="1"/>
    <col min="2306" max="2306" width="15.26953125" style="103" bestFit="1" customWidth="1"/>
    <col min="2307" max="2307" width="8.7265625" style="103"/>
    <col min="2308" max="2308" width="12.36328125" style="103" customWidth="1"/>
    <col min="2309" max="2309" width="12.08984375" style="103" customWidth="1"/>
    <col min="2310" max="2310" width="13.08984375" style="103" customWidth="1"/>
    <col min="2311" max="2312" width="13.36328125" style="103" customWidth="1"/>
    <col min="2313" max="2313" width="15.26953125" style="103" bestFit="1" customWidth="1"/>
    <col min="2314" max="2557" width="8.7265625" style="103"/>
    <col min="2558" max="2558" width="11.36328125" style="103" customWidth="1"/>
    <col min="2559" max="2559" width="11.26953125" style="103" customWidth="1"/>
    <col min="2560" max="2561" width="15.26953125" style="103" customWidth="1"/>
    <col min="2562" max="2562" width="15.26953125" style="103" bestFit="1" customWidth="1"/>
    <col min="2563" max="2563" width="8.7265625" style="103"/>
    <col min="2564" max="2564" width="12.36328125" style="103" customWidth="1"/>
    <col min="2565" max="2565" width="12.08984375" style="103" customWidth="1"/>
    <col min="2566" max="2566" width="13.08984375" style="103" customWidth="1"/>
    <col min="2567" max="2568" width="13.36328125" style="103" customWidth="1"/>
    <col min="2569" max="2569" width="15.26953125" style="103" bestFit="1" customWidth="1"/>
    <col min="2570" max="2813" width="8.7265625" style="103"/>
    <col min="2814" max="2814" width="11.36328125" style="103" customWidth="1"/>
    <col min="2815" max="2815" width="11.26953125" style="103" customWidth="1"/>
    <col min="2816" max="2817" width="15.26953125" style="103" customWidth="1"/>
    <col min="2818" max="2818" width="15.26953125" style="103" bestFit="1" customWidth="1"/>
    <col min="2819" max="2819" width="8.7265625" style="103"/>
    <col min="2820" max="2820" width="12.36328125" style="103" customWidth="1"/>
    <col min="2821" max="2821" width="12.08984375" style="103" customWidth="1"/>
    <col min="2822" max="2822" width="13.08984375" style="103" customWidth="1"/>
    <col min="2823" max="2824" width="13.36328125" style="103" customWidth="1"/>
    <col min="2825" max="2825" width="15.26953125" style="103" bestFit="1" customWidth="1"/>
    <col min="2826" max="3069" width="8.7265625" style="103"/>
    <col min="3070" max="3070" width="11.36328125" style="103" customWidth="1"/>
    <col min="3071" max="3071" width="11.26953125" style="103" customWidth="1"/>
    <col min="3072" max="3073" width="15.26953125" style="103" customWidth="1"/>
    <col min="3074" max="3074" width="15.26953125" style="103" bestFit="1" customWidth="1"/>
    <col min="3075" max="3075" width="8.7265625" style="103"/>
    <col min="3076" max="3076" width="12.36328125" style="103" customWidth="1"/>
    <col min="3077" max="3077" width="12.08984375" style="103" customWidth="1"/>
    <col min="3078" max="3078" width="13.08984375" style="103" customWidth="1"/>
    <col min="3079" max="3080" width="13.36328125" style="103" customWidth="1"/>
    <col min="3081" max="3081" width="15.26953125" style="103" bestFit="1" customWidth="1"/>
    <col min="3082" max="3325" width="8.7265625" style="103"/>
    <col min="3326" max="3326" width="11.36328125" style="103" customWidth="1"/>
    <col min="3327" max="3327" width="11.26953125" style="103" customWidth="1"/>
    <col min="3328" max="3329" width="15.26953125" style="103" customWidth="1"/>
    <col min="3330" max="3330" width="15.26953125" style="103" bestFit="1" customWidth="1"/>
    <col min="3331" max="3331" width="8.7265625" style="103"/>
    <col min="3332" max="3332" width="12.36328125" style="103" customWidth="1"/>
    <col min="3333" max="3333" width="12.08984375" style="103" customWidth="1"/>
    <col min="3334" max="3334" width="13.08984375" style="103" customWidth="1"/>
    <col min="3335" max="3336" width="13.36328125" style="103" customWidth="1"/>
    <col min="3337" max="3337" width="15.26953125" style="103" bestFit="1" customWidth="1"/>
    <col min="3338" max="3581" width="8.7265625" style="103"/>
    <col min="3582" max="3582" width="11.36328125" style="103" customWidth="1"/>
    <col min="3583" max="3583" width="11.26953125" style="103" customWidth="1"/>
    <col min="3584" max="3585" width="15.26953125" style="103" customWidth="1"/>
    <col min="3586" max="3586" width="15.26953125" style="103" bestFit="1" customWidth="1"/>
    <col min="3587" max="3587" width="8.7265625" style="103"/>
    <col min="3588" max="3588" width="12.36328125" style="103" customWidth="1"/>
    <col min="3589" max="3589" width="12.08984375" style="103" customWidth="1"/>
    <col min="3590" max="3590" width="13.08984375" style="103" customWidth="1"/>
    <col min="3591" max="3592" width="13.36328125" style="103" customWidth="1"/>
    <col min="3593" max="3593" width="15.26953125" style="103" bestFit="1" customWidth="1"/>
    <col min="3594" max="3837" width="8.7265625" style="103"/>
    <col min="3838" max="3838" width="11.36328125" style="103" customWidth="1"/>
    <col min="3839" max="3839" width="11.26953125" style="103" customWidth="1"/>
    <col min="3840" max="3841" width="15.26953125" style="103" customWidth="1"/>
    <col min="3842" max="3842" width="15.26953125" style="103" bestFit="1" customWidth="1"/>
    <col min="3843" max="3843" width="8.7265625" style="103"/>
    <col min="3844" max="3844" width="12.36328125" style="103" customWidth="1"/>
    <col min="3845" max="3845" width="12.08984375" style="103" customWidth="1"/>
    <col min="3846" max="3846" width="13.08984375" style="103" customWidth="1"/>
    <col min="3847" max="3848" width="13.36328125" style="103" customWidth="1"/>
    <col min="3849" max="3849" width="15.26953125" style="103" bestFit="1" customWidth="1"/>
    <col min="3850" max="4093" width="8.7265625" style="103"/>
    <col min="4094" max="4094" width="11.36328125" style="103" customWidth="1"/>
    <col min="4095" max="4095" width="11.26953125" style="103" customWidth="1"/>
    <col min="4096" max="4097" width="15.26953125" style="103" customWidth="1"/>
    <col min="4098" max="4098" width="15.26953125" style="103" bestFit="1" customWidth="1"/>
    <col min="4099" max="4099" width="8.7265625" style="103"/>
    <col min="4100" max="4100" width="12.36328125" style="103" customWidth="1"/>
    <col min="4101" max="4101" width="12.08984375" style="103" customWidth="1"/>
    <col min="4102" max="4102" width="13.08984375" style="103" customWidth="1"/>
    <col min="4103" max="4104" width="13.36328125" style="103" customWidth="1"/>
    <col min="4105" max="4105" width="15.26953125" style="103" bestFit="1" customWidth="1"/>
    <col min="4106" max="4349" width="8.7265625" style="103"/>
    <col min="4350" max="4350" width="11.36328125" style="103" customWidth="1"/>
    <col min="4351" max="4351" width="11.26953125" style="103" customWidth="1"/>
    <col min="4352" max="4353" width="15.26953125" style="103" customWidth="1"/>
    <col min="4354" max="4354" width="15.26953125" style="103" bestFit="1" customWidth="1"/>
    <col min="4355" max="4355" width="8.7265625" style="103"/>
    <col min="4356" max="4356" width="12.36328125" style="103" customWidth="1"/>
    <col min="4357" max="4357" width="12.08984375" style="103" customWidth="1"/>
    <col min="4358" max="4358" width="13.08984375" style="103" customWidth="1"/>
    <col min="4359" max="4360" width="13.36328125" style="103" customWidth="1"/>
    <col min="4361" max="4361" width="15.26953125" style="103" bestFit="1" customWidth="1"/>
    <col min="4362" max="4605" width="8.7265625" style="103"/>
    <col min="4606" max="4606" width="11.36328125" style="103" customWidth="1"/>
    <col min="4607" max="4607" width="11.26953125" style="103" customWidth="1"/>
    <col min="4608" max="4609" width="15.26953125" style="103" customWidth="1"/>
    <col min="4610" max="4610" width="15.26953125" style="103" bestFit="1" customWidth="1"/>
    <col min="4611" max="4611" width="8.7265625" style="103"/>
    <col min="4612" max="4612" width="12.36328125" style="103" customWidth="1"/>
    <col min="4613" max="4613" width="12.08984375" style="103" customWidth="1"/>
    <col min="4614" max="4614" width="13.08984375" style="103" customWidth="1"/>
    <col min="4615" max="4616" width="13.36328125" style="103" customWidth="1"/>
    <col min="4617" max="4617" width="15.26953125" style="103" bestFit="1" customWidth="1"/>
    <col min="4618" max="4861" width="8.7265625" style="103"/>
    <col min="4862" max="4862" width="11.36328125" style="103" customWidth="1"/>
    <col min="4863" max="4863" width="11.26953125" style="103" customWidth="1"/>
    <col min="4864" max="4865" width="15.26953125" style="103" customWidth="1"/>
    <col min="4866" max="4866" width="15.26953125" style="103" bestFit="1" customWidth="1"/>
    <col min="4867" max="4867" width="8.7265625" style="103"/>
    <col min="4868" max="4868" width="12.36328125" style="103" customWidth="1"/>
    <col min="4869" max="4869" width="12.08984375" style="103" customWidth="1"/>
    <col min="4870" max="4870" width="13.08984375" style="103" customWidth="1"/>
    <col min="4871" max="4872" width="13.36328125" style="103" customWidth="1"/>
    <col min="4873" max="4873" width="15.26953125" style="103" bestFit="1" customWidth="1"/>
    <col min="4874" max="5117" width="8.7265625" style="103"/>
    <col min="5118" max="5118" width="11.36328125" style="103" customWidth="1"/>
    <col min="5119" max="5119" width="11.26953125" style="103" customWidth="1"/>
    <col min="5120" max="5121" width="15.26953125" style="103" customWidth="1"/>
    <col min="5122" max="5122" width="15.26953125" style="103" bestFit="1" customWidth="1"/>
    <col min="5123" max="5123" width="8.7265625" style="103"/>
    <col min="5124" max="5124" width="12.36328125" style="103" customWidth="1"/>
    <col min="5125" max="5125" width="12.08984375" style="103" customWidth="1"/>
    <col min="5126" max="5126" width="13.08984375" style="103" customWidth="1"/>
    <col min="5127" max="5128" width="13.36328125" style="103" customWidth="1"/>
    <col min="5129" max="5129" width="15.26953125" style="103" bestFit="1" customWidth="1"/>
    <col min="5130" max="5373" width="8.7265625" style="103"/>
    <col min="5374" max="5374" width="11.36328125" style="103" customWidth="1"/>
    <col min="5375" max="5375" width="11.26953125" style="103" customWidth="1"/>
    <col min="5376" max="5377" width="15.26953125" style="103" customWidth="1"/>
    <col min="5378" max="5378" width="15.26953125" style="103" bestFit="1" customWidth="1"/>
    <col min="5379" max="5379" width="8.7265625" style="103"/>
    <col min="5380" max="5380" width="12.36328125" style="103" customWidth="1"/>
    <col min="5381" max="5381" width="12.08984375" style="103" customWidth="1"/>
    <col min="5382" max="5382" width="13.08984375" style="103" customWidth="1"/>
    <col min="5383" max="5384" width="13.36328125" style="103" customWidth="1"/>
    <col min="5385" max="5385" width="15.26953125" style="103" bestFit="1" customWidth="1"/>
    <col min="5386" max="5629" width="8.7265625" style="103"/>
    <col min="5630" max="5630" width="11.36328125" style="103" customWidth="1"/>
    <col min="5631" max="5631" width="11.26953125" style="103" customWidth="1"/>
    <col min="5632" max="5633" width="15.26953125" style="103" customWidth="1"/>
    <col min="5634" max="5634" width="15.26953125" style="103" bestFit="1" customWidth="1"/>
    <col min="5635" max="5635" width="8.7265625" style="103"/>
    <col min="5636" max="5636" width="12.36328125" style="103" customWidth="1"/>
    <col min="5637" max="5637" width="12.08984375" style="103" customWidth="1"/>
    <col min="5638" max="5638" width="13.08984375" style="103" customWidth="1"/>
    <col min="5639" max="5640" width="13.36328125" style="103" customWidth="1"/>
    <col min="5641" max="5641" width="15.26953125" style="103" bestFit="1" customWidth="1"/>
    <col min="5642" max="5885" width="8.7265625" style="103"/>
    <col min="5886" max="5886" width="11.36328125" style="103" customWidth="1"/>
    <col min="5887" max="5887" width="11.26953125" style="103" customWidth="1"/>
    <col min="5888" max="5889" width="15.26953125" style="103" customWidth="1"/>
    <col min="5890" max="5890" width="15.26953125" style="103" bestFit="1" customWidth="1"/>
    <col min="5891" max="5891" width="8.7265625" style="103"/>
    <col min="5892" max="5892" width="12.36328125" style="103" customWidth="1"/>
    <col min="5893" max="5893" width="12.08984375" style="103" customWidth="1"/>
    <col min="5894" max="5894" width="13.08984375" style="103" customWidth="1"/>
    <col min="5895" max="5896" width="13.36328125" style="103" customWidth="1"/>
    <col min="5897" max="5897" width="15.26953125" style="103" bestFit="1" customWidth="1"/>
    <col min="5898" max="6141" width="8.7265625" style="103"/>
    <col min="6142" max="6142" width="11.36328125" style="103" customWidth="1"/>
    <col min="6143" max="6143" width="11.26953125" style="103" customWidth="1"/>
    <col min="6144" max="6145" width="15.26953125" style="103" customWidth="1"/>
    <col min="6146" max="6146" width="15.26953125" style="103" bestFit="1" customWidth="1"/>
    <col min="6147" max="6147" width="8.7265625" style="103"/>
    <col min="6148" max="6148" width="12.36328125" style="103" customWidth="1"/>
    <col min="6149" max="6149" width="12.08984375" style="103" customWidth="1"/>
    <col min="6150" max="6150" width="13.08984375" style="103" customWidth="1"/>
    <col min="6151" max="6152" width="13.36328125" style="103" customWidth="1"/>
    <col min="6153" max="6153" width="15.26953125" style="103" bestFit="1" customWidth="1"/>
    <col min="6154" max="6397" width="8.7265625" style="103"/>
    <col min="6398" max="6398" width="11.36328125" style="103" customWidth="1"/>
    <col min="6399" max="6399" width="11.26953125" style="103" customWidth="1"/>
    <col min="6400" max="6401" width="15.26953125" style="103" customWidth="1"/>
    <col min="6402" max="6402" width="15.26953125" style="103" bestFit="1" customWidth="1"/>
    <col min="6403" max="6403" width="8.7265625" style="103"/>
    <col min="6404" max="6404" width="12.36328125" style="103" customWidth="1"/>
    <col min="6405" max="6405" width="12.08984375" style="103" customWidth="1"/>
    <col min="6406" max="6406" width="13.08984375" style="103" customWidth="1"/>
    <col min="6407" max="6408" width="13.36328125" style="103" customWidth="1"/>
    <col min="6409" max="6409" width="15.26953125" style="103" bestFit="1" customWidth="1"/>
    <col min="6410" max="6653" width="8.7265625" style="103"/>
    <col min="6654" max="6654" width="11.36328125" style="103" customWidth="1"/>
    <col min="6655" max="6655" width="11.26953125" style="103" customWidth="1"/>
    <col min="6656" max="6657" width="15.26953125" style="103" customWidth="1"/>
    <col min="6658" max="6658" width="15.26953125" style="103" bestFit="1" customWidth="1"/>
    <col min="6659" max="6659" width="8.7265625" style="103"/>
    <col min="6660" max="6660" width="12.36328125" style="103" customWidth="1"/>
    <col min="6661" max="6661" width="12.08984375" style="103" customWidth="1"/>
    <col min="6662" max="6662" width="13.08984375" style="103" customWidth="1"/>
    <col min="6663" max="6664" width="13.36328125" style="103" customWidth="1"/>
    <col min="6665" max="6665" width="15.26953125" style="103" bestFit="1" customWidth="1"/>
    <col min="6666" max="6909" width="8.7265625" style="103"/>
    <col min="6910" max="6910" width="11.36328125" style="103" customWidth="1"/>
    <col min="6911" max="6911" width="11.26953125" style="103" customWidth="1"/>
    <col min="6912" max="6913" width="15.26953125" style="103" customWidth="1"/>
    <col min="6914" max="6914" width="15.26953125" style="103" bestFit="1" customWidth="1"/>
    <col min="6915" max="6915" width="8.7265625" style="103"/>
    <col min="6916" max="6916" width="12.36328125" style="103" customWidth="1"/>
    <col min="6917" max="6917" width="12.08984375" style="103" customWidth="1"/>
    <col min="6918" max="6918" width="13.08984375" style="103" customWidth="1"/>
    <col min="6919" max="6920" width="13.36328125" style="103" customWidth="1"/>
    <col min="6921" max="6921" width="15.26953125" style="103" bestFit="1" customWidth="1"/>
    <col min="6922" max="7165" width="8.7265625" style="103"/>
    <col min="7166" max="7166" width="11.36328125" style="103" customWidth="1"/>
    <col min="7167" max="7167" width="11.26953125" style="103" customWidth="1"/>
    <col min="7168" max="7169" width="15.26953125" style="103" customWidth="1"/>
    <col min="7170" max="7170" width="15.26953125" style="103" bestFit="1" customWidth="1"/>
    <col min="7171" max="7171" width="8.7265625" style="103"/>
    <col min="7172" max="7172" width="12.36328125" style="103" customWidth="1"/>
    <col min="7173" max="7173" width="12.08984375" style="103" customWidth="1"/>
    <col min="7174" max="7174" width="13.08984375" style="103" customWidth="1"/>
    <col min="7175" max="7176" width="13.36328125" style="103" customWidth="1"/>
    <col min="7177" max="7177" width="15.26953125" style="103" bestFit="1" customWidth="1"/>
    <col min="7178" max="7421" width="8.7265625" style="103"/>
    <col min="7422" max="7422" width="11.36328125" style="103" customWidth="1"/>
    <col min="7423" max="7423" width="11.26953125" style="103" customWidth="1"/>
    <col min="7424" max="7425" width="15.26953125" style="103" customWidth="1"/>
    <col min="7426" max="7426" width="15.26953125" style="103" bestFit="1" customWidth="1"/>
    <col min="7427" max="7427" width="8.7265625" style="103"/>
    <col min="7428" max="7428" width="12.36328125" style="103" customWidth="1"/>
    <col min="7429" max="7429" width="12.08984375" style="103" customWidth="1"/>
    <col min="7430" max="7430" width="13.08984375" style="103" customWidth="1"/>
    <col min="7431" max="7432" width="13.36328125" style="103" customWidth="1"/>
    <col min="7433" max="7433" width="15.26953125" style="103" bestFit="1" customWidth="1"/>
    <col min="7434" max="7677" width="8.7265625" style="103"/>
    <col min="7678" max="7678" width="11.36328125" style="103" customWidth="1"/>
    <col min="7679" max="7679" width="11.26953125" style="103" customWidth="1"/>
    <col min="7680" max="7681" width="15.26953125" style="103" customWidth="1"/>
    <col min="7682" max="7682" width="15.26953125" style="103" bestFit="1" customWidth="1"/>
    <col min="7683" max="7683" width="8.7265625" style="103"/>
    <col min="7684" max="7684" width="12.36328125" style="103" customWidth="1"/>
    <col min="7685" max="7685" width="12.08984375" style="103" customWidth="1"/>
    <col min="7686" max="7686" width="13.08984375" style="103" customWidth="1"/>
    <col min="7687" max="7688" width="13.36328125" style="103" customWidth="1"/>
    <col min="7689" max="7689" width="15.26953125" style="103" bestFit="1" customWidth="1"/>
    <col min="7690" max="7933" width="8.7265625" style="103"/>
    <col min="7934" max="7934" width="11.36328125" style="103" customWidth="1"/>
    <col min="7935" max="7935" width="11.26953125" style="103" customWidth="1"/>
    <col min="7936" max="7937" width="15.26953125" style="103" customWidth="1"/>
    <col min="7938" max="7938" width="15.26953125" style="103" bestFit="1" customWidth="1"/>
    <col min="7939" max="7939" width="8.7265625" style="103"/>
    <col min="7940" max="7940" width="12.36328125" style="103" customWidth="1"/>
    <col min="7941" max="7941" width="12.08984375" style="103" customWidth="1"/>
    <col min="7942" max="7942" width="13.08984375" style="103" customWidth="1"/>
    <col min="7943" max="7944" width="13.36328125" style="103" customWidth="1"/>
    <col min="7945" max="7945" width="15.26953125" style="103" bestFit="1" customWidth="1"/>
    <col min="7946" max="8189" width="8.7265625" style="103"/>
    <col min="8190" max="8190" width="11.36328125" style="103" customWidth="1"/>
    <col min="8191" max="8191" width="11.26953125" style="103" customWidth="1"/>
    <col min="8192" max="8193" width="15.26953125" style="103" customWidth="1"/>
    <col min="8194" max="8194" width="15.26953125" style="103" bestFit="1" customWidth="1"/>
    <col min="8195" max="8195" width="8.7265625" style="103"/>
    <col min="8196" max="8196" width="12.36328125" style="103" customWidth="1"/>
    <col min="8197" max="8197" width="12.08984375" style="103" customWidth="1"/>
    <col min="8198" max="8198" width="13.08984375" style="103" customWidth="1"/>
    <col min="8199" max="8200" width="13.36328125" style="103" customWidth="1"/>
    <col min="8201" max="8201" width="15.26953125" style="103" bestFit="1" customWidth="1"/>
    <col min="8202" max="8445" width="8.7265625" style="103"/>
    <col min="8446" max="8446" width="11.36328125" style="103" customWidth="1"/>
    <col min="8447" max="8447" width="11.26953125" style="103" customWidth="1"/>
    <col min="8448" max="8449" width="15.26953125" style="103" customWidth="1"/>
    <col min="8450" max="8450" width="15.26953125" style="103" bestFit="1" customWidth="1"/>
    <col min="8451" max="8451" width="8.7265625" style="103"/>
    <col min="8452" max="8452" width="12.36328125" style="103" customWidth="1"/>
    <col min="8453" max="8453" width="12.08984375" style="103" customWidth="1"/>
    <col min="8454" max="8454" width="13.08984375" style="103" customWidth="1"/>
    <col min="8455" max="8456" width="13.36328125" style="103" customWidth="1"/>
    <col min="8457" max="8457" width="15.26953125" style="103" bestFit="1" customWidth="1"/>
    <col min="8458" max="8701" width="8.7265625" style="103"/>
    <col min="8702" max="8702" width="11.36328125" style="103" customWidth="1"/>
    <col min="8703" max="8703" width="11.26953125" style="103" customWidth="1"/>
    <col min="8704" max="8705" width="15.26953125" style="103" customWidth="1"/>
    <col min="8706" max="8706" width="15.26953125" style="103" bestFit="1" customWidth="1"/>
    <col min="8707" max="8707" width="8.7265625" style="103"/>
    <col min="8708" max="8708" width="12.36328125" style="103" customWidth="1"/>
    <col min="8709" max="8709" width="12.08984375" style="103" customWidth="1"/>
    <col min="8710" max="8710" width="13.08984375" style="103" customWidth="1"/>
    <col min="8711" max="8712" width="13.36328125" style="103" customWidth="1"/>
    <col min="8713" max="8713" width="15.26953125" style="103" bestFit="1" customWidth="1"/>
    <col min="8714" max="8957" width="8.7265625" style="103"/>
    <col min="8958" max="8958" width="11.36328125" style="103" customWidth="1"/>
    <col min="8959" max="8959" width="11.26953125" style="103" customWidth="1"/>
    <col min="8960" max="8961" width="15.26953125" style="103" customWidth="1"/>
    <col min="8962" max="8962" width="15.26953125" style="103" bestFit="1" customWidth="1"/>
    <col min="8963" max="8963" width="8.7265625" style="103"/>
    <col min="8964" max="8964" width="12.36328125" style="103" customWidth="1"/>
    <col min="8965" max="8965" width="12.08984375" style="103" customWidth="1"/>
    <col min="8966" max="8966" width="13.08984375" style="103" customWidth="1"/>
    <col min="8967" max="8968" width="13.36328125" style="103" customWidth="1"/>
    <col min="8969" max="8969" width="15.26953125" style="103" bestFit="1" customWidth="1"/>
    <col min="8970" max="9213" width="8.7265625" style="103"/>
    <col min="9214" max="9214" width="11.36328125" style="103" customWidth="1"/>
    <col min="9215" max="9215" width="11.26953125" style="103" customWidth="1"/>
    <col min="9216" max="9217" width="15.26953125" style="103" customWidth="1"/>
    <col min="9218" max="9218" width="15.26953125" style="103" bestFit="1" customWidth="1"/>
    <col min="9219" max="9219" width="8.7265625" style="103"/>
    <col min="9220" max="9220" width="12.36328125" style="103" customWidth="1"/>
    <col min="9221" max="9221" width="12.08984375" style="103" customWidth="1"/>
    <col min="9222" max="9222" width="13.08984375" style="103" customWidth="1"/>
    <col min="9223" max="9224" width="13.36328125" style="103" customWidth="1"/>
    <col min="9225" max="9225" width="15.26953125" style="103" bestFit="1" customWidth="1"/>
    <col min="9226" max="9469" width="8.7265625" style="103"/>
    <col min="9470" max="9470" width="11.36328125" style="103" customWidth="1"/>
    <col min="9471" max="9471" width="11.26953125" style="103" customWidth="1"/>
    <col min="9472" max="9473" width="15.26953125" style="103" customWidth="1"/>
    <col min="9474" max="9474" width="15.26953125" style="103" bestFit="1" customWidth="1"/>
    <col min="9475" max="9475" width="8.7265625" style="103"/>
    <col min="9476" max="9476" width="12.36328125" style="103" customWidth="1"/>
    <col min="9477" max="9477" width="12.08984375" style="103" customWidth="1"/>
    <col min="9478" max="9478" width="13.08984375" style="103" customWidth="1"/>
    <col min="9479" max="9480" width="13.36328125" style="103" customWidth="1"/>
    <col min="9481" max="9481" width="15.26953125" style="103" bestFit="1" customWidth="1"/>
    <col min="9482" max="9725" width="8.7265625" style="103"/>
    <col min="9726" max="9726" width="11.36328125" style="103" customWidth="1"/>
    <col min="9727" max="9727" width="11.26953125" style="103" customWidth="1"/>
    <col min="9728" max="9729" width="15.26953125" style="103" customWidth="1"/>
    <col min="9730" max="9730" width="15.26953125" style="103" bestFit="1" customWidth="1"/>
    <col min="9731" max="9731" width="8.7265625" style="103"/>
    <col min="9732" max="9732" width="12.36328125" style="103" customWidth="1"/>
    <col min="9733" max="9733" width="12.08984375" style="103" customWidth="1"/>
    <col min="9734" max="9734" width="13.08984375" style="103" customWidth="1"/>
    <col min="9735" max="9736" width="13.36328125" style="103" customWidth="1"/>
    <col min="9737" max="9737" width="15.26953125" style="103" bestFit="1" customWidth="1"/>
    <col min="9738" max="9981" width="8.7265625" style="103"/>
    <col min="9982" max="9982" width="11.36328125" style="103" customWidth="1"/>
    <col min="9983" max="9983" width="11.26953125" style="103" customWidth="1"/>
    <col min="9984" max="9985" width="15.26953125" style="103" customWidth="1"/>
    <col min="9986" max="9986" width="15.26953125" style="103" bestFit="1" customWidth="1"/>
    <col min="9987" max="9987" width="8.7265625" style="103"/>
    <col min="9988" max="9988" width="12.36328125" style="103" customWidth="1"/>
    <col min="9989" max="9989" width="12.08984375" style="103" customWidth="1"/>
    <col min="9990" max="9990" width="13.08984375" style="103" customWidth="1"/>
    <col min="9991" max="9992" width="13.36328125" style="103" customWidth="1"/>
    <col min="9993" max="9993" width="15.26953125" style="103" bestFit="1" customWidth="1"/>
    <col min="9994" max="10237" width="8.7265625" style="103"/>
    <col min="10238" max="10238" width="11.36328125" style="103" customWidth="1"/>
    <col min="10239" max="10239" width="11.26953125" style="103" customWidth="1"/>
    <col min="10240" max="10241" width="15.26953125" style="103" customWidth="1"/>
    <col min="10242" max="10242" width="15.26953125" style="103" bestFit="1" customWidth="1"/>
    <col min="10243" max="10243" width="8.7265625" style="103"/>
    <col min="10244" max="10244" width="12.36328125" style="103" customWidth="1"/>
    <col min="10245" max="10245" width="12.08984375" style="103" customWidth="1"/>
    <col min="10246" max="10246" width="13.08984375" style="103" customWidth="1"/>
    <col min="10247" max="10248" width="13.36328125" style="103" customWidth="1"/>
    <col min="10249" max="10249" width="15.26953125" style="103" bestFit="1" customWidth="1"/>
    <col min="10250" max="10493" width="8.7265625" style="103"/>
    <col min="10494" max="10494" width="11.36328125" style="103" customWidth="1"/>
    <col min="10495" max="10495" width="11.26953125" style="103" customWidth="1"/>
    <col min="10496" max="10497" width="15.26953125" style="103" customWidth="1"/>
    <col min="10498" max="10498" width="15.26953125" style="103" bestFit="1" customWidth="1"/>
    <col min="10499" max="10499" width="8.7265625" style="103"/>
    <col min="10500" max="10500" width="12.36328125" style="103" customWidth="1"/>
    <col min="10501" max="10501" width="12.08984375" style="103" customWidth="1"/>
    <col min="10502" max="10502" width="13.08984375" style="103" customWidth="1"/>
    <col min="10503" max="10504" width="13.36328125" style="103" customWidth="1"/>
    <col min="10505" max="10505" width="15.26953125" style="103" bestFit="1" customWidth="1"/>
    <col min="10506" max="10749" width="8.7265625" style="103"/>
    <col min="10750" max="10750" width="11.36328125" style="103" customWidth="1"/>
    <col min="10751" max="10751" width="11.26953125" style="103" customWidth="1"/>
    <col min="10752" max="10753" width="15.26953125" style="103" customWidth="1"/>
    <col min="10754" max="10754" width="15.26953125" style="103" bestFit="1" customWidth="1"/>
    <col min="10755" max="10755" width="8.7265625" style="103"/>
    <col min="10756" max="10756" width="12.36328125" style="103" customWidth="1"/>
    <col min="10757" max="10757" width="12.08984375" style="103" customWidth="1"/>
    <col min="10758" max="10758" width="13.08984375" style="103" customWidth="1"/>
    <col min="10759" max="10760" width="13.36328125" style="103" customWidth="1"/>
    <col min="10761" max="10761" width="15.26953125" style="103" bestFit="1" customWidth="1"/>
    <col min="10762" max="11005" width="8.7265625" style="103"/>
    <col min="11006" max="11006" width="11.36328125" style="103" customWidth="1"/>
    <col min="11007" max="11007" width="11.26953125" style="103" customWidth="1"/>
    <col min="11008" max="11009" width="15.26953125" style="103" customWidth="1"/>
    <col min="11010" max="11010" width="15.26953125" style="103" bestFit="1" customWidth="1"/>
    <col min="11011" max="11011" width="8.7265625" style="103"/>
    <col min="11012" max="11012" width="12.36328125" style="103" customWidth="1"/>
    <col min="11013" max="11013" width="12.08984375" style="103" customWidth="1"/>
    <col min="11014" max="11014" width="13.08984375" style="103" customWidth="1"/>
    <col min="11015" max="11016" width="13.36328125" style="103" customWidth="1"/>
    <col min="11017" max="11017" width="15.26953125" style="103" bestFit="1" customWidth="1"/>
    <col min="11018" max="11261" width="8.7265625" style="103"/>
    <col min="11262" max="11262" width="11.36328125" style="103" customWidth="1"/>
    <col min="11263" max="11263" width="11.26953125" style="103" customWidth="1"/>
    <col min="11264" max="11265" width="15.26953125" style="103" customWidth="1"/>
    <col min="11266" max="11266" width="15.26953125" style="103" bestFit="1" customWidth="1"/>
    <col min="11267" max="11267" width="8.7265625" style="103"/>
    <col min="11268" max="11268" width="12.36328125" style="103" customWidth="1"/>
    <col min="11269" max="11269" width="12.08984375" style="103" customWidth="1"/>
    <col min="11270" max="11270" width="13.08984375" style="103" customWidth="1"/>
    <col min="11271" max="11272" width="13.36328125" style="103" customWidth="1"/>
    <col min="11273" max="11273" width="15.26953125" style="103" bestFit="1" customWidth="1"/>
    <col min="11274" max="11517" width="8.7265625" style="103"/>
    <col min="11518" max="11518" width="11.36328125" style="103" customWidth="1"/>
    <col min="11519" max="11519" width="11.26953125" style="103" customWidth="1"/>
    <col min="11520" max="11521" width="15.26953125" style="103" customWidth="1"/>
    <col min="11522" max="11522" width="15.26953125" style="103" bestFit="1" customWidth="1"/>
    <col min="11523" max="11523" width="8.7265625" style="103"/>
    <col min="11524" max="11524" width="12.36328125" style="103" customWidth="1"/>
    <col min="11525" max="11525" width="12.08984375" style="103" customWidth="1"/>
    <col min="11526" max="11526" width="13.08984375" style="103" customWidth="1"/>
    <col min="11527" max="11528" width="13.36328125" style="103" customWidth="1"/>
    <col min="11529" max="11529" width="15.26953125" style="103" bestFit="1" customWidth="1"/>
    <col min="11530" max="11773" width="8.7265625" style="103"/>
    <col min="11774" max="11774" width="11.36328125" style="103" customWidth="1"/>
    <col min="11775" max="11775" width="11.26953125" style="103" customWidth="1"/>
    <col min="11776" max="11777" width="15.26953125" style="103" customWidth="1"/>
    <col min="11778" max="11778" width="15.26953125" style="103" bestFit="1" customWidth="1"/>
    <col min="11779" max="11779" width="8.7265625" style="103"/>
    <col min="11780" max="11780" width="12.36328125" style="103" customWidth="1"/>
    <col min="11781" max="11781" width="12.08984375" style="103" customWidth="1"/>
    <col min="11782" max="11782" width="13.08984375" style="103" customWidth="1"/>
    <col min="11783" max="11784" width="13.36328125" style="103" customWidth="1"/>
    <col min="11785" max="11785" width="15.26953125" style="103" bestFit="1" customWidth="1"/>
    <col min="11786" max="12029" width="8.7265625" style="103"/>
    <col min="12030" max="12030" width="11.36328125" style="103" customWidth="1"/>
    <col min="12031" max="12031" width="11.26953125" style="103" customWidth="1"/>
    <col min="12032" max="12033" width="15.26953125" style="103" customWidth="1"/>
    <col min="12034" max="12034" width="15.26953125" style="103" bestFit="1" customWidth="1"/>
    <col min="12035" max="12035" width="8.7265625" style="103"/>
    <col min="12036" max="12036" width="12.36328125" style="103" customWidth="1"/>
    <col min="12037" max="12037" width="12.08984375" style="103" customWidth="1"/>
    <col min="12038" max="12038" width="13.08984375" style="103" customWidth="1"/>
    <col min="12039" max="12040" width="13.36328125" style="103" customWidth="1"/>
    <col min="12041" max="12041" width="15.26953125" style="103" bestFit="1" customWidth="1"/>
    <col min="12042" max="12285" width="8.7265625" style="103"/>
    <col min="12286" max="12286" width="11.36328125" style="103" customWidth="1"/>
    <col min="12287" max="12287" width="11.26953125" style="103" customWidth="1"/>
    <col min="12288" max="12289" width="15.26953125" style="103" customWidth="1"/>
    <col min="12290" max="12290" width="15.26953125" style="103" bestFit="1" customWidth="1"/>
    <col min="12291" max="12291" width="8.7265625" style="103"/>
    <col min="12292" max="12292" width="12.36328125" style="103" customWidth="1"/>
    <col min="12293" max="12293" width="12.08984375" style="103" customWidth="1"/>
    <col min="12294" max="12294" width="13.08984375" style="103" customWidth="1"/>
    <col min="12295" max="12296" width="13.36328125" style="103" customWidth="1"/>
    <col min="12297" max="12297" width="15.26953125" style="103" bestFit="1" customWidth="1"/>
    <col min="12298" max="12541" width="8.7265625" style="103"/>
    <col min="12542" max="12542" width="11.36328125" style="103" customWidth="1"/>
    <col min="12543" max="12543" width="11.26953125" style="103" customWidth="1"/>
    <col min="12544" max="12545" width="15.26953125" style="103" customWidth="1"/>
    <col min="12546" max="12546" width="15.26953125" style="103" bestFit="1" customWidth="1"/>
    <col min="12547" max="12547" width="8.7265625" style="103"/>
    <col min="12548" max="12548" width="12.36328125" style="103" customWidth="1"/>
    <col min="12549" max="12549" width="12.08984375" style="103" customWidth="1"/>
    <col min="12550" max="12550" width="13.08984375" style="103" customWidth="1"/>
    <col min="12551" max="12552" width="13.36328125" style="103" customWidth="1"/>
    <col min="12553" max="12553" width="15.26953125" style="103" bestFit="1" customWidth="1"/>
    <col min="12554" max="12797" width="8.7265625" style="103"/>
    <col min="12798" max="12798" width="11.36328125" style="103" customWidth="1"/>
    <col min="12799" max="12799" width="11.26953125" style="103" customWidth="1"/>
    <col min="12800" max="12801" width="15.26953125" style="103" customWidth="1"/>
    <col min="12802" max="12802" width="15.26953125" style="103" bestFit="1" customWidth="1"/>
    <col min="12803" max="12803" width="8.7265625" style="103"/>
    <col min="12804" max="12804" width="12.36328125" style="103" customWidth="1"/>
    <col min="12805" max="12805" width="12.08984375" style="103" customWidth="1"/>
    <col min="12806" max="12806" width="13.08984375" style="103" customWidth="1"/>
    <col min="12807" max="12808" width="13.36328125" style="103" customWidth="1"/>
    <col min="12809" max="12809" width="15.26953125" style="103" bestFit="1" customWidth="1"/>
    <col min="12810" max="13053" width="8.7265625" style="103"/>
    <col min="13054" max="13054" width="11.36328125" style="103" customWidth="1"/>
    <col min="13055" max="13055" width="11.26953125" style="103" customWidth="1"/>
    <col min="13056" max="13057" width="15.26953125" style="103" customWidth="1"/>
    <col min="13058" max="13058" width="15.26953125" style="103" bestFit="1" customWidth="1"/>
    <col min="13059" max="13059" width="8.7265625" style="103"/>
    <col min="13060" max="13060" width="12.36328125" style="103" customWidth="1"/>
    <col min="13061" max="13061" width="12.08984375" style="103" customWidth="1"/>
    <col min="13062" max="13062" width="13.08984375" style="103" customWidth="1"/>
    <col min="13063" max="13064" width="13.36328125" style="103" customWidth="1"/>
    <col min="13065" max="13065" width="15.26953125" style="103" bestFit="1" customWidth="1"/>
    <col min="13066" max="13309" width="8.7265625" style="103"/>
    <col min="13310" max="13310" width="11.36328125" style="103" customWidth="1"/>
    <col min="13311" max="13311" width="11.26953125" style="103" customWidth="1"/>
    <col min="13312" max="13313" width="15.26953125" style="103" customWidth="1"/>
    <col min="13314" max="13314" width="15.26953125" style="103" bestFit="1" customWidth="1"/>
    <col min="13315" max="13315" width="8.7265625" style="103"/>
    <col min="13316" max="13316" width="12.36328125" style="103" customWidth="1"/>
    <col min="13317" max="13317" width="12.08984375" style="103" customWidth="1"/>
    <col min="13318" max="13318" width="13.08984375" style="103" customWidth="1"/>
    <col min="13319" max="13320" width="13.36328125" style="103" customWidth="1"/>
    <col min="13321" max="13321" width="15.26953125" style="103" bestFit="1" customWidth="1"/>
    <col min="13322" max="13565" width="8.7265625" style="103"/>
    <col min="13566" max="13566" width="11.36328125" style="103" customWidth="1"/>
    <col min="13567" max="13567" width="11.26953125" style="103" customWidth="1"/>
    <col min="13568" max="13569" width="15.26953125" style="103" customWidth="1"/>
    <col min="13570" max="13570" width="15.26953125" style="103" bestFit="1" customWidth="1"/>
    <col min="13571" max="13571" width="8.7265625" style="103"/>
    <col min="13572" max="13572" width="12.36328125" style="103" customWidth="1"/>
    <col min="13573" max="13573" width="12.08984375" style="103" customWidth="1"/>
    <col min="13574" max="13574" width="13.08984375" style="103" customWidth="1"/>
    <col min="13575" max="13576" width="13.36328125" style="103" customWidth="1"/>
    <col min="13577" max="13577" width="15.26953125" style="103" bestFit="1" customWidth="1"/>
    <col min="13578" max="13821" width="8.7265625" style="103"/>
    <col min="13822" max="13822" width="11.36328125" style="103" customWidth="1"/>
    <col min="13823" max="13823" width="11.26953125" style="103" customWidth="1"/>
    <col min="13824" max="13825" width="15.26953125" style="103" customWidth="1"/>
    <col min="13826" max="13826" width="15.26953125" style="103" bestFit="1" customWidth="1"/>
    <col min="13827" max="13827" width="8.7265625" style="103"/>
    <col min="13828" max="13828" width="12.36328125" style="103" customWidth="1"/>
    <col min="13829" max="13829" width="12.08984375" style="103" customWidth="1"/>
    <col min="13830" max="13830" width="13.08984375" style="103" customWidth="1"/>
    <col min="13831" max="13832" width="13.36328125" style="103" customWidth="1"/>
    <col min="13833" max="13833" width="15.26953125" style="103" bestFit="1" customWidth="1"/>
    <col min="13834" max="14077" width="8.7265625" style="103"/>
    <col min="14078" max="14078" width="11.36328125" style="103" customWidth="1"/>
    <col min="14079" max="14079" width="11.26953125" style="103" customWidth="1"/>
    <col min="14080" max="14081" width="15.26953125" style="103" customWidth="1"/>
    <col min="14082" max="14082" width="15.26953125" style="103" bestFit="1" customWidth="1"/>
    <col min="14083" max="14083" width="8.7265625" style="103"/>
    <col min="14084" max="14084" width="12.36328125" style="103" customWidth="1"/>
    <col min="14085" max="14085" width="12.08984375" style="103" customWidth="1"/>
    <col min="14086" max="14086" width="13.08984375" style="103" customWidth="1"/>
    <col min="14087" max="14088" width="13.36328125" style="103" customWidth="1"/>
    <col min="14089" max="14089" width="15.26953125" style="103" bestFit="1" customWidth="1"/>
    <col min="14090" max="14333" width="8.7265625" style="103"/>
    <col min="14334" max="14334" width="11.36328125" style="103" customWidth="1"/>
    <col min="14335" max="14335" width="11.26953125" style="103" customWidth="1"/>
    <col min="14336" max="14337" width="15.26953125" style="103" customWidth="1"/>
    <col min="14338" max="14338" width="15.26953125" style="103" bestFit="1" customWidth="1"/>
    <col min="14339" max="14339" width="8.7265625" style="103"/>
    <col min="14340" max="14340" width="12.36328125" style="103" customWidth="1"/>
    <col min="14341" max="14341" width="12.08984375" style="103" customWidth="1"/>
    <col min="14342" max="14342" width="13.08984375" style="103" customWidth="1"/>
    <col min="14343" max="14344" width="13.36328125" style="103" customWidth="1"/>
    <col min="14345" max="14345" width="15.26953125" style="103" bestFit="1" customWidth="1"/>
    <col min="14346" max="14589" width="8.7265625" style="103"/>
    <col min="14590" max="14590" width="11.36328125" style="103" customWidth="1"/>
    <col min="14591" max="14591" width="11.26953125" style="103" customWidth="1"/>
    <col min="14592" max="14593" width="15.26953125" style="103" customWidth="1"/>
    <col min="14594" max="14594" width="15.26953125" style="103" bestFit="1" customWidth="1"/>
    <col min="14595" max="14595" width="8.7265625" style="103"/>
    <col min="14596" max="14596" width="12.36328125" style="103" customWidth="1"/>
    <col min="14597" max="14597" width="12.08984375" style="103" customWidth="1"/>
    <col min="14598" max="14598" width="13.08984375" style="103" customWidth="1"/>
    <col min="14599" max="14600" width="13.36328125" style="103" customWidth="1"/>
    <col min="14601" max="14601" width="15.26953125" style="103" bestFit="1" customWidth="1"/>
    <col min="14602" max="14845" width="8.7265625" style="103"/>
    <col min="14846" max="14846" width="11.36328125" style="103" customWidth="1"/>
    <col min="14847" max="14847" width="11.26953125" style="103" customWidth="1"/>
    <col min="14848" max="14849" width="15.26953125" style="103" customWidth="1"/>
    <col min="14850" max="14850" width="15.26953125" style="103" bestFit="1" customWidth="1"/>
    <col min="14851" max="14851" width="8.7265625" style="103"/>
    <col min="14852" max="14852" width="12.36328125" style="103" customWidth="1"/>
    <col min="14853" max="14853" width="12.08984375" style="103" customWidth="1"/>
    <col min="14854" max="14854" width="13.08984375" style="103" customWidth="1"/>
    <col min="14855" max="14856" width="13.36328125" style="103" customWidth="1"/>
    <col min="14857" max="14857" width="15.26953125" style="103" bestFit="1" customWidth="1"/>
    <col min="14858" max="15101" width="8.7265625" style="103"/>
    <col min="15102" max="15102" width="11.36328125" style="103" customWidth="1"/>
    <col min="15103" max="15103" width="11.26953125" style="103" customWidth="1"/>
    <col min="15104" max="15105" width="15.26953125" style="103" customWidth="1"/>
    <col min="15106" max="15106" width="15.26953125" style="103" bestFit="1" customWidth="1"/>
    <col min="15107" max="15107" width="8.7265625" style="103"/>
    <col min="15108" max="15108" width="12.36328125" style="103" customWidth="1"/>
    <col min="15109" max="15109" width="12.08984375" style="103" customWidth="1"/>
    <col min="15110" max="15110" width="13.08984375" style="103" customWidth="1"/>
    <col min="15111" max="15112" width="13.36328125" style="103" customWidth="1"/>
    <col min="15113" max="15113" width="15.26953125" style="103" bestFit="1" customWidth="1"/>
    <col min="15114" max="15357" width="8.7265625" style="103"/>
    <col min="15358" max="15358" width="11.36328125" style="103" customWidth="1"/>
    <col min="15359" max="15359" width="11.26953125" style="103" customWidth="1"/>
    <col min="15360" max="15361" width="15.26953125" style="103" customWidth="1"/>
    <col min="15362" max="15362" width="15.26953125" style="103" bestFit="1" customWidth="1"/>
    <col min="15363" max="15363" width="8.7265625" style="103"/>
    <col min="15364" max="15364" width="12.36328125" style="103" customWidth="1"/>
    <col min="15365" max="15365" width="12.08984375" style="103" customWidth="1"/>
    <col min="15366" max="15366" width="13.08984375" style="103" customWidth="1"/>
    <col min="15367" max="15368" width="13.36328125" style="103" customWidth="1"/>
    <col min="15369" max="15369" width="15.26953125" style="103" bestFit="1" customWidth="1"/>
    <col min="15370" max="15613" width="8.7265625" style="103"/>
    <col min="15614" max="15614" width="11.36328125" style="103" customWidth="1"/>
    <col min="15615" max="15615" width="11.26953125" style="103" customWidth="1"/>
    <col min="15616" max="15617" width="15.26953125" style="103" customWidth="1"/>
    <col min="15618" max="15618" width="15.26953125" style="103" bestFit="1" customWidth="1"/>
    <col min="15619" max="15619" width="8.7265625" style="103"/>
    <col min="15620" max="15620" width="12.36328125" style="103" customWidth="1"/>
    <col min="15621" max="15621" width="12.08984375" style="103" customWidth="1"/>
    <col min="15622" max="15622" width="13.08984375" style="103" customWidth="1"/>
    <col min="15623" max="15624" width="13.36328125" style="103" customWidth="1"/>
    <col min="15625" max="15625" width="15.26953125" style="103" bestFit="1" customWidth="1"/>
    <col min="15626" max="15869" width="8.7265625" style="103"/>
    <col min="15870" max="15870" width="11.36328125" style="103" customWidth="1"/>
    <col min="15871" max="15871" width="11.26953125" style="103" customWidth="1"/>
    <col min="15872" max="15873" width="15.26953125" style="103" customWidth="1"/>
    <col min="15874" max="15874" width="15.26953125" style="103" bestFit="1" customWidth="1"/>
    <col min="15875" max="15875" width="8.7265625" style="103"/>
    <col min="15876" max="15876" width="12.36328125" style="103" customWidth="1"/>
    <col min="15877" max="15877" width="12.08984375" style="103" customWidth="1"/>
    <col min="15878" max="15878" width="13.08984375" style="103" customWidth="1"/>
    <col min="15879" max="15880" width="13.36328125" style="103" customWidth="1"/>
    <col min="15881" max="15881" width="15.26953125" style="103" bestFit="1" customWidth="1"/>
    <col min="15882" max="16125" width="8.7265625" style="103"/>
    <col min="16126" max="16126" width="11.36328125" style="103" customWidth="1"/>
    <col min="16127" max="16127" width="11.26953125" style="103" customWidth="1"/>
    <col min="16128" max="16129" width="15.26953125" style="103" customWidth="1"/>
    <col min="16130" max="16130" width="15.26953125" style="103" bestFit="1" customWidth="1"/>
    <col min="16131" max="16131" width="8.7265625" style="103"/>
    <col min="16132" max="16132" width="12.36328125" style="103" customWidth="1"/>
    <col min="16133" max="16133" width="12.08984375" style="103" customWidth="1"/>
    <col min="16134" max="16134" width="13.08984375" style="103" customWidth="1"/>
    <col min="16135" max="16136" width="13.36328125" style="103" customWidth="1"/>
    <col min="16137" max="16137" width="15.26953125" style="103" bestFit="1" customWidth="1"/>
    <col min="16138" max="16384" width="8.7265625" style="103"/>
  </cols>
  <sheetData>
    <row r="1" spans="1:23" ht="15.5" hidden="1">
      <c r="A1" s="1"/>
      <c r="B1" s="172" t="s">
        <v>469</v>
      </c>
      <c r="C1" s="1"/>
      <c r="D1" s="1"/>
      <c r="E1" s="1"/>
    </row>
    <row r="2" spans="1:23" hidden="1">
      <c r="A2" s="1"/>
      <c r="B2" s="189" t="s">
        <v>328</v>
      </c>
      <c r="C2" s="1"/>
      <c r="D2" s="1"/>
      <c r="E2" s="1"/>
    </row>
    <row r="3" spans="1:23" hidden="1">
      <c r="A3" s="1"/>
      <c r="B3" s="158" t="s">
        <v>309</v>
      </c>
      <c r="C3" s="166">
        <v>0.35</v>
      </c>
      <c r="D3" s="167">
        <v>4410755.6499999994</v>
      </c>
      <c r="E3" s="159" t="s">
        <v>312</v>
      </c>
      <c r="F3" s="160">
        <v>2205377.8249999997</v>
      </c>
      <c r="G3" s="103" t="s">
        <v>313</v>
      </c>
      <c r="H3" s="157">
        <v>2205377.8149999999</v>
      </c>
    </row>
    <row r="4" spans="1:23" hidden="1">
      <c r="A4" s="1"/>
      <c r="B4" s="158" t="s">
        <v>310</v>
      </c>
      <c r="C4" s="166">
        <v>0.35</v>
      </c>
      <c r="D4" s="167">
        <v>4410755.6499999994</v>
      </c>
      <c r="E4" s="161" t="s">
        <v>314</v>
      </c>
      <c r="F4" s="162">
        <v>2205377.8249999997</v>
      </c>
      <c r="G4" s="103" t="s">
        <v>315</v>
      </c>
      <c r="H4" s="157">
        <v>2205377.8149999999</v>
      </c>
    </row>
    <row r="5" spans="1:23" hidden="1">
      <c r="A5" s="1"/>
      <c r="B5" s="158" t="s">
        <v>311</v>
      </c>
      <c r="C5" s="166">
        <v>0.3</v>
      </c>
      <c r="D5" s="167">
        <v>3780647.6999999997</v>
      </c>
      <c r="E5" s="163"/>
      <c r="F5" s="168"/>
    </row>
    <row r="6" spans="1:23" hidden="1">
      <c r="A6" s="1"/>
      <c r="B6" s="173" t="s">
        <v>321</v>
      </c>
      <c r="C6" s="174">
        <v>7.4999999999999997E-2</v>
      </c>
      <c r="D6" s="175">
        <v>945161.92499999993</v>
      </c>
      <c r="E6" s="163"/>
      <c r="F6" s="168"/>
    </row>
    <row r="7" spans="1:23" hidden="1">
      <c r="A7" s="1"/>
      <c r="B7" s="173" t="s">
        <v>318</v>
      </c>
      <c r="C7" s="174">
        <v>7.4999999999999997E-2</v>
      </c>
      <c r="D7" s="175">
        <v>945161.91499999992</v>
      </c>
      <c r="E7" s="163"/>
      <c r="F7" s="168"/>
    </row>
    <row r="8" spans="1:23" hidden="1">
      <c r="A8" s="1"/>
      <c r="B8" s="173" t="s">
        <v>319</v>
      </c>
      <c r="C8" s="174">
        <v>7.4999999999999997E-2</v>
      </c>
      <c r="D8" s="175">
        <v>945161.92499999993</v>
      </c>
      <c r="E8" s="159" t="s">
        <v>316</v>
      </c>
      <c r="F8" s="160">
        <v>472580.96</v>
      </c>
      <c r="G8" s="159" t="s">
        <v>317</v>
      </c>
      <c r="H8" s="160">
        <v>472580.97000000003</v>
      </c>
    </row>
    <row r="9" spans="1:23" hidden="1">
      <c r="A9" s="1"/>
      <c r="B9" s="173" t="s">
        <v>320</v>
      </c>
      <c r="C9" s="174">
        <v>7.4999999999999997E-2</v>
      </c>
      <c r="D9" s="175">
        <v>945161.91499999992</v>
      </c>
      <c r="E9" s="163"/>
      <c r="F9" s="168"/>
    </row>
    <row r="10" spans="1:23" ht="21">
      <c r="A10" s="179" t="s">
        <v>326</v>
      </c>
      <c r="B10" s="150"/>
      <c r="G10" s="1"/>
      <c r="H10" s="1"/>
      <c r="I10" s="1"/>
    </row>
    <row r="11" spans="1:23" ht="14.5" customHeight="1">
      <c r="A11" s="220" t="s">
        <v>1</v>
      </c>
      <c r="B11" s="219" t="s">
        <v>305</v>
      </c>
      <c r="C11" s="251" t="s">
        <v>470</v>
      </c>
      <c r="D11" s="252"/>
      <c r="E11" s="252"/>
      <c r="F11" s="252"/>
      <c r="G11" s="251" t="s">
        <v>470</v>
      </c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3"/>
      <c r="W11" s="242" t="s">
        <v>322</v>
      </c>
    </row>
    <row r="12" spans="1:23" s="3" customFormat="1" ht="14.5" customHeight="1">
      <c r="A12" s="220" t="s">
        <v>1</v>
      </c>
      <c r="B12" s="223" t="s">
        <v>305</v>
      </c>
      <c r="C12" s="274" t="s">
        <v>481</v>
      </c>
      <c r="D12" s="275"/>
      <c r="E12" s="275"/>
      <c r="F12" s="275"/>
      <c r="G12" s="274" t="s">
        <v>479</v>
      </c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7"/>
      <c r="W12" s="243"/>
    </row>
    <row r="13" spans="1:23" s="3" customFormat="1" ht="17.5" customHeight="1">
      <c r="A13" s="220" t="s">
        <v>1</v>
      </c>
      <c r="B13" s="268" t="s">
        <v>305</v>
      </c>
      <c r="C13" s="274" t="s">
        <v>480</v>
      </c>
      <c r="D13" s="275"/>
      <c r="E13" s="275"/>
      <c r="F13" s="275"/>
      <c r="G13" s="254" t="s">
        <v>482</v>
      </c>
      <c r="H13" s="255"/>
      <c r="I13" s="255"/>
      <c r="J13" s="256"/>
      <c r="K13" s="276" t="s">
        <v>483</v>
      </c>
      <c r="L13" s="276"/>
      <c r="M13" s="276"/>
      <c r="N13" s="276"/>
      <c r="O13" s="276"/>
      <c r="P13" s="276"/>
      <c r="Q13" s="276"/>
      <c r="R13" s="276"/>
      <c r="S13" s="254" t="s">
        <v>486</v>
      </c>
      <c r="T13" s="255"/>
      <c r="U13" s="255"/>
      <c r="V13" s="256"/>
      <c r="W13" s="243"/>
    </row>
    <row r="14" spans="1:23" s="3" customFormat="1" ht="26.5" customHeight="1">
      <c r="A14" s="221"/>
      <c r="B14" s="269"/>
      <c r="C14" s="271" t="s">
        <v>445</v>
      </c>
      <c r="D14" s="272"/>
      <c r="E14" s="272"/>
      <c r="F14" s="273"/>
      <c r="G14" s="278" t="s">
        <v>447</v>
      </c>
      <c r="H14" s="258"/>
      <c r="I14" s="258"/>
      <c r="J14" s="259"/>
      <c r="K14" s="279" t="s">
        <v>484</v>
      </c>
      <c r="L14" s="280"/>
      <c r="M14" s="280"/>
      <c r="N14" s="281"/>
      <c r="O14" s="279" t="s">
        <v>485</v>
      </c>
      <c r="P14" s="280"/>
      <c r="Q14" s="280"/>
      <c r="R14" s="281"/>
      <c r="S14" s="278" t="s">
        <v>448</v>
      </c>
      <c r="T14" s="258"/>
      <c r="U14" s="258"/>
      <c r="V14" s="259"/>
      <c r="W14" s="243"/>
    </row>
    <row r="15" spans="1:23" s="5" customFormat="1" ht="30.5" customHeight="1">
      <c r="A15" s="222"/>
      <c r="B15" s="270"/>
      <c r="C15" s="112" t="s">
        <v>277</v>
      </c>
      <c r="D15" s="112" t="s">
        <v>307</v>
      </c>
      <c r="E15" s="112" t="s">
        <v>306</v>
      </c>
      <c r="F15" s="112" t="s">
        <v>288</v>
      </c>
      <c r="G15" s="110" t="s">
        <v>277</v>
      </c>
      <c r="H15" s="110" t="s">
        <v>307</v>
      </c>
      <c r="I15" s="110" t="s">
        <v>306</v>
      </c>
      <c r="J15" s="110" t="s">
        <v>288</v>
      </c>
      <c r="K15" s="4" t="s">
        <v>277</v>
      </c>
      <c r="L15" s="183" t="s">
        <v>307</v>
      </c>
      <c r="M15" s="4" t="s">
        <v>306</v>
      </c>
      <c r="N15" s="4" t="s">
        <v>288</v>
      </c>
      <c r="O15" s="4" t="s">
        <v>277</v>
      </c>
      <c r="P15" s="183" t="s">
        <v>307</v>
      </c>
      <c r="Q15" s="4" t="s">
        <v>306</v>
      </c>
      <c r="R15" s="4" t="s">
        <v>288</v>
      </c>
      <c r="S15" s="110" t="s">
        <v>277</v>
      </c>
      <c r="T15" s="110" t="s">
        <v>307</v>
      </c>
      <c r="U15" s="110" t="s">
        <v>306</v>
      </c>
      <c r="V15" s="110" t="s">
        <v>288</v>
      </c>
      <c r="W15" s="244"/>
    </row>
    <row r="16" spans="1:23">
      <c r="A16" s="6" t="s">
        <v>8</v>
      </c>
      <c r="B16" s="151">
        <v>533694</v>
      </c>
      <c r="C16" s="214">
        <v>1</v>
      </c>
      <c r="D16" s="6">
        <f>ROUND(945161.93/4127723*B16,2)</f>
        <v>122204.72</v>
      </c>
      <c r="E16" s="6">
        <f>ROUND(C16*D16,2)</f>
        <v>122204.72</v>
      </c>
      <c r="F16" s="6">
        <f>ROUND(E16/$E$23*$D$23,2)+0.01</f>
        <v>27260.69</v>
      </c>
      <c r="G16" s="214">
        <v>5</v>
      </c>
      <c r="H16" s="6">
        <f>945161.92/$B$23*B16</f>
        <v>122204.72297498645</v>
      </c>
      <c r="I16" s="6">
        <f>G16*H16</f>
        <v>611023.61487493222</v>
      </c>
      <c r="J16" s="6">
        <f>ROUND(I16/$I$23*$H$23,2)</f>
        <v>180176.69</v>
      </c>
      <c r="K16" s="6">
        <v>3.5525000000000002</v>
      </c>
      <c r="L16" s="6">
        <f>472580.96/$B$23*B16</f>
        <v>61102.361487493225</v>
      </c>
      <c r="M16" s="6">
        <f>K16*L16</f>
        <v>217066.13918431971</v>
      </c>
      <c r="N16" s="6">
        <f>ROUND(M16/$M$23*$L$23,2)</f>
        <v>79020.39</v>
      </c>
      <c r="O16" s="215">
        <v>5</v>
      </c>
      <c r="P16" s="6">
        <f>472580.97/$B$23*B16</f>
        <v>61102.362780443356</v>
      </c>
      <c r="Q16" s="6">
        <f>O16*P16</f>
        <v>305511.81390221679</v>
      </c>
      <c r="R16" s="6">
        <f>ROUND(Q16/$Q$23*$P$23,2)</f>
        <v>61389.11</v>
      </c>
      <c r="S16" s="6">
        <v>5</v>
      </c>
      <c r="T16" s="6">
        <f>945161.92/$B$23*B16</f>
        <v>122204.72297498645</v>
      </c>
      <c r="U16" s="6">
        <f>S16*T16</f>
        <v>611023.61487493222</v>
      </c>
      <c r="V16" s="6">
        <f>ROUND(U16/$U$23*$T$23,2)</f>
        <v>122204.72</v>
      </c>
      <c r="W16" s="6">
        <f>F16+J16+N16+R16+V16</f>
        <v>470051.6</v>
      </c>
    </row>
    <row r="17" spans="1:23">
      <c r="A17" s="6" t="s">
        <v>9</v>
      </c>
      <c r="B17" s="151">
        <v>325933</v>
      </c>
      <c r="C17" s="214">
        <v>5</v>
      </c>
      <c r="D17" s="6">
        <f t="shared" ref="D17:D22" si="0">ROUND(945161.93/4127723*B17,2)</f>
        <v>74631.820000000007</v>
      </c>
      <c r="E17" s="6">
        <f t="shared" ref="E17:E22" si="1">ROUND(C17*D17,2)</f>
        <v>373159.1</v>
      </c>
      <c r="F17" s="6">
        <f t="shared" ref="F17:F22" si="2">ROUND(E17/$E$23*$D$23,2)</f>
        <v>83242.039999999994</v>
      </c>
      <c r="G17" s="214">
        <v>5</v>
      </c>
      <c r="H17" s="6">
        <f t="shared" ref="H17:H22" si="3">945161.92/$B$23*B17</f>
        <v>74631.815185117797</v>
      </c>
      <c r="I17" s="6">
        <f t="shared" ref="I17:I22" si="4">G17*H17</f>
        <v>373159.07592558896</v>
      </c>
      <c r="J17" s="6">
        <f>ROUND(I17/$I$23*$H$23,2)-0.01</f>
        <v>110035.95000000001</v>
      </c>
      <c r="K17" s="6">
        <v>2.355</v>
      </c>
      <c r="L17" s="6">
        <f t="shared" ref="L17:L22" si="5">472580.96/$B$23*B17</f>
        <v>37315.907592558899</v>
      </c>
      <c r="M17" s="6">
        <f t="shared" ref="M17:M22" si="6">K17*L17</f>
        <v>87878.962380476209</v>
      </c>
      <c r="N17" s="6">
        <f t="shared" ref="N17:N22" si="7">ROUND(M17/$M$23*$L$23,2)</f>
        <v>31991.31</v>
      </c>
      <c r="O17" s="215">
        <v>5</v>
      </c>
      <c r="P17" s="6">
        <f t="shared" ref="P17:P22" si="8">472580.97/$B$23*B17</f>
        <v>37315.908382178262</v>
      </c>
      <c r="Q17" s="6">
        <f t="shared" ref="Q17:Q22" si="9">O17*P17</f>
        <v>186579.5419108913</v>
      </c>
      <c r="R17" s="6">
        <f t="shared" ref="R17:R22" si="10">ROUND(Q17/$Q$23*$P$23,2)</f>
        <v>37491.03</v>
      </c>
      <c r="S17" s="6">
        <v>5</v>
      </c>
      <c r="T17" s="6">
        <f t="shared" ref="T17:T22" si="11">945161.92/$B$23*B17</f>
        <v>74631.815185117797</v>
      </c>
      <c r="U17" s="6">
        <f t="shared" ref="U17:U22" si="12">S17*T17</f>
        <v>373159.07592558896</v>
      </c>
      <c r="V17" s="6">
        <f t="shared" ref="V17:V22" si="13">ROUND(U17/$U$23*$T$23,2)</f>
        <v>74631.820000000007</v>
      </c>
      <c r="W17" s="6">
        <f t="shared" ref="W17:W22" si="14">F17+J17+N17+R17+V17</f>
        <v>337392.14999999997</v>
      </c>
    </row>
    <row r="18" spans="1:23">
      <c r="A18" s="6" t="s">
        <v>10</v>
      </c>
      <c r="B18" s="151">
        <v>503135</v>
      </c>
      <c r="C18" s="214">
        <v>5</v>
      </c>
      <c r="D18" s="6">
        <f t="shared" si="0"/>
        <v>115207.35</v>
      </c>
      <c r="E18" s="6">
        <f t="shared" si="1"/>
        <v>576036.75</v>
      </c>
      <c r="F18" s="6">
        <f t="shared" si="2"/>
        <v>128498.75</v>
      </c>
      <c r="G18" s="214">
        <v>1</v>
      </c>
      <c r="H18" s="6">
        <f t="shared" si="3"/>
        <v>115207.3534535142</v>
      </c>
      <c r="I18" s="6">
        <f t="shared" si="4"/>
        <v>115207.3534535142</v>
      </c>
      <c r="J18" s="6">
        <f t="shared" ref="J18:J22" si="15">ROUND(I18/$I$23*$H$23,2)</f>
        <v>33971.980000000003</v>
      </c>
      <c r="K18" s="6">
        <v>1.57125</v>
      </c>
      <c r="L18" s="6">
        <f t="shared" si="5"/>
        <v>57603.676726757098</v>
      </c>
      <c r="M18" s="6">
        <f t="shared" si="6"/>
        <v>90509.777056917097</v>
      </c>
      <c r="N18" s="6">
        <f t="shared" si="7"/>
        <v>32949.03</v>
      </c>
      <c r="O18" s="215">
        <v>4.8633333333333333</v>
      </c>
      <c r="P18" s="6">
        <f t="shared" si="8"/>
        <v>57603.677945673677</v>
      </c>
      <c r="Q18" s="6">
        <f t="shared" si="9"/>
        <v>280145.887075793</v>
      </c>
      <c r="R18" s="6">
        <f t="shared" si="10"/>
        <v>56292.12</v>
      </c>
      <c r="S18" s="6">
        <v>5</v>
      </c>
      <c r="T18" s="6">
        <f t="shared" si="11"/>
        <v>115207.3534535142</v>
      </c>
      <c r="U18" s="6">
        <f t="shared" si="12"/>
        <v>576036.76726757095</v>
      </c>
      <c r="V18" s="6">
        <f t="shared" si="13"/>
        <v>115207.35</v>
      </c>
      <c r="W18" s="6">
        <f t="shared" si="14"/>
        <v>366919.23</v>
      </c>
    </row>
    <row r="19" spans="1:23">
      <c r="A19" s="6" t="s">
        <v>11</v>
      </c>
      <c r="B19" s="151">
        <v>849486</v>
      </c>
      <c r="C19" s="214">
        <v>5</v>
      </c>
      <c r="D19" s="6">
        <f t="shared" si="0"/>
        <v>194514.46</v>
      </c>
      <c r="E19" s="6">
        <f t="shared" si="1"/>
        <v>972572.3</v>
      </c>
      <c r="F19" s="6">
        <f t="shared" si="2"/>
        <v>216955.47</v>
      </c>
      <c r="G19" s="214">
        <v>5</v>
      </c>
      <c r="H19" s="6">
        <f t="shared" si="3"/>
        <v>194514.46203466656</v>
      </c>
      <c r="I19" s="6">
        <f t="shared" si="4"/>
        <v>972572.31017333281</v>
      </c>
      <c r="J19" s="6">
        <f t="shared" si="15"/>
        <v>286789.02</v>
      </c>
      <c r="K19" s="6">
        <v>1.7537499999999999</v>
      </c>
      <c r="L19" s="6">
        <f t="shared" si="5"/>
        <v>97257.231017333281</v>
      </c>
      <c r="M19" s="6">
        <f t="shared" si="6"/>
        <v>170564.86889664823</v>
      </c>
      <c r="N19" s="6">
        <f t="shared" si="7"/>
        <v>62092.14</v>
      </c>
      <c r="O19" s="215">
        <v>5</v>
      </c>
      <c r="P19" s="6">
        <f t="shared" si="8"/>
        <v>97257.233075334749</v>
      </c>
      <c r="Q19" s="6">
        <f t="shared" si="9"/>
        <v>486286.16537667374</v>
      </c>
      <c r="R19" s="6">
        <f t="shared" si="10"/>
        <v>97713.65</v>
      </c>
      <c r="S19" s="6">
        <v>5</v>
      </c>
      <c r="T19" s="6">
        <f t="shared" si="11"/>
        <v>194514.46203466656</v>
      </c>
      <c r="U19" s="6">
        <f t="shared" si="12"/>
        <v>972572.31017333281</v>
      </c>
      <c r="V19" s="6">
        <f t="shared" si="13"/>
        <v>194514.46</v>
      </c>
      <c r="W19" s="6">
        <f t="shared" si="14"/>
        <v>858064.74</v>
      </c>
    </row>
    <row r="20" spans="1:23">
      <c r="A20" s="6" t="s">
        <v>12</v>
      </c>
      <c r="B20" s="151">
        <v>377230</v>
      </c>
      <c r="C20" s="214">
        <v>5</v>
      </c>
      <c r="D20" s="6">
        <f t="shared" si="0"/>
        <v>86377.75</v>
      </c>
      <c r="E20" s="6">
        <f t="shared" si="1"/>
        <v>431888.75</v>
      </c>
      <c r="F20" s="6">
        <f t="shared" si="2"/>
        <v>96343.1</v>
      </c>
      <c r="G20" s="214">
        <v>5</v>
      </c>
      <c r="H20" s="6">
        <f t="shared" si="3"/>
        <v>86377.751385352167</v>
      </c>
      <c r="I20" s="6">
        <f t="shared" si="4"/>
        <v>431888.75692676083</v>
      </c>
      <c r="J20" s="6">
        <f t="shared" si="15"/>
        <v>127353.98</v>
      </c>
      <c r="K20" s="6">
        <v>3.2574999999999998</v>
      </c>
      <c r="L20" s="6">
        <f t="shared" si="5"/>
        <v>43188.875692676083</v>
      </c>
      <c r="M20" s="6">
        <f t="shared" si="6"/>
        <v>140687.76256889233</v>
      </c>
      <c r="N20" s="6">
        <f t="shared" si="7"/>
        <v>51215.73</v>
      </c>
      <c r="O20" s="215">
        <v>5</v>
      </c>
      <c r="P20" s="6">
        <f t="shared" si="8"/>
        <v>43188.876606569771</v>
      </c>
      <c r="Q20" s="6">
        <f t="shared" si="9"/>
        <v>215944.38303284885</v>
      </c>
      <c r="R20" s="6">
        <f t="shared" si="10"/>
        <v>43391.56</v>
      </c>
      <c r="S20" s="6">
        <v>5</v>
      </c>
      <c r="T20" s="6">
        <f t="shared" si="11"/>
        <v>86377.751385352167</v>
      </c>
      <c r="U20" s="6">
        <f t="shared" si="12"/>
        <v>431888.75692676083</v>
      </c>
      <c r="V20" s="6">
        <f t="shared" si="13"/>
        <v>86377.75</v>
      </c>
      <c r="W20" s="6">
        <f t="shared" si="14"/>
        <v>404682.12</v>
      </c>
    </row>
    <row r="21" spans="1:23">
      <c r="A21" s="6" t="s">
        <v>13</v>
      </c>
      <c r="B21" s="151">
        <v>381258</v>
      </c>
      <c r="C21" s="214">
        <v>5</v>
      </c>
      <c r="D21" s="6">
        <f t="shared" si="0"/>
        <v>87300.08</v>
      </c>
      <c r="E21" s="6">
        <f t="shared" si="1"/>
        <v>436500.4</v>
      </c>
      <c r="F21" s="6">
        <f t="shared" si="2"/>
        <v>97371.83</v>
      </c>
      <c r="G21" s="214">
        <v>5</v>
      </c>
      <c r="H21" s="6">
        <f t="shared" si="3"/>
        <v>87300.078831685169</v>
      </c>
      <c r="I21" s="6">
        <f t="shared" si="4"/>
        <v>436500.39415842586</v>
      </c>
      <c r="J21" s="6">
        <f t="shared" si="15"/>
        <v>128713.84</v>
      </c>
      <c r="K21" s="6">
        <v>2.61</v>
      </c>
      <c r="L21" s="6">
        <f t="shared" si="5"/>
        <v>43650.039415842584</v>
      </c>
      <c r="M21" s="6">
        <f t="shared" si="6"/>
        <v>113926.60287534914</v>
      </c>
      <c r="N21" s="6">
        <f t="shared" si="7"/>
        <v>41473.65</v>
      </c>
      <c r="O21" s="215">
        <v>4.9275000000000002</v>
      </c>
      <c r="P21" s="6">
        <f t="shared" si="8"/>
        <v>43650.040339494677</v>
      </c>
      <c r="Q21" s="6">
        <f t="shared" si="9"/>
        <v>215085.57377286002</v>
      </c>
      <c r="R21" s="6">
        <f t="shared" si="10"/>
        <v>43218.99</v>
      </c>
      <c r="S21" s="6">
        <v>5</v>
      </c>
      <c r="T21" s="6">
        <f t="shared" si="11"/>
        <v>87300.078831685169</v>
      </c>
      <c r="U21" s="6">
        <f t="shared" si="12"/>
        <v>436500.39415842586</v>
      </c>
      <c r="V21" s="6">
        <f t="shared" si="13"/>
        <v>87300.08</v>
      </c>
      <c r="W21" s="6">
        <f t="shared" si="14"/>
        <v>398078.39</v>
      </c>
    </row>
    <row r="22" spans="1:23">
      <c r="A22" s="6" t="s">
        <v>14</v>
      </c>
      <c r="B22" s="151">
        <v>1156987</v>
      </c>
      <c r="C22" s="214">
        <v>5</v>
      </c>
      <c r="D22" s="6">
        <f t="shared" si="0"/>
        <v>264925.74</v>
      </c>
      <c r="E22" s="6">
        <f t="shared" si="1"/>
        <v>1324628.7</v>
      </c>
      <c r="F22" s="6">
        <f t="shared" si="2"/>
        <v>295490.05</v>
      </c>
      <c r="G22" s="214">
        <v>1</v>
      </c>
      <c r="H22" s="6">
        <f t="shared" si="3"/>
        <v>264925.73613467766</v>
      </c>
      <c r="I22" s="6">
        <f t="shared" si="4"/>
        <v>264925.73613467766</v>
      </c>
      <c r="J22" s="6">
        <f t="shared" si="15"/>
        <v>78120.460000000006</v>
      </c>
      <c r="K22" s="6">
        <v>3.605</v>
      </c>
      <c r="L22" s="6">
        <f t="shared" si="5"/>
        <v>132462.86806733883</v>
      </c>
      <c r="M22" s="6">
        <f t="shared" si="6"/>
        <v>477528.63938275649</v>
      </c>
      <c r="N22" s="6">
        <f t="shared" si="7"/>
        <v>173838.71</v>
      </c>
      <c r="O22" s="215">
        <v>5</v>
      </c>
      <c r="P22" s="6">
        <f t="shared" si="8"/>
        <v>132462.87087030549</v>
      </c>
      <c r="Q22" s="6">
        <f t="shared" si="9"/>
        <v>662314.35435152741</v>
      </c>
      <c r="R22" s="6">
        <f t="shared" si="10"/>
        <v>133084.51</v>
      </c>
      <c r="S22" s="6">
        <v>5</v>
      </c>
      <c r="T22" s="6">
        <f t="shared" si="11"/>
        <v>264925.73613467766</v>
      </c>
      <c r="U22" s="6">
        <f t="shared" si="12"/>
        <v>1324628.6806733883</v>
      </c>
      <c r="V22" s="6">
        <f t="shared" si="13"/>
        <v>264925.74</v>
      </c>
      <c r="W22" s="6">
        <f t="shared" si="14"/>
        <v>945459.47</v>
      </c>
    </row>
    <row r="23" spans="1:23" s="182" customFormat="1" ht="13">
      <c r="A23" s="180" t="s">
        <v>15</v>
      </c>
      <c r="B23" s="181">
        <f>SUM(B16:B22)</f>
        <v>4127723</v>
      </c>
      <c r="C23" s="180"/>
      <c r="D23" s="180">
        <f>SUM(D16:D22)</f>
        <v>945161.91999999993</v>
      </c>
      <c r="E23" s="180">
        <f>SUM(E16:E22)</f>
        <v>4236990.72</v>
      </c>
      <c r="F23" s="180">
        <f t="shared" ref="F23:W23" si="16">SUM(F16:F22)</f>
        <v>945161.92999999993</v>
      </c>
      <c r="G23" s="180"/>
      <c r="H23" s="180">
        <f>SUM(H16:H22)</f>
        <v>945161.92</v>
      </c>
      <c r="I23" s="180">
        <f>SUM(I16:I22)</f>
        <v>3205277.2416472328</v>
      </c>
      <c r="J23" s="180">
        <f t="shared" si="16"/>
        <v>945161.91999999993</v>
      </c>
      <c r="K23" s="180"/>
      <c r="L23" s="180">
        <f>SUM(L16:L22)</f>
        <v>472580.96</v>
      </c>
      <c r="M23" s="180">
        <f>SUM(M16:M22)</f>
        <v>1298162.7523453592</v>
      </c>
      <c r="N23" s="180">
        <f t="shared" si="16"/>
        <v>472580.95999999996</v>
      </c>
      <c r="O23" s="180"/>
      <c r="P23" s="180">
        <f>SUM(P16:P22)</f>
        <v>472580.97</v>
      </c>
      <c r="Q23" s="180">
        <f>SUM(Q16:Q22)</f>
        <v>2351867.7194228112</v>
      </c>
      <c r="R23" s="180">
        <f>ROUND(SUM(R16:R22),2)</f>
        <v>472580.97</v>
      </c>
      <c r="S23" s="180"/>
      <c r="T23" s="180">
        <f>SUM(T16:T22)</f>
        <v>945161.92</v>
      </c>
      <c r="U23" s="180">
        <f>SUM(U16:U22)</f>
        <v>4725809.5999999996</v>
      </c>
      <c r="V23" s="180">
        <f>ROUND(SUM(V16:V22),2)</f>
        <v>945161.92</v>
      </c>
      <c r="W23" s="180">
        <f t="shared" si="16"/>
        <v>3780647.7</v>
      </c>
    </row>
    <row r="24" spans="1:23">
      <c r="A24" s="2"/>
      <c r="B24" s="15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5">
    <mergeCell ref="S13:V13"/>
    <mergeCell ref="G11:V11"/>
    <mergeCell ref="W11:W15"/>
    <mergeCell ref="C12:F12"/>
    <mergeCell ref="G12:V12"/>
    <mergeCell ref="S14:V14"/>
    <mergeCell ref="C11:F11"/>
    <mergeCell ref="G14:J14"/>
    <mergeCell ref="O14:R14"/>
    <mergeCell ref="K14:N14"/>
    <mergeCell ref="B13:B15"/>
    <mergeCell ref="C14:F14"/>
    <mergeCell ref="C13:F13"/>
    <mergeCell ref="G13:J13"/>
    <mergeCell ref="K13:R13"/>
  </mergeCells>
  <printOptions horizontalCentered="1"/>
  <pageMargins left="0.25" right="0.25" top="0.75" bottom="0.75" header="0.3" footer="0.3"/>
  <pageSetup scale="55" orientation="landscape" r:id="rId1"/>
  <headerFooter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2" sqref="A2:J14"/>
    </sheetView>
  </sheetViews>
  <sheetFormatPr defaultRowHeight="14"/>
  <cols>
    <col min="1" max="1" width="8.453125" style="131" customWidth="1"/>
    <col min="2" max="2" width="12.90625" style="131" bestFit="1" customWidth="1"/>
    <col min="3" max="3" width="13.1796875" style="131" customWidth="1"/>
    <col min="4" max="6" width="16.54296875" style="131" customWidth="1"/>
    <col min="7" max="7" width="17.90625" style="131" bestFit="1" customWidth="1"/>
    <col min="8" max="8" width="11.6328125" style="131" customWidth="1"/>
    <col min="9" max="9" width="13.6328125" style="131" customWidth="1"/>
    <col min="10" max="10" width="17.90625" style="131" bestFit="1" customWidth="1"/>
    <col min="11" max="237" width="8.7265625" style="131"/>
    <col min="238" max="238" width="11.36328125" style="131" customWidth="1"/>
    <col min="239" max="239" width="11.26953125" style="131" customWidth="1"/>
    <col min="240" max="241" width="15.26953125" style="131" customWidth="1"/>
    <col min="242" max="242" width="15.26953125" style="131" bestFit="1" customWidth="1"/>
    <col min="243" max="243" width="8.7265625" style="131" customWidth="1"/>
    <col min="244" max="244" width="12.36328125" style="131" customWidth="1"/>
    <col min="245" max="245" width="12.08984375" style="131" customWidth="1"/>
    <col min="246" max="246" width="13.08984375" style="131" customWidth="1"/>
    <col min="247" max="248" width="13.36328125" style="131" customWidth="1"/>
    <col min="249" max="249" width="15.26953125" style="131" bestFit="1" customWidth="1"/>
    <col min="250" max="493" width="8.7265625" style="131"/>
    <col min="494" max="494" width="11.36328125" style="131" customWidth="1"/>
    <col min="495" max="495" width="11.26953125" style="131" customWidth="1"/>
    <col min="496" max="497" width="15.26953125" style="131" customWidth="1"/>
    <col min="498" max="498" width="15.26953125" style="131" bestFit="1" customWidth="1"/>
    <col min="499" max="499" width="8.7265625" style="131" customWidth="1"/>
    <col min="500" max="500" width="12.36328125" style="131" customWidth="1"/>
    <col min="501" max="501" width="12.08984375" style="131" customWidth="1"/>
    <col min="502" max="502" width="13.08984375" style="131" customWidth="1"/>
    <col min="503" max="504" width="13.36328125" style="131" customWidth="1"/>
    <col min="505" max="505" width="15.26953125" style="131" bestFit="1" customWidth="1"/>
    <col min="506" max="749" width="8.7265625" style="131"/>
    <col min="750" max="750" width="11.36328125" style="131" customWidth="1"/>
    <col min="751" max="751" width="11.26953125" style="131" customWidth="1"/>
    <col min="752" max="753" width="15.26953125" style="131" customWidth="1"/>
    <col min="754" max="754" width="15.26953125" style="131" bestFit="1" customWidth="1"/>
    <col min="755" max="755" width="8.7265625" style="131" customWidth="1"/>
    <col min="756" max="756" width="12.36328125" style="131" customWidth="1"/>
    <col min="757" max="757" width="12.08984375" style="131" customWidth="1"/>
    <col min="758" max="758" width="13.08984375" style="131" customWidth="1"/>
    <col min="759" max="760" width="13.36328125" style="131" customWidth="1"/>
    <col min="761" max="761" width="15.26953125" style="131" bestFit="1" customWidth="1"/>
    <col min="762" max="1005" width="8.7265625" style="131"/>
    <col min="1006" max="1006" width="11.36328125" style="131" customWidth="1"/>
    <col min="1007" max="1007" width="11.26953125" style="131" customWidth="1"/>
    <col min="1008" max="1009" width="15.26953125" style="131" customWidth="1"/>
    <col min="1010" max="1010" width="15.26953125" style="131" bestFit="1" customWidth="1"/>
    <col min="1011" max="1011" width="8.7265625" style="131" customWidth="1"/>
    <col min="1012" max="1012" width="12.36328125" style="131" customWidth="1"/>
    <col min="1013" max="1013" width="12.08984375" style="131" customWidth="1"/>
    <col min="1014" max="1014" width="13.08984375" style="131" customWidth="1"/>
    <col min="1015" max="1016" width="13.36328125" style="131" customWidth="1"/>
    <col min="1017" max="1017" width="15.26953125" style="131" bestFit="1" customWidth="1"/>
    <col min="1018" max="1261" width="8.7265625" style="131"/>
    <col min="1262" max="1262" width="11.36328125" style="131" customWidth="1"/>
    <col min="1263" max="1263" width="11.26953125" style="131" customWidth="1"/>
    <col min="1264" max="1265" width="15.26953125" style="131" customWidth="1"/>
    <col min="1266" max="1266" width="15.26953125" style="131" bestFit="1" customWidth="1"/>
    <col min="1267" max="1267" width="8.7265625" style="131" customWidth="1"/>
    <col min="1268" max="1268" width="12.36328125" style="131" customWidth="1"/>
    <col min="1269" max="1269" width="12.08984375" style="131" customWidth="1"/>
    <col min="1270" max="1270" width="13.08984375" style="131" customWidth="1"/>
    <col min="1271" max="1272" width="13.36328125" style="131" customWidth="1"/>
    <col min="1273" max="1273" width="15.26953125" style="131" bestFit="1" customWidth="1"/>
    <col min="1274" max="1517" width="8.7265625" style="131"/>
    <col min="1518" max="1518" width="11.36328125" style="131" customWidth="1"/>
    <col min="1519" max="1519" width="11.26953125" style="131" customWidth="1"/>
    <col min="1520" max="1521" width="15.26953125" style="131" customWidth="1"/>
    <col min="1522" max="1522" width="15.26953125" style="131" bestFit="1" customWidth="1"/>
    <col min="1523" max="1523" width="8.7265625" style="131" customWidth="1"/>
    <col min="1524" max="1524" width="12.36328125" style="131" customWidth="1"/>
    <col min="1525" max="1525" width="12.08984375" style="131" customWidth="1"/>
    <col min="1526" max="1526" width="13.08984375" style="131" customWidth="1"/>
    <col min="1527" max="1528" width="13.36328125" style="131" customWidth="1"/>
    <col min="1529" max="1529" width="15.26953125" style="131" bestFit="1" customWidth="1"/>
    <col min="1530" max="1773" width="8.7265625" style="131"/>
    <col min="1774" max="1774" width="11.36328125" style="131" customWidth="1"/>
    <col min="1775" max="1775" width="11.26953125" style="131" customWidth="1"/>
    <col min="1776" max="1777" width="15.26953125" style="131" customWidth="1"/>
    <col min="1778" max="1778" width="15.26953125" style="131" bestFit="1" customWidth="1"/>
    <col min="1779" max="1779" width="8.7265625" style="131" customWidth="1"/>
    <col min="1780" max="1780" width="12.36328125" style="131" customWidth="1"/>
    <col min="1781" max="1781" width="12.08984375" style="131" customWidth="1"/>
    <col min="1782" max="1782" width="13.08984375" style="131" customWidth="1"/>
    <col min="1783" max="1784" width="13.36328125" style="131" customWidth="1"/>
    <col min="1785" max="1785" width="15.26953125" style="131" bestFit="1" customWidth="1"/>
    <col min="1786" max="2029" width="8.7265625" style="131"/>
    <col min="2030" max="2030" width="11.36328125" style="131" customWidth="1"/>
    <col min="2031" max="2031" width="11.26953125" style="131" customWidth="1"/>
    <col min="2032" max="2033" width="15.26953125" style="131" customWidth="1"/>
    <col min="2034" max="2034" width="15.26953125" style="131" bestFit="1" customWidth="1"/>
    <col min="2035" max="2035" width="8.7265625" style="131" customWidth="1"/>
    <col min="2036" max="2036" width="12.36328125" style="131" customWidth="1"/>
    <col min="2037" max="2037" width="12.08984375" style="131" customWidth="1"/>
    <col min="2038" max="2038" width="13.08984375" style="131" customWidth="1"/>
    <col min="2039" max="2040" width="13.36328125" style="131" customWidth="1"/>
    <col min="2041" max="2041" width="15.26953125" style="131" bestFit="1" customWidth="1"/>
    <col min="2042" max="2285" width="8.7265625" style="131"/>
    <col min="2286" max="2286" width="11.36328125" style="131" customWidth="1"/>
    <col min="2287" max="2287" width="11.26953125" style="131" customWidth="1"/>
    <col min="2288" max="2289" width="15.26953125" style="131" customWidth="1"/>
    <col min="2290" max="2290" width="15.26953125" style="131" bestFit="1" customWidth="1"/>
    <col min="2291" max="2291" width="8.7265625" style="131" customWidth="1"/>
    <col min="2292" max="2292" width="12.36328125" style="131" customWidth="1"/>
    <col min="2293" max="2293" width="12.08984375" style="131" customWidth="1"/>
    <col min="2294" max="2294" width="13.08984375" style="131" customWidth="1"/>
    <col min="2295" max="2296" width="13.36328125" style="131" customWidth="1"/>
    <col min="2297" max="2297" width="15.26953125" style="131" bestFit="1" customWidth="1"/>
    <col min="2298" max="2541" width="8.7265625" style="131"/>
    <col min="2542" max="2542" width="11.36328125" style="131" customWidth="1"/>
    <col min="2543" max="2543" width="11.26953125" style="131" customWidth="1"/>
    <col min="2544" max="2545" width="15.26953125" style="131" customWidth="1"/>
    <col min="2546" max="2546" width="15.26953125" style="131" bestFit="1" customWidth="1"/>
    <col min="2547" max="2547" width="8.7265625" style="131" customWidth="1"/>
    <col min="2548" max="2548" width="12.36328125" style="131" customWidth="1"/>
    <col min="2549" max="2549" width="12.08984375" style="131" customWidth="1"/>
    <col min="2550" max="2550" width="13.08984375" style="131" customWidth="1"/>
    <col min="2551" max="2552" width="13.36328125" style="131" customWidth="1"/>
    <col min="2553" max="2553" width="15.26953125" style="131" bestFit="1" customWidth="1"/>
    <col min="2554" max="2797" width="8.7265625" style="131"/>
    <col min="2798" max="2798" width="11.36328125" style="131" customWidth="1"/>
    <col min="2799" max="2799" width="11.26953125" style="131" customWidth="1"/>
    <col min="2800" max="2801" width="15.26953125" style="131" customWidth="1"/>
    <col min="2802" max="2802" width="15.26953125" style="131" bestFit="1" customWidth="1"/>
    <col min="2803" max="2803" width="8.7265625" style="131" customWidth="1"/>
    <col min="2804" max="2804" width="12.36328125" style="131" customWidth="1"/>
    <col min="2805" max="2805" width="12.08984375" style="131" customWidth="1"/>
    <col min="2806" max="2806" width="13.08984375" style="131" customWidth="1"/>
    <col min="2807" max="2808" width="13.36328125" style="131" customWidth="1"/>
    <col min="2809" max="2809" width="15.26953125" style="131" bestFit="1" customWidth="1"/>
    <col min="2810" max="3053" width="8.7265625" style="131"/>
    <col min="3054" max="3054" width="11.36328125" style="131" customWidth="1"/>
    <col min="3055" max="3055" width="11.26953125" style="131" customWidth="1"/>
    <col min="3056" max="3057" width="15.26953125" style="131" customWidth="1"/>
    <col min="3058" max="3058" width="15.26953125" style="131" bestFit="1" customWidth="1"/>
    <col min="3059" max="3059" width="8.7265625" style="131" customWidth="1"/>
    <col min="3060" max="3060" width="12.36328125" style="131" customWidth="1"/>
    <col min="3061" max="3061" width="12.08984375" style="131" customWidth="1"/>
    <col min="3062" max="3062" width="13.08984375" style="131" customWidth="1"/>
    <col min="3063" max="3064" width="13.36328125" style="131" customWidth="1"/>
    <col min="3065" max="3065" width="15.26953125" style="131" bestFit="1" customWidth="1"/>
    <col min="3066" max="3309" width="8.7265625" style="131"/>
    <col min="3310" max="3310" width="11.36328125" style="131" customWidth="1"/>
    <col min="3311" max="3311" width="11.26953125" style="131" customWidth="1"/>
    <col min="3312" max="3313" width="15.26953125" style="131" customWidth="1"/>
    <col min="3314" max="3314" width="15.26953125" style="131" bestFit="1" customWidth="1"/>
    <col min="3315" max="3315" width="8.7265625" style="131" customWidth="1"/>
    <col min="3316" max="3316" width="12.36328125" style="131" customWidth="1"/>
    <col min="3317" max="3317" width="12.08984375" style="131" customWidth="1"/>
    <col min="3318" max="3318" width="13.08984375" style="131" customWidth="1"/>
    <col min="3319" max="3320" width="13.36328125" style="131" customWidth="1"/>
    <col min="3321" max="3321" width="15.26953125" style="131" bestFit="1" customWidth="1"/>
    <col min="3322" max="3565" width="8.7265625" style="131"/>
    <col min="3566" max="3566" width="11.36328125" style="131" customWidth="1"/>
    <col min="3567" max="3567" width="11.26953125" style="131" customWidth="1"/>
    <col min="3568" max="3569" width="15.26953125" style="131" customWidth="1"/>
    <col min="3570" max="3570" width="15.26953125" style="131" bestFit="1" customWidth="1"/>
    <col min="3571" max="3571" width="8.7265625" style="131" customWidth="1"/>
    <col min="3572" max="3572" width="12.36328125" style="131" customWidth="1"/>
    <col min="3573" max="3573" width="12.08984375" style="131" customWidth="1"/>
    <col min="3574" max="3574" width="13.08984375" style="131" customWidth="1"/>
    <col min="3575" max="3576" width="13.36328125" style="131" customWidth="1"/>
    <col min="3577" max="3577" width="15.26953125" style="131" bestFit="1" customWidth="1"/>
    <col min="3578" max="3821" width="8.7265625" style="131"/>
    <col min="3822" max="3822" width="11.36328125" style="131" customWidth="1"/>
    <col min="3823" max="3823" width="11.26953125" style="131" customWidth="1"/>
    <col min="3824" max="3825" width="15.26953125" style="131" customWidth="1"/>
    <col min="3826" max="3826" width="15.26953125" style="131" bestFit="1" customWidth="1"/>
    <col min="3827" max="3827" width="8.7265625" style="131" customWidth="1"/>
    <col min="3828" max="3828" width="12.36328125" style="131" customWidth="1"/>
    <col min="3829" max="3829" width="12.08984375" style="131" customWidth="1"/>
    <col min="3830" max="3830" width="13.08984375" style="131" customWidth="1"/>
    <col min="3831" max="3832" width="13.36328125" style="131" customWidth="1"/>
    <col min="3833" max="3833" width="15.26953125" style="131" bestFit="1" customWidth="1"/>
    <col min="3834" max="4077" width="8.7265625" style="131"/>
    <col min="4078" max="4078" width="11.36328125" style="131" customWidth="1"/>
    <col min="4079" max="4079" width="11.26953125" style="131" customWidth="1"/>
    <col min="4080" max="4081" width="15.26953125" style="131" customWidth="1"/>
    <col min="4082" max="4082" width="15.26953125" style="131" bestFit="1" customWidth="1"/>
    <col min="4083" max="4083" width="8.7265625" style="131" customWidth="1"/>
    <col min="4084" max="4084" width="12.36328125" style="131" customWidth="1"/>
    <col min="4085" max="4085" width="12.08984375" style="131" customWidth="1"/>
    <col min="4086" max="4086" width="13.08984375" style="131" customWidth="1"/>
    <col min="4087" max="4088" width="13.36328125" style="131" customWidth="1"/>
    <col min="4089" max="4089" width="15.26953125" style="131" bestFit="1" customWidth="1"/>
    <col min="4090" max="4333" width="8.7265625" style="131"/>
    <col min="4334" max="4334" width="11.36328125" style="131" customWidth="1"/>
    <col min="4335" max="4335" width="11.26953125" style="131" customWidth="1"/>
    <col min="4336" max="4337" width="15.26953125" style="131" customWidth="1"/>
    <col min="4338" max="4338" width="15.26953125" style="131" bestFit="1" customWidth="1"/>
    <col min="4339" max="4339" width="8.7265625" style="131" customWidth="1"/>
    <col min="4340" max="4340" width="12.36328125" style="131" customWidth="1"/>
    <col min="4341" max="4341" width="12.08984375" style="131" customWidth="1"/>
    <col min="4342" max="4342" width="13.08984375" style="131" customWidth="1"/>
    <col min="4343" max="4344" width="13.36328125" style="131" customWidth="1"/>
    <col min="4345" max="4345" width="15.26953125" style="131" bestFit="1" customWidth="1"/>
    <col min="4346" max="4589" width="8.7265625" style="131"/>
    <col min="4590" max="4590" width="11.36328125" style="131" customWidth="1"/>
    <col min="4591" max="4591" width="11.26953125" style="131" customWidth="1"/>
    <col min="4592" max="4593" width="15.26953125" style="131" customWidth="1"/>
    <col min="4594" max="4594" width="15.26953125" style="131" bestFit="1" customWidth="1"/>
    <col min="4595" max="4595" width="8.7265625" style="131" customWidth="1"/>
    <col min="4596" max="4596" width="12.36328125" style="131" customWidth="1"/>
    <col min="4597" max="4597" width="12.08984375" style="131" customWidth="1"/>
    <col min="4598" max="4598" width="13.08984375" style="131" customWidth="1"/>
    <col min="4599" max="4600" width="13.36328125" style="131" customWidth="1"/>
    <col min="4601" max="4601" width="15.26953125" style="131" bestFit="1" customWidth="1"/>
    <col min="4602" max="4845" width="8.7265625" style="131"/>
    <col min="4846" max="4846" width="11.36328125" style="131" customWidth="1"/>
    <col min="4847" max="4847" width="11.26953125" style="131" customWidth="1"/>
    <col min="4848" max="4849" width="15.26953125" style="131" customWidth="1"/>
    <col min="4850" max="4850" width="15.26953125" style="131" bestFit="1" customWidth="1"/>
    <col min="4851" max="4851" width="8.7265625" style="131" customWidth="1"/>
    <col min="4852" max="4852" width="12.36328125" style="131" customWidth="1"/>
    <col min="4853" max="4853" width="12.08984375" style="131" customWidth="1"/>
    <col min="4854" max="4854" width="13.08984375" style="131" customWidth="1"/>
    <col min="4855" max="4856" width="13.36328125" style="131" customWidth="1"/>
    <col min="4857" max="4857" width="15.26953125" style="131" bestFit="1" customWidth="1"/>
    <col min="4858" max="5101" width="8.7265625" style="131"/>
    <col min="5102" max="5102" width="11.36328125" style="131" customWidth="1"/>
    <col min="5103" max="5103" width="11.26953125" style="131" customWidth="1"/>
    <col min="5104" max="5105" width="15.26953125" style="131" customWidth="1"/>
    <col min="5106" max="5106" width="15.26953125" style="131" bestFit="1" customWidth="1"/>
    <col min="5107" max="5107" width="8.7265625" style="131" customWidth="1"/>
    <col min="5108" max="5108" width="12.36328125" style="131" customWidth="1"/>
    <col min="5109" max="5109" width="12.08984375" style="131" customWidth="1"/>
    <col min="5110" max="5110" width="13.08984375" style="131" customWidth="1"/>
    <col min="5111" max="5112" width="13.36328125" style="131" customWidth="1"/>
    <col min="5113" max="5113" width="15.26953125" style="131" bestFit="1" customWidth="1"/>
    <col min="5114" max="5357" width="8.7265625" style="131"/>
    <col min="5358" max="5358" width="11.36328125" style="131" customWidth="1"/>
    <col min="5359" max="5359" width="11.26953125" style="131" customWidth="1"/>
    <col min="5360" max="5361" width="15.26953125" style="131" customWidth="1"/>
    <col min="5362" max="5362" width="15.26953125" style="131" bestFit="1" customWidth="1"/>
    <col min="5363" max="5363" width="8.7265625" style="131" customWidth="1"/>
    <col min="5364" max="5364" width="12.36328125" style="131" customWidth="1"/>
    <col min="5365" max="5365" width="12.08984375" style="131" customWidth="1"/>
    <col min="5366" max="5366" width="13.08984375" style="131" customWidth="1"/>
    <col min="5367" max="5368" width="13.36328125" style="131" customWidth="1"/>
    <col min="5369" max="5369" width="15.26953125" style="131" bestFit="1" customWidth="1"/>
    <col min="5370" max="5613" width="8.7265625" style="131"/>
    <col min="5614" max="5614" width="11.36328125" style="131" customWidth="1"/>
    <col min="5615" max="5615" width="11.26953125" style="131" customWidth="1"/>
    <col min="5616" max="5617" width="15.26953125" style="131" customWidth="1"/>
    <col min="5618" max="5618" width="15.26953125" style="131" bestFit="1" customWidth="1"/>
    <col min="5619" max="5619" width="8.7265625" style="131" customWidth="1"/>
    <col min="5620" max="5620" width="12.36328125" style="131" customWidth="1"/>
    <col min="5621" max="5621" width="12.08984375" style="131" customWidth="1"/>
    <col min="5622" max="5622" width="13.08984375" style="131" customWidth="1"/>
    <col min="5623" max="5624" width="13.36328125" style="131" customWidth="1"/>
    <col min="5625" max="5625" width="15.26953125" style="131" bestFit="1" customWidth="1"/>
    <col min="5626" max="5869" width="8.7265625" style="131"/>
    <col min="5870" max="5870" width="11.36328125" style="131" customWidth="1"/>
    <col min="5871" max="5871" width="11.26953125" style="131" customWidth="1"/>
    <col min="5872" max="5873" width="15.26953125" style="131" customWidth="1"/>
    <col min="5874" max="5874" width="15.26953125" style="131" bestFit="1" customWidth="1"/>
    <col min="5875" max="5875" width="8.7265625" style="131" customWidth="1"/>
    <col min="5876" max="5876" width="12.36328125" style="131" customWidth="1"/>
    <col min="5877" max="5877" width="12.08984375" style="131" customWidth="1"/>
    <col min="5878" max="5878" width="13.08984375" style="131" customWidth="1"/>
    <col min="5879" max="5880" width="13.36328125" style="131" customWidth="1"/>
    <col min="5881" max="5881" width="15.26953125" style="131" bestFit="1" customWidth="1"/>
    <col min="5882" max="6125" width="8.7265625" style="131"/>
    <col min="6126" max="6126" width="11.36328125" style="131" customWidth="1"/>
    <col min="6127" max="6127" width="11.26953125" style="131" customWidth="1"/>
    <col min="6128" max="6129" width="15.26953125" style="131" customWidth="1"/>
    <col min="6130" max="6130" width="15.26953125" style="131" bestFit="1" customWidth="1"/>
    <col min="6131" max="6131" width="8.7265625" style="131" customWidth="1"/>
    <col min="6132" max="6132" width="12.36328125" style="131" customWidth="1"/>
    <col min="6133" max="6133" width="12.08984375" style="131" customWidth="1"/>
    <col min="6134" max="6134" width="13.08984375" style="131" customWidth="1"/>
    <col min="6135" max="6136" width="13.36328125" style="131" customWidth="1"/>
    <col min="6137" max="6137" width="15.26953125" style="131" bestFit="1" customWidth="1"/>
    <col min="6138" max="6381" width="8.7265625" style="131"/>
    <col min="6382" max="6382" width="11.36328125" style="131" customWidth="1"/>
    <col min="6383" max="6383" width="11.26953125" style="131" customWidth="1"/>
    <col min="6384" max="6385" width="15.26953125" style="131" customWidth="1"/>
    <col min="6386" max="6386" width="15.26953125" style="131" bestFit="1" customWidth="1"/>
    <col min="6387" max="6387" width="8.7265625" style="131" customWidth="1"/>
    <col min="6388" max="6388" width="12.36328125" style="131" customWidth="1"/>
    <col min="6389" max="6389" width="12.08984375" style="131" customWidth="1"/>
    <col min="6390" max="6390" width="13.08984375" style="131" customWidth="1"/>
    <col min="6391" max="6392" width="13.36328125" style="131" customWidth="1"/>
    <col min="6393" max="6393" width="15.26953125" style="131" bestFit="1" customWidth="1"/>
    <col min="6394" max="6637" width="8.7265625" style="131"/>
    <col min="6638" max="6638" width="11.36328125" style="131" customWidth="1"/>
    <col min="6639" max="6639" width="11.26953125" style="131" customWidth="1"/>
    <col min="6640" max="6641" width="15.26953125" style="131" customWidth="1"/>
    <col min="6642" max="6642" width="15.26953125" style="131" bestFit="1" customWidth="1"/>
    <col min="6643" max="6643" width="8.7265625" style="131" customWidth="1"/>
    <col min="6644" max="6644" width="12.36328125" style="131" customWidth="1"/>
    <col min="6645" max="6645" width="12.08984375" style="131" customWidth="1"/>
    <col min="6646" max="6646" width="13.08984375" style="131" customWidth="1"/>
    <col min="6647" max="6648" width="13.36328125" style="131" customWidth="1"/>
    <col min="6649" max="6649" width="15.26953125" style="131" bestFit="1" customWidth="1"/>
    <col min="6650" max="6893" width="8.7265625" style="131"/>
    <col min="6894" max="6894" width="11.36328125" style="131" customWidth="1"/>
    <col min="6895" max="6895" width="11.26953125" style="131" customWidth="1"/>
    <col min="6896" max="6897" width="15.26953125" style="131" customWidth="1"/>
    <col min="6898" max="6898" width="15.26953125" style="131" bestFit="1" customWidth="1"/>
    <col min="6899" max="6899" width="8.7265625" style="131" customWidth="1"/>
    <col min="6900" max="6900" width="12.36328125" style="131" customWidth="1"/>
    <col min="6901" max="6901" width="12.08984375" style="131" customWidth="1"/>
    <col min="6902" max="6902" width="13.08984375" style="131" customWidth="1"/>
    <col min="6903" max="6904" width="13.36328125" style="131" customWidth="1"/>
    <col min="6905" max="6905" width="15.26953125" style="131" bestFit="1" customWidth="1"/>
    <col min="6906" max="7149" width="8.7265625" style="131"/>
    <col min="7150" max="7150" width="11.36328125" style="131" customWidth="1"/>
    <col min="7151" max="7151" width="11.26953125" style="131" customWidth="1"/>
    <col min="7152" max="7153" width="15.26953125" style="131" customWidth="1"/>
    <col min="7154" max="7154" width="15.26953125" style="131" bestFit="1" customWidth="1"/>
    <col min="7155" max="7155" width="8.7265625" style="131" customWidth="1"/>
    <col min="7156" max="7156" width="12.36328125" style="131" customWidth="1"/>
    <col min="7157" max="7157" width="12.08984375" style="131" customWidth="1"/>
    <col min="7158" max="7158" width="13.08984375" style="131" customWidth="1"/>
    <col min="7159" max="7160" width="13.36328125" style="131" customWidth="1"/>
    <col min="7161" max="7161" width="15.26953125" style="131" bestFit="1" customWidth="1"/>
    <col min="7162" max="7405" width="8.7265625" style="131"/>
    <col min="7406" max="7406" width="11.36328125" style="131" customWidth="1"/>
    <col min="7407" max="7407" width="11.26953125" style="131" customWidth="1"/>
    <col min="7408" max="7409" width="15.26953125" style="131" customWidth="1"/>
    <col min="7410" max="7410" width="15.26953125" style="131" bestFit="1" customWidth="1"/>
    <col min="7411" max="7411" width="8.7265625" style="131" customWidth="1"/>
    <col min="7412" max="7412" width="12.36328125" style="131" customWidth="1"/>
    <col min="7413" max="7413" width="12.08984375" style="131" customWidth="1"/>
    <col min="7414" max="7414" width="13.08984375" style="131" customWidth="1"/>
    <col min="7415" max="7416" width="13.36328125" style="131" customWidth="1"/>
    <col min="7417" max="7417" width="15.26953125" style="131" bestFit="1" customWidth="1"/>
    <col min="7418" max="7661" width="8.7265625" style="131"/>
    <col min="7662" max="7662" width="11.36328125" style="131" customWidth="1"/>
    <col min="7663" max="7663" width="11.26953125" style="131" customWidth="1"/>
    <col min="7664" max="7665" width="15.26953125" style="131" customWidth="1"/>
    <col min="7666" max="7666" width="15.26953125" style="131" bestFit="1" customWidth="1"/>
    <col min="7667" max="7667" width="8.7265625" style="131" customWidth="1"/>
    <col min="7668" max="7668" width="12.36328125" style="131" customWidth="1"/>
    <col min="7669" max="7669" width="12.08984375" style="131" customWidth="1"/>
    <col min="7670" max="7670" width="13.08984375" style="131" customWidth="1"/>
    <col min="7671" max="7672" width="13.36328125" style="131" customWidth="1"/>
    <col min="7673" max="7673" width="15.26953125" style="131" bestFit="1" customWidth="1"/>
    <col min="7674" max="7917" width="8.7265625" style="131"/>
    <col min="7918" max="7918" width="11.36328125" style="131" customWidth="1"/>
    <col min="7919" max="7919" width="11.26953125" style="131" customWidth="1"/>
    <col min="7920" max="7921" width="15.26953125" style="131" customWidth="1"/>
    <col min="7922" max="7922" width="15.26953125" style="131" bestFit="1" customWidth="1"/>
    <col min="7923" max="7923" width="8.7265625" style="131" customWidth="1"/>
    <col min="7924" max="7924" width="12.36328125" style="131" customWidth="1"/>
    <col min="7925" max="7925" width="12.08984375" style="131" customWidth="1"/>
    <col min="7926" max="7926" width="13.08984375" style="131" customWidth="1"/>
    <col min="7927" max="7928" width="13.36328125" style="131" customWidth="1"/>
    <col min="7929" max="7929" width="15.26953125" style="131" bestFit="1" customWidth="1"/>
    <col min="7930" max="8173" width="8.7265625" style="131"/>
    <col min="8174" max="8174" width="11.36328125" style="131" customWidth="1"/>
    <col min="8175" max="8175" width="11.26953125" style="131" customWidth="1"/>
    <col min="8176" max="8177" width="15.26953125" style="131" customWidth="1"/>
    <col min="8178" max="8178" width="15.26953125" style="131" bestFit="1" customWidth="1"/>
    <col min="8179" max="8179" width="8.7265625" style="131" customWidth="1"/>
    <col min="8180" max="8180" width="12.36328125" style="131" customWidth="1"/>
    <col min="8181" max="8181" width="12.08984375" style="131" customWidth="1"/>
    <col min="8182" max="8182" width="13.08984375" style="131" customWidth="1"/>
    <col min="8183" max="8184" width="13.36328125" style="131" customWidth="1"/>
    <col min="8185" max="8185" width="15.26953125" style="131" bestFit="1" customWidth="1"/>
    <col min="8186" max="8429" width="8.7265625" style="131"/>
    <col min="8430" max="8430" width="11.36328125" style="131" customWidth="1"/>
    <col min="8431" max="8431" width="11.26953125" style="131" customWidth="1"/>
    <col min="8432" max="8433" width="15.26953125" style="131" customWidth="1"/>
    <col min="8434" max="8434" width="15.26953125" style="131" bestFit="1" customWidth="1"/>
    <col min="8435" max="8435" width="8.7265625" style="131" customWidth="1"/>
    <col min="8436" max="8436" width="12.36328125" style="131" customWidth="1"/>
    <col min="8437" max="8437" width="12.08984375" style="131" customWidth="1"/>
    <col min="8438" max="8438" width="13.08984375" style="131" customWidth="1"/>
    <col min="8439" max="8440" width="13.36328125" style="131" customWidth="1"/>
    <col min="8441" max="8441" width="15.26953125" style="131" bestFit="1" customWidth="1"/>
    <col min="8442" max="8685" width="8.7265625" style="131"/>
    <col min="8686" max="8686" width="11.36328125" style="131" customWidth="1"/>
    <col min="8687" max="8687" width="11.26953125" style="131" customWidth="1"/>
    <col min="8688" max="8689" width="15.26953125" style="131" customWidth="1"/>
    <col min="8690" max="8690" width="15.26953125" style="131" bestFit="1" customWidth="1"/>
    <col min="8691" max="8691" width="8.7265625" style="131" customWidth="1"/>
    <col min="8692" max="8692" width="12.36328125" style="131" customWidth="1"/>
    <col min="8693" max="8693" width="12.08984375" style="131" customWidth="1"/>
    <col min="8694" max="8694" width="13.08984375" style="131" customWidth="1"/>
    <col min="8695" max="8696" width="13.36328125" style="131" customWidth="1"/>
    <col min="8697" max="8697" width="15.26953125" style="131" bestFit="1" customWidth="1"/>
    <col min="8698" max="8941" width="8.7265625" style="131"/>
    <col min="8942" max="8942" width="11.36328125" style="131" customWidth="1"/>
    <col min="8943" max="8943" width="11.26953125" style="131" customWidth="1"/>
    <col min="8944" max="8945" width="15.26953125" style="131" customWidth="1"/>
    <col min="8946" max="8946" width="15.26953125" style="131" bestFit="1" customWidth="1"/>
    <col min="8947" max="8947" width="8.7265625" style="131" customWidth="1"/>
    <col min="8948" max="8948" width="12.36328125" style="131" customWidth="1"/>
    <col min="8949" max="8949" width="12.08984375" style="131" customWidth="1"/>
    <col min="8950" max="8950" width="13.08984375" style="131" customWidth="1"/>
    <col min="8951" max="8952" width="13.36328125" style="131" customWidth="1"/>
    <col min="8953" max="8953" width="15.26953125" style="131" bestFit="1" customWidth="1"/>
    <col min="8954" max="9197" width="8.7265625" style="131"/>
    <col min="9198" max="9198" width="11.36328125" style="131" customWidth="1"/>
    <col min="9199" max="9199" width="11.26953125" style="131" customWidth="1"/>
    <col min="9200" max="9201" width="15.26953125" style="131" customWidth="1"/>
    <col min="9202" max="9202" width="15.26953125" style="131" bestFit="1" customWidth="1"/>
    <col min="9203" max="9203" width="8.7265625" style="131" customWidth="1"/>
    <col min="9204" max="9204" width="12.36328125" style="131" customWidth="1"/>
    <col min="9205" max="9205" width="12.08984375" style="131" customWidth="1"/>
    <col min="9206" max="9206" width="13.08984375" style="131" customWidth="1"/>
    <col min="9207" max="9208" width="13.36328125" style="131" customWidth="1"/>
    <col min="9209" max="9209" width="15.26953125" style="131" bestFit="1" customWidth="1"/>
    <col min="9210" max="9453" width="8.7265625" style="131"/>
    <col min="9454" max="9454" width="11.36328125" style="131" customWidth="1"/>
    <col min="9455" max="9455" width="11.26953125" style="131" customWidth="1"/>
    <col min="9456" max="9457" width="15.26953125" style="131" customWidth="1"/>
    <col min="9458" max="9458" width="15.26953125" style="131" bestFit="1" customWidth="1"/>
    <col min="9459" max="9459" width="8.7265625" style="131" customWidth="1"/>
    <col min="9460" max="9460" width="12.36328125" style="131" customWidth="1"/>
    <col min="9461" max="9461" width="12.08984375" style="131" customWidth="1"/>
    <col min="9462" max="9462" width="13.08984375" style="131" customWidth="1"/>
    <col min="9463" max="9464" width="13.36328125" style="131" customWidth="1"/>
    <col min="9465" max="9465" width="15.26953125" style="131" bestFit="1" customWidth="1"/>
    <col min="9466" max="9709" width="8.7265625" style="131"/>
    <col min="9710" max="9710" width="11.36328125" style="131" customWidth="1"/>
    <col min="9711" max="9711" width="11.26953125" style="131" customWidth="1"/>
    <col min="9712" max="9713" width="15.26953125" style="131" customWidth="1"/>
    <col min="9714" max="9714" width="15.26953125" style="131" bestFit="1" customWidth="1"/>
    <col min="9715" max="9715" width="8.7265625" style="131" customWidth="1"/>
    <col min="9716" max="9716" width="12.36328125" style="131" customWidth="1"/>
    <col min="9717" max="9717" width="12.08984375" style="131" customWidth="1"/>
    <col min="9718" max="9718" width="13.08984375" style="131" customWidth="1"/>
    <col min="9719" max="9720" width="13.36328125" style="131" customWidth="1"/>
    <col min="9721" max="9721" width="15.26953125" style="131" bestFit="1" customWidth="1"/>
    <col min="9722" max="9965" width="8.7265625" style="131"/>
    <col min="9966" max="9966" width="11.36328125" style="131" customWidth="1"/>
    <col min="9967" max="9967" width="11.26953125" style="131" customWidth="1"/>
    <col min="9968" max="9969" width="15.26953125" style="131" customWidth="1"/>
    <col min="9970" max="9970" width="15.26953125" style="131" bestFit="1" customWidth="1"/>
    <col min="9971" max="9971" width="8.7265625" style="131" customWidth="1"/>
    <col min="9972" max="9972" width="12.36328125" style="131" customWidth="1"/>
    <col min="9973" max="9973" width="12.08984375" style="131" customWidth="1"/>
    <col min="9974" max="9974" width="13.08984375" style="131" customWidth="1"/>
    <col min="9975" max="9976" width="13.36328125" style="131" customWidth="1"/>
    <col min="9977" max="9977" width="15.26953125" style="131" bestFit="1" customWidth="1"/>
    <col min="9978" max="10221" width="8.7265625" style="131"/>
    <col min="10222" max="10222" width="11.36328125" style="131" customWidth="1"/>
    <col min="10223" max="10223" width="11.26953125" style="131" customWidth="1"/>
    <col min="10224" max="10225" width="15.26953125" style="131" customWidth="1"/>
    <col min="10226" max="10226" width="15.26953125" style="131" bestFit="1" customWidth="1"/>
    <col min="10227" max="10227" width="8.7265625" style="131" customWidth="1"/>
    <col min="10228" max="10228" width="12.36328125" style="131" customWidth="1"/>
    <col min="10229" max="10229" width="12.08984375" style="131" customWidth="1"/>
    <col min="10230" max="10230" width="13.08984375" style="131" customWidth="1"/>
    <col min="10231" max="10232" width="13.36328125" style="131" customWidth="1"/>
    <col min="10233" max="10233" width="15.26953125" style="131" bestFit="1" customWidth="1"/>
    <col min="10234" max="10477" width="8.7265625" style="131"/>
    <col min="10478" max="10478" width="11.36328125" style="131" customWidth="1"/>
    <col min="10479" max="10479" width="11.26953125" style="131" customWidth="1"/>
    <col min="10480" max="10481" width="15.26953125" style="131" customWidth="1"/>
    <col min="10482" max="10482" width="15.26953125" style="131" bestFit="1" customWidth="1"/>
    <col min="10483" max="10483" width="8.7265625" style="131" customWidth="1"/>
    <col min="10484" max="10484" width="12.36328125" style="131" customWidth="1"/>
    <col min="10485" max="10485" width="12.08984375" style="131" customWidth="1"/>
    <col min="10486" max="10486" width="13.08984375" style="131" customWidth="1"/>
    <col min="10487" max="10488" width="13.36328125" style="131" customWidth="1"/>
    <col min="10489" max="10489" width="15.26953125" style="131" bestFit="1" customWidth="1"/>
    <col min="10490" max="10733" width="8.7265625" style="131"/>
    <col min="10734" max="10734" width="11.36328125" style="131" customWidth="1"/>
    <col min="10735" max="10735" width="11.26953125" style="131" customWidth="1"/>
    <col min="10736" max="10737" width="15.26953125" style="131" customWidth="1"/>
    <col min="10738" max="10738" width="15.26953125" style="131" bestFit="1" customWidth="1"/>
    <col min="10739" max="10739" width="8.7265625" style="131" customWidth="1"/>
    <col min="10740" max="10740" width="12.36328125" style="131" customWidth="1"/>
    <col min="10741" max="10741" width="12.08984375" style="131" customWidth="1"/>
    <col min="10742" max="10742" width="13.08984375" style="131" customWidth="1"/>
    <col min="10743" max="10744" width="13.36328125" style="131" customWidth="1"/>
    <col min="10745" max="10745" width="15.26953125" style="131" bestFit="1" customWidth="1"/>
    <col min="10746" max="10989" width="8.7265625" style="131"/>
    <col min="10990" max="10990" width="11.36328125" style="131" customWidth="1"/>
    <col min="10991" max="10991" width="11.26953125" style="131" customWidth="1"/>
    <col min="10992" max="10993" width="15.26953125" style="131" customWidth="1"/>
    <col min="10994" max="10994" width="15.26953125" style="131" bestFit="1" customWidth="1"/>
    <col min="10995" max="10995" width="8.7265625" style="131" customWidth="1"/>
    <col min="10996" max="10996" width="12.36328125" style="131" customWidth="1"/>
    <col min="10997" max="10997" width="12.08984375" style="131" customWidth="1"/>
    <col min="10998" max="10998" width="13.08984375" style="131" customWidth="1"/>
    <col min="10999" max="11000" width="13.36328125" style="131" customWidth="1"/>
    <col min="11001" max="11001" width="15.26953125" style="131" bestFit="1" customWidth="1"/>
    <col min="11002" max="11245" width="8.7265625" style="131"/>
    <col min="11246" max="11246" width="11.36328125" style="131" customWidth="1"/>
    <col min="11247" max="11247" width="11.26953125" style="131" customWidth="1"/>
    <col min="11248" max="11249" width="15.26953125" style="131" customWidth="1"/>
    <col min="11250" max="11250" width="15.26953125" style="131" bestFit="1" customWidth="1"/>
    <col min="11251" max="11251" width="8.7265625" style="131" customWidth="1"/>
    <col min="11252" max="11252" width="12.36328125" style="131" customWidth="1"/>
    <col min="11253" max="11253" width="12.08984375" style="131" customWidth="1"/>
    <col min="11254" max="11254" width="13.08984375" style="131" customWidth="1"/>
    <col min="11255" max="11256" width="13.36328125" style="131" customWidth="1"/>
    <col min="11257" max="11257" width="15.26953125" style="131" bestFit="1" customWidth="1"/>
    <col min="11258" max="11501" width="8.7265625" style="131"/>
    <col min="11502" max="11502" width="11.36328125" style="131" customWidth="1"/>
    <col min="11503" max="11503" width="11.26953125" style="131" customWidth="1"/>
    <col min="11504" max="11505" width="15.26953125" style="131" customWidth="1"/>
    <col min="11506" max="11506" width="15.26953125" style="131" bestFit="1" customWidth="1"/>
    <col min="11507" max="11507" width="8.7265625" style="131" customWidth="1"/>
    <col min="11508" max="11508" width="12.36328125" style="131" customWidth="1"/>
    <col min="11509" max="11509" width="12.08984375" style="131" customWidth="1"/>
    <col min="11510" max="11510" width="13.08984375" style="131" customWidth="1"/>
    <col min="11511" max="11512" width="13.36328125" style="131" customWidth="1"/>
    <col min="11513" max="11513" width="15.26953125" style="131" bestFit="1" customWidth="1"/>
    <col min="11514" max="11757" width="8.7265625" style="131"/>
    <col min="11758" max="11758" width="11.36328125" style="131" customWidth="1"/>
    <col min="11759" max="11759" width="11.26953125" style="131" customWidth="1"/>
    <col min="11760" max="11761" width="15.26953125" style="131" customWidth="1"/>
    <col min="11762" max="11762" width="15.26953125" style="131" bestFit="1" customWidth="1"/>
    <col min="11763" max="11763" width="8.7265625" style="131" customWidth="1"/>
    <col min="11764" max="11764" width="12.36328125" style="131" customWidth="1"/>
    <col min="11765" max="11765" width="12.08984375" style="131" customWidth="1"/>
    <col min="11766" max="11766" width="13.08984375" style="131" customWidth="1"/>
    <col min="11767" max="11768" width="13.36328125" style="131" customWidth="1"/>
    <col min="11769" max="11769" width="15.26953125" style="131" bestFit="1" customWidth="1"/>
    <col min="11770" max="12013" width="8.7265625" style="131"/>
    <col min="12014" max="12014" width="11.36328125" style="131" customWidth="1"/>
    <col min="12015" max="12015" width="11.26953125" style="131" customWidth="1"/>
    <col min="12016" max="12017" width="15.26953125" style="131" customWidth="1"/>
    <col min="12018" max="12018" width="15.26953125" style="131" bestFit="1" customWidth="1"/>
    <col min="12019" max="12019" width="8.7265625" style="131" customWidth="1"/>
    <col min="12020" max="12020" width="12.36328125" style="131" customWidth="1"/>
    <col min="12021" max="12021" width="12.08984375" style="131" customWidth="1"/>
    <col min="12022" max="12022" width="13.08984375" style="131" customWidth="1"/>
    <col min="12023" max="12024" width="13.36328125" style="131" customWidth="1"/>
    <col min="12025" max="12025" width="15.26953125" style="131" bestFit="1" customWidth="1"/>
    <col min="12026" max="12269" width="8.7265625" style="131"/>
    <col min="12270" max="12270" width="11.36328125" style="131" customWidth="1"/>
    <col min="12271" max="12271" width="11.26953125" style="131" customWidth="1"/>
    <col min="12272" max="12273" width="15.26953125" style="131" customWidth="1"/>
    <col min="12274" max="12274" width="15.26953125" style="131" bestFit="1" customWidth="1"/>
    <col min="12275" max="12275" width="8.7265625" style="131" customWidth="1"/>
    <col min="12276" max="12276" width="12.36328125" style="131" customWidth="1"/>
    <col min="12277" max="12277" width="12.08984375" style="131" customWidth="1"/>
    <col min="12278" max="12278" width="13.08984375" style="131" customWidth="1"/>
    <col min="12279" max="12280" width="13.36328125" style="131" customWidth="1"/>
    <col min="12281" max="12281" width="15.26953125" style="131" bestFit="1" customWidth="1"/>
    <col min="12282" max="12525" width="8.7265625" style="131"/>
    <col min="12526" max="12526" width="11.36328125" style="131" customWidth="1"/>
    <col min="12527" max="12527" width="11.26953125" style="131" customWidth="1"/>
    <col min="12528" max="12529" width="15.26953125" style="131" customWidth="1"/>
    <col min="12530" max="12530" width="15.26953125" style="131" bestFit="1" customWidth="1"/>
    <col min="12531" max="12531" width="8.7265625" style="131" customWidth="1"/>
    <col min="12532" max="12532" width="12.36328125" style="131" customWidth="1"/>
    <col min="12533" max="12533" width="12.08984375" style="131" customWidth="1"/>
    <col min="12534" max="12534" width="13.08984375" style="131" customWidth="1"/>
    <col min="12535" max="12536" width="13.36328125" style="131" customWidth="1"/>
    <col min="12537" max="12537" width="15.26953125" style="131" bestFit="1" customWidth="1"/>
    <col min="12538" max="12781" width="8.7265625" style="131"/>
    <col min="12782" max="12782" width="11.36328125" style="131" customWidth="1"/>
    <col min="12783" max="12783" width="11.26953125" style="131" customWidth="1"/>
    <col min="12784" max="12785" width="15.26953125" style="131" customWidth="1"/>
    <col min="12786" max="12786" width="15.26953125" style="131" bestFit="1" customWidth="1"/>
    <col min="12787" max="12787" width="8.7265625" style="131" customWidth="1"/>
    <col min="12788" max="12788" width="12.36328125" style="131" customWidth="1"/>
    <col min="12789" max="12789" width="12.08984375" style="131" customWidth="1"/>
    <col min="12790" max="12790" width="13.08984375" style="131" customWidth="1"/>
    <col min="12791" max="12792" width="13.36328125" style="131" customWidth="1"/>
    <col min="12793" max="12793" width="15.26953125" style="131" bestFit="1" customWidth="1"/>
    <col min="12794" max="13037" width="8.7265625" style="131"/>
    <col min="13038" max="13038" width="11.36328125" style="131" customWidth="1"/>
    <col min="13039" max="13039" width="11.26953125" style="131" customWidth="1"/>
    <col min="13040" max="13041" width="15.26953125" style="131" customWidth="1"/>
    <col min="13042" max="13042" width="15.26953125" style="131" bestFit="1" customWidth="1"/>
    <col min="13043" max="13043" width="8.7265625" style="131" customWidth="1"/>
    <col min="13044" max="13044" width="12.36328125" style="131" customWidth="1"/>
    <col min="13045" max="13045" width="12.08984375" style="131" customWidth="1"/>
    <col min="13046" max="13046" width="13.08984375" style="131" customWidth="1"/>
    <col min="13047" max="13048" width="13.36328125" style="131" customWidth="1"/>
    <col min="13049" max="13049" width="15.26953125" style="131" bestFit="1" customWidth="1"/>
    <col min="13050" max="13293" width="8.7265625" style="131"/>
    <col min="13294" max="13294" width="11.36328125" style="131" customWidth="1"/>
    <col min="13295" max="13295" width="11.26953125" style="131" customWidth="1"/>
    <col min="13296" max="13297" width="15.26953125" style="131" customWidth="1"/>
    <col min="13298" max="13298" width="15.26953125" style="131" bestFit="1" customWidth="1"/>
    <col min="13299" max="13299" width="8.7265625" style="131" customWidth="1"/>
    <col min="13300" max="13300" width="12.36328125" style="131" customWidth="1"/>
    <col min="13301" max="13301" width="12.08984375" style="131" customWidth="1"/>
    <col min="13302" max="13302" width="13.08984375" style="131" customWidth="1"/>
    <col min="13303" max="13304" width="13.36328125" style="131" customWidth="1"/>
    <col min="13305" max="13305" width="15.26953125" style="131" bestFit="1" customWidth="1"/>
    <col min="13306" max="13549" width="8.7265625" style="131"/>
    <col min="13550" max="13550" width="11.36328125" style="131" customWidth="1"/>
    <col min="13551" max="13551" width="11.26953125" style="131" customWidth="1"/>
    <col min="13552" max="13553" width="15.26953125" style="131" customWidth="1"/>
    <col min="13554" max="13554" width="15.26953125" style="131" bestFit="1" customWidth="1"/>
    <col min="13555" max="13555" width="8.7265625" style="131" customWidth="1"/>
    <col min="13556" max="13556" width="12.36328125" style="131" customWidth="1"/>
    <col min="13557" max="13557" width="12.08984375" style="131" customWidth="1"/>
    <col min="13558" max="13558" width="13.08984375" style="131" customWidth="1"/>
    <col min="13559" max="13560" width="13.36328125" style="131" customWidth="1"/>
    <col min="13561" max="13561" width="15.26953125" style="131" bestFit="1" customWidth="1"/>
    <col min="13562" max="13805" width="8.7265625" style="131"/>
    <col min="13806" max="13806" width="11.36328125" style="131" customWidth="1"/>
    <col min="13807" max="13807" width="11.26953125" style="131" customWidth="1"/>
    <col min="13808" max="13809" width="15.26953125" style="131" customWidth="1"/>
    <col min="13810" max="13810" width="15.26953125" style="131" bestFit="1" customWidth="1"/>
    <col min="13811" max="13811" width="8.7265625" style="131" customWidth="1"/>
    <col min="13812" max="13812" width="12.36328125" style="131" customWidth="1"/>
    <col min="13813" max="13813" width="12.08984375" style="131" customWidth="1"/>
    <col min="13814" max="13814" width="13.08984375" style="131" customWidth="1"/>
    <col min="13815" max="13816" width="13.36328125" style="131" customWidth="1"/>
    <col min="13817" max="13817" width="15.26953125" style="131" bestFit="1" customWidth="1"/>
    <col min="13818" max="14061" width="8.7265625" style="131"/>
    <col min="14062" max="14062" width="11.36328125" style="131" customWidth="1"/>
    <col min="14063" max="14063" width="11.26953125" style="131" customWidth="1"/>
    <col min="14064" max="14065" width="15.26953125" style="131" customWidth="1"/>
    <col min="14066" max="14066" width="15.26953125" style="131" bestFit="1" customWidth="1"/>
    <col min="14067" max="14067" width="8.7265625" style="131" customWidth="1"/>
    <col min="14068" max="14068" width="12.36328125" style="131" customWidth="1"/>
    <col min="14069" max="14069" width="12.08984375" style="131" customWidth="1"/>
    <col min="14070" max="14070" width="13.08984375" style="131" customWidth="1"/>
    <col min="14071" max="14072" width="13.36328125" style="131" customWidth="1"/>
    <col min="14073" max="14073" width="15.26953125" style="131" bestFit="1" customWidth="1"/>
    <col min="14074" max="14317" width="8.7265625" style="131"/>
    <col min="14318" max="14318" width="11.36328125" style="131" customWidth="1"/>
    <col min="14319" max="14319" width="11.26953125" style="131" customWidth="1"/>
    <col min="14320" max="14321" width="15.26953125" style="131" customWidth="1"/>
    <col min="14322" max="14322" width="15.26953125" style="131" bestFit="1" customWidth="1"/>
    <col min="14323" max="14323" width="8.7265625" style="131" customWidth="1"/>
    <col min="14324" max="14324" width="12.36328125" style="131" customWidth="1"/>
    <col min="14325" max="14325" width="12.08984375" style="131" customWidth="1"/>
    <col min="14326" max="14326" width="13.08984375" style="131" customWidth="1"/>
    <col min="14327" max="14328" width="13.36328125" style="131" customWidth="1"/>
    <col min="14329" max="14329" width="15.26953125" style="131" bestFit="1" customWidth="1"/>
    <col min="14330" max="14573" width="8.7265625" style="131"/>
    <col min="14574" max="14574" width="11.36328125" style="131" customWidth="1"/>
    <col min="14575" max="14575" width="11.26953125" style="131" customWidth="1"/>
    <col min="14576" max="14577" width="15.26953125" style="131" customWidth="1"/>
    <col min="14578" max="14578" width="15.26953125" style="131" bestFit="1" customWidth="1"/>
    <col min="14579" max="14579" width="8.7265625" style="131" customWidth="1"/>
    <col min="14580" max="14580" width="12.36328125" style="131" customWidth="1"/>
    <col min="14581" max="14581" width="12.08984375" style="131" customWidth="1"/>
    <col min="14582" max="14582" width="13.08984375" style="131" customWidth="1"/>
    <col min="14583" max="14584" width="13.36328125" style="131" customWidth="1"/>
    <col min="14585" max="14585" width="15.26953125" style="131" bestFit="1" customWidth="1"/>
    <col min="14586" max="14829" width="8.7265625" style="131"/>
    <col min="14830" max="14830" width="11.36328125" style="131" customWidth="1"/>
    <col min="14831" max="14831" width="11.26953125" style="131" customWidth="1"/>
    <col min="14832" max="14833" width="15.26953125" style="131" customWidth="1"/>
    <col min="14834" max="14834" width="15.26953125" style="131" bestFit="1" customWidth="1"/>
    <col min="14835" max="14835" width="8.7265625" style="131" customWidth="1"/>
    <col min="14836" max="14836" width="12.36328125" style="131" customWidth="1"/>
    <col min="14837" max="14837" width="12.08984375" style="131" customWidth="1"/>
    <col min="14838" max="14838" width="13.08984375" style="131" customWidth="1"/>
    <col min="14839" max="14840" width="13.36328125" style="131" customWidth="1"/>
    <col min="14841" max="14841" width="15.26953125" style="131" bestFit="1" customWidth="1"/>
    <col min="14842" max="15085" width="8.7265625" style="131"/>
    <col min="15086" max="15086" width="11.36328125" style="131" customWidth="1"/>
    <col min="15087" max="15087" width="11.26953125" style="131" customWidth="1"/>
    <col min="15088" max="15089" width="15.26953125" style="131" customWidth="1"/>
    <col min="15090" max="15090" width="15.26953125" style="131" bestFit="1" customWidth="1"/>
    <col min="15091" max="15091" width="8.7265625" style="131" customWidth="1"/>
    <col min="15092" max="15092" width="12.36328125" style="131" customWidth="1"/>
    <col min="15093" max="15093" width="12.08984375" style="131" customWidth="1"/>
    <col min="15094" max="15094" width="13.08984375" style="131" customWidth="1"/>
    <col min="15095" max="15096" width="13.36328125" style="131" customWidth="1"/>
    <col min="15097" max="15097" width="15.26953125" style="131" bestFit="1" customWidth="1"/>
    <col min="15098" max="15341" width="8.7265625" style="131"/>
    <col min="15342" max="15342" width="11.36328125" style="131" customWidth="1"/>
    <col min="15343" max="15343" width="11.26953125" style="131" customWidth="1"/>
    <col min="15344" max="15345" width="15.26953125" style="131" customWidth="1"/>
    <col min="15346" max="15346" width="15.26953125" style="131" bestFit="1" customWidth="1"/>
    <col min="15347" max="15347" width="8.7265625" style="131" customWidth="1"/>
    <col min="15348" max="15348" width="12.36328125" style="131" customWidth="1"/>
    <col min="15349" max="15349" width="12.08984375" style="131" customWidth="1"/>
    <col min="15350" max="15350" width="13.08984375" style="131" customWidth="1"/>
    <col min="15351" max="15352" width="13.36328125" style="131" customWidth="1"/>
    <col min="15353" max="15353" width="15.26953125" style="131" bestFit="1" customWidth="1"/>
    <col min="15354" max="15597" width="8.7265625" style="131"/>
    <col min="15598" max="15598" width="11.36328125" style="131" customWidth="1"/>
    <col min="15599" max="15599" width="11.26953125" style="131" customWidth="1"/>
    <col min="15600" max="15601" width="15.26953125" style="131" customWidth="1"/>
    <col min="15602" max="15602" width="15.26953125" style="131" bestFit="1" customWidth="1"/>
    <col min="15603" max="15603" width="8.7265625" style="131" customWidth="1"/>
    <col min="15604" max="15604" width="12.36328125" style="131" customWidth="1"/>
    <col min="15605" max="15605" width="12.08984375" style="131" customWidth="1"/>
    <col min="15606" max="15606" width="13.08984375" style="131" customWidth="1"/>
    <col min="15607" max="15608" width="13.36328125" style="131" customWidth="1"/>
    <col min="15609" max="15609" width="15.26953125" style="131" bestFit="1" customWidth="1"/>
    <col min="15610" max="15853" width="8.7265625" style="131"/>
    <col min="15854" max="15854" width="11.36328125" style="131" customWidth="1"/>
    <col min="15855" max="15855" width="11.26953125" style="131" customWidth="1"/>
    <col min="15856" max="15857" width="15.26953125" style="131" customWidth="1"/>
    <col min="15858" max="15858" width="15.26953125" style="131" bestFit="1" customWidth="1"/>
    <col min="15859" max="15859" width="8.7265625" style="131" customWidth="1"/>
    <col min="15860" max="15860" width="12.36328125" style="131" customWidth="1"/>
    <col min="15861" max="15861" width="12.08984375" style="131" customWidth="1"/>
    <col min="15862" max="15862" width="13.08984375" style="131" customWidth="1"/>
    <col min="15863" max="15864" width="13.36328125" style="131" customWidth="1"/>
    <col min="15865" max="15865" width="15.26953125" style="131" bestFit="1" customWidth="1"/>
    <col min="15866" max="16109" width="8.7265625" style="131"/>
    <col min="16110" max="16110" width="11.36328125" style="131" customWidth="1"/>
    <col min="16111" max="16111" width="11.26953125" style="131" customWidth="1"/>
    <col min="16112" max="16113" width="15.26953125" style="131" customWidth="1"/>
    <col min="16114" max="16114" width="15.26953125" style="131" bestFit="1" customWidth="1"/>
    <col min="16115" max="16115" width="8.7265625" style="131" customWidth="1"/>
    <col min="16116" max="16116" width="12.36328125" style="131" customWidth="1"/>
    <col min="16117" max="16117" width="12.08984375" style="131" customWidth="1"/>
    <col min="16118" max="16118" width="13.08984375" style="131" customWidth="1"/>
    <col min="16119" max="16120" width="13.36328125" style="131" customWidth="1"/>
    <col min="16121" max="16121" width="15.26953125" style="131" bestFit="1" customWidth="1"/>
    <col min="16122" max="16384" width="8.7265625" style="131"/>
  </cols>
  <sheetData>
    <row r="1" spans="1:10">
      <c r="A1" s="192"/>
    </row>
    <row r="2" spans="1:10" ht="15">
      <c r="A2" s="178" t="s">
        <v>488</v>
      </c>
    </row>
    <row r="3" spans="1:10" ht="15">
      <c r="A3" s="237" t="s">
        <v>487</v>
      </c>
    </row>
    <row r="4" spans="1:10" s="217" customFormat="1" ht="11.5">
      <c r="A4" s="216"/>
      <c r="C4" s="218" t="s">
        <v>2</v>
      </c>
      <c r="D4" s="218" t="s">
        <v>3</v>
      </c>
      <c r="E4" s="218" t="s">
        <v>4</v>
      </c>
      <c r="F4" s="218" t="s">
        <v>465</v>
      </c>
      <c r="G4" s="218" t="s">
        <v>142</v>
      </c>
      <c r="H4" s="218" t="s">
        <v>466</v>
      </c>
      <c r="I4" s="218" t="s">
        <v>0</v>
      </c>
      <c r="J4" s="218" t="s">
        <v>496</v>
      </c>
    </row>
    <row r="5" spans="1:10" ht="24" customHeight="1">
      <c r="A5" s="288" t="s">
        <v>136</v>
      </c>
      <c r="B5" s="286" t="s">
        <v>1</v>
      </c>
      <c r="C5" s="291" t="s">
        <v>305</v>
      </c>
      <c r="D5" s="284" t="s">
        <v>292</v>
      </c>
      <c r="E5" s="284" t="s">
        <v>293</v>
      </c>
      <c r="F5" s="284" t="s">
        <v>294</v>
      </c>
      <c r="G5" s="284" t="s">
        <v>295</v>
      </c>
      <c r="H5" s="282" t="s">
        <v>327</v>
      </c>
      <c r="I5" s="282" t="s">
        <v>494</v>
      </c>
      <c r="J5" s="284" t="s">
        <v>495</v>
      </c>
    </row>
    <row r="6" spans="1:10" s="132" customFormat="1" ht="32.5" customHeight="1">
      <c r="A6" s="288"/>
      <c r="B6" s="287"/>
      <c r="C6" s="292"/>
      <c r="D6" s="285"/>
      <c r="E6" s="285"/>
      <c r="F6" s="285"/>
      <c r="G6" s="285"/>
      <c r="H6" s="283"/>
      <c r="I6" s="283"/>
      <c r="J6" s="285"/>
    </row>
    <row r="7" spans="1:10" ht="14" customHeight="1">
      <c r="A7" s="133">
        <v>1</v>
      </c>
      <c r="B7" s="134" t="s">
        <v>8</v>
      </c>
      <c r="C7" s="186">
        <v>533694</v>
      </c>
      <c r="D7" s="134">
        <v>510250.92</v>
      </c>
      <c r="E7" s="197">
        <v>623976.91</v>
      </c>
      <c r="F7" s="134">
        <v>470051.6</v>
      </c>
      <c r="G7" s="134">
        <f>ROUND(D7+E7+F7,2)</f>
        <v>1604279.43</v>
      </c>
      <c r="H7" s="188">
        <f>G7/C7</f>
        <v>3.0059911297485074</v>
      </c>
      <c r="I7" s="241">
        <v>687.14448359562084</v>
      </c>
      <c r="J7" s="135">
        <f>G7+I7</f>
        <v>1604966.5744835956</v>
      </c>
    </row>
    <row r="8" spans="1:10" ht="14" customHeight="1">
      <c r="A8" s="133">
        <v>2</v>
      </c>
      <c r="B8" s="134" t="s">
        <v>9</v>
      </c>
      <c r="C8" s="186">
        <v>325933</v>
      </c>
      <c r="D8" s="134">
        <v>394091.57</v>
      </c>
      <c r="E8" s="197">
        <v>373504.09</v>
      </c>
      <c r="F8" s="134">
        <v>337392.14999999997</v>
      </c>
      <c r="G8" s="134">
        <f t="shared" ref="G8:G13" si="0">ROUND(D8+E8+F8,2)</f>
        <v>1104987.81</v>
      </c>
      <c r="H8" s="188">
        <f t="shared" ref="H8:I14" si="1">G8/C8</f>
        <v>3.3902299245550469</v>
      </c>
      <c r="I8" s="241">
        <v>-62.315318816807121</v>
      </c>
      <c r="J8" s="135">
        <f t="shared" ref="J8:J13" si="2">G8+I8</f>
        <v>1104925.4946811832</v>
      </c>
    </row>
    <row r="9" spans="1:10" ht="15.5">
      <c r="A9" s="133">
        <v>3</v>
      </c>
      <c r="B9" s="134" t="s">
        <v>10</v>
      </c>
      <c r="C9" s="187">
        <v>503135</v>
      </c>
      <c r="D9" s="134">
        <v>565709.63</v>
      </c>
      <c r="E9" s="197">
        <v>528778.87</v>
      </c>
      <c r="F9" s="134">
        <v>366919.23</v>
      </c>
      <c r="G9" s="134">
        <f t="shared" si="0"/>
        <v>1461407.73</v>
      </c>
      <c r="H9" s="188">
        <f t="shared" si="1"/>
        <v>2.9046035954564879</v>
      </c>
      <c r="I9" s="241">
        <v>-96.194671705190558</v>
      </c>
      <c r="J9" s="135">
        <f t="shared" si="2"/>
        <v>1461311.5353282948</v>
      </c>
    </row>
    <row r="10" spans="1:10" ht="15.5">
      <c r="A10" s="133">
        <v>4</v>
      </c>
      <c r="B10" s="134" t="s">
        <v>11</v>
      </c>
      <c r="C10" s="187">
        <v>849486</v>
      </c>
      <c r="D10" s="134">
        <v>883823.99</v>
      </c>
      <c r="E10" s="197">
        <v>822860.33</v>
      </c>
      <c r="F10" s="134">
        <v>858064.74</v>
      </c>
      <c r="G10" s="134">
        <f t="shared" si="0"/>
        <v>2564749.06</v>
      </c>
      <c r="H10" s="188">
        <f t="shared" si="1"/>
        <v>3.0191775497183002</v>
      </c>
      <c r="I10" s="241">
        <v>-162.41371975338552</v>
      </c>
      <c r="J10" s="135">
        <f t="shared" si="2"/>
        <v>2564586.6462802468</v>
      </c>
    </row>
    <row r="11" spans="1:10" ht="15.5">
      <c r="A11" s="133">
        <v>5</v>
      </c>
      <c r="B11" s="134" t="s">
        <v>12</v>
      </c>
      <c r="C11" s="187">
        <v>377230</v>
      </c>
      <c r="D11" s="134">
        <v>424297.07</v>
      </c>
      <c r="E11" s="197">
        <v>349755.68</v>
      </c>
      <c r="F11" s="134">
        <v>404682.12</v>
      </c>
      <c r="G11" s="134">
        <f t="shared" si="0"/>
        <v>1178734.8700000001</v>
      </c>
      <c r="H11" s="188">
        <f t="shared" si="1"/>
        <v>3.1247113697213904</v>
      </c>
      <c r="I11" s="241">
        <v>-72.122821921249852</v>
      </c>
      <c r="J11" s="135">
        <f t="shared" si="2"/>
        <v>1178662.7471780789</v>
      </c>
    </row>
    <row r="12" spans="1:10" ht="15.5">
      <c r="A12" s="133">
        <v>6</v>
      </c>
      <c r="B12" s="134" t="s">
        <v>13</v>
      </c>
      <c r="C12" s="187">
        <v>381258</v>
      </c>
      <c r="D12" s="134">
        <v>428827.65</v>
      </c>
      <c r="E12" s="197">
        <v>400690.02</v>
      </c>
      <c r="F12" s="134">
        <v>398078.39</v>
      </c>
      <c r="G12" s="134">
        <f t="shared" si="0"/>
        <v>1227596.06</v>
      </c>
      <c r="H12" s="188">
        <f t="shared" si="1"/>
        <v>3.2198565276007325</v>
      </c>
      <c r="I12" s="241">
        <v>-72.892937571392395</v>
      </c>
      <c r="J12" s="135">
        <f t="shared" si="2"/>
        <v>1227523.1670624288</v>
      </c>
    </row>
    <row r="13" spans="1:10" ht="15.5">
      <c r="A13" s="133">
        <v>7</v>
      </c>
      <c r="B13" s="134" t="s">
        <v>14</v>
      </c>
      <c r="C13" s="187">
        <v>1156987</v>
      </c>
      <c r="D13" s="134">
        <v>1203754.82</v>
      </c>
      <c r="E13" s="197">
        <v>1311189.75</v>
      </c>
      <c r="F13" s="134">
        <v>945459.47</v>
      </c>
      <c r="G13" s="134">
        <f t="shared" si="0"/>
        <v>3460404.04</v>
      </c>
      <c r="H13" s="188">
        <f t="shared" si="1"/>
        <v>2.9908754722395328</v>
      </c>
      <c r="I13" s="241">
        <v>-221.2050138276536</v>
      </c>
      <c r="J13" s="135">
        <f t="shared" si="2"/>
        <v>3460182.8349861726</v>
      </c>
    </row>
    <row r="14" spans="1:10">
      <c r="A14" s="289" t="s">
        <v>15</v>
      </c>
      <c r="B14" s="290"/>
      <c r="C14" s="184">
        <f>SUM(C7:C13)</f>
        <v>4127723</v>
      </c>
      <c r="D14" s="136">
        <f t="shared" ref="D14:G14" si="3">SUM(D7:D13)</f>
        <v>4410755.6500000004</v>
      </c>
      <c r="E14" s="190">
        <f t="shared" si="3"/>
        <v>4410755.6500000004</v>
      </c>
      <c r="F14" s="136">
        <f t="shared" si="3"/>
        <v>3780647.7</v>
      </c>
      <c r="G14" s="136">
        <f t="shared" si="3"/>
        <v>12602159</v>
      </c>
      <c r="H14" s="185">
        <f t="shared" si="1"/>
        <v>3.0530534631320947</v>
      </c>
      <c r="I14" s="185">
        <f t="shared" si="1"/>
        <v>6.9218376745311075E-7</v>
      </c>
      <c r="J14" s="137">
        <f>SUM(J7:J13)</f>
        <v>12602159</v>
      </c>
    </row>
    <row r="15" spans="1:10" ht="14.25" customHeight="1">
      <c r="A15" s="138"/>
    </row>
    <row r="16" spans="1:10">
      <c r="G16" s="224">
        <f>G14-G8</f>
        <v>11497171.189999999</v>
      </c>
    </row>
  </sheetData>
  <mergeCells count="11">
    <mergeCell ref="I5:I6"/>
    <mergeCell ref="J5:J6"/>
    <mergeCell ref="B5:B6"/>
    <mergeCell ref="A5:A6"/>
    <mergeCell ref="A14:B14"/>
    <mergeCell ref="D5:D6"/>
    <mergeCell ref="E5:E6"/>
    <mergeCell ref="F5:F6"/>
    <mergeCell ref="G5:G6"/>
    <mergeCell ref="C5:C6"/>
    <mergeCell ref="H5:H6"/>
  </mergeCells>
  <phoneticPr fontId="10" type="noConversion"/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08B1-D11E-49C7-88D7-CCBF52BD15DD}">
  <sheetPr>
    <tabColor rgb="FF0000FF"/>
  </sheetPr>
  <dimension ref="A1:E31"/>
  <sheetViews>
    <sheetView workbookViewId="0">
      <selection sqref="A1:E1"/>
    </sheetView>
  </sheetViews>
  <sheetFormatPr defaultRowHeight="24"/>
  <cols>
    <col min="1" max="1" width="7.08984375" style="145" bestFit="1" customWidth="1"/>
    <col min="2" max="2" width="20.453125" style="145" customWidth="1"/>
    <col min="3" max="3" width="22.90625" style="145" customWidth="1"/>
    <col min="4" max="4" width="26.36328125" style="145" bestFit="1" customWidth="1"/>
    <col min="5" max="5" width="40.54296875" style="145" customWidth="1"/>
    <col min="6" max="16384" width="8.7265625" style="145"/>
  </cols>
  <sheetData>
    <row r="1" spans="1:5">
      <c r="A1" s="293" t="s">
        <v>498</v>
      </c>
      <c r="B1" s="293"/>
      <c r="C1" s="293"/>
      <c r="D1" s="293"/>
      <c r="E1" s="293"/>
    </row>
    <row r="2" spans="1:5">
      <c r="A2" s="293" t="s">
        <v>296</v>
      </c>
      <c r="B2" s="293"/>
      <c r="C2" s="293"/>
      <c r="D2" s="293"/>
      <c r="E2" s="293"/>
    </row>
    <row r="3" spans="1:5">
      <c r="A3" s="146" t="s">
        <v>497</v>
      </c>
    </row>
    <row r="4" spans="1:5">
      <c r="A4" s="49" t="s">
        <v>297</v>
      </c>
      <c r="B4" s="147" t="s">
        <v>1</v>
      </c>
      <c r="C4" s="147" t="s">
        <v>167</v>
      </c>
      <c r="D4" s="49" t="s">
        <v>298</v>
      </c>
      <c r="E4" s="147" t="s">
        <v>299</v>
      </c>
    </row>
    <row r="5" spans="1:5">
      <c r="A5" s="149">
        <v>1</v>
      </c>
      <c r="B5" s="148"/>
      <c r="C5" s="148"/>
      <c r="D5" s="148"/>
      <c r="E5" s="148"/>
    </row>
    <row r="6" spans="1:5">
      <c r="A6" s="149">
        <v>2</v>
      </c>
      <c r="B6" s="148"/>
      <c r="C6" s="148"/>
      <c r="D6" s="148"/>
      <c r="E6" s="148"/>
    </row>
    <row r="7" spans="1:5">
      <c r="A7" s="149">
        <v>3</v>
      </c>
      <c r="B7" s="148"/>
      <c r="C7" s="148"/>
      <c r="D7" s="148"/>
      <c r="E7" s="148"/>
    </row>
    <row r="8" spans="1:5">
      <c r="A8" s="149">
        <v>4</v>
      </c>
      <c r="B8" s="148"/>
      <c r="C8" s="148"/>
      <c r="D8" s="148"/>
      <c r="E8" s="148"/>
    </row>
    <row r="9" spans="1:5">
      <c r="A9" s="149">
        <v>5</v>
      </c>
      <c r="B9" s="148"/>
      <c r="C9" s="148"/>
      <c r="D9" s="148"/>
      <c r="E9" s="148"/>
    </row>
    <row r="10" spans="1:5">
      <c r="A10" s="149">
        <v>6</v>
      </c>
      <c r="B10" s="148"/>
      <c r="C10" s="148"/>
      <c r="D10" s="148"/>
      <c r="E10" s="148"/>
    </row>
    <row r="11" spans="1:5">
      <c r="A11" s="149">
        <v>7</v>
      </c>
      <c r="B11" s="148"/>
      <c r="C11" s="148"/>
      <c r="D11" s="148"/>
      <c r="E11" s="148"/>
    </row>
    <row r="12" spans="1:5">
      <c r="A12" s="149">
        <v>8</v>
      </c>
      <c r="B12" s="148"/>
      <c r="C12" s="148"/>
      <c r="D12" s="148"/>
      <c r="E12" s="148"/>
    </row>
    <row r="13" spans="1:5">
      <c r="A13" s="149">
        <v>9</v>
      </c>
      <c r="B13" s="148"/>
      <c r="C13" s="148"/>
      <c r="D13" s="148"/>
      <c r="E13" s="148"/>
    </row>
    <row r="14" spans="1:5">
      <c r="A14" s="149">
        <v>10</v>
      </c>
      <c r="B14" s="148"/>
      <c r="C14" s="148"/>
      <c r="D14" s="148"/>
      <c r="E14" s="148"/>
    </row>
    <row r="15" spans="1:5">
      <c r="A15" s="149">
        <v>11</v>
      </c>
      <c r="B15" s="148"/>
      <c r="C15" s="148"/>
      <c r="D15" s="148"/>
      <c r="E15" s="148"/>
    </row>
    <row r="16" spans="1:5">
      <c r="A16" s="149">
        <v>12</v>
      </c>
      <c r="B16" s="148"/>
      <c r="C16" s="148"/>
      <c r="D16" s="148"/>
      <c r="E16" s="148"/>
    </row>
    <row r="17" spans="1:5">
      <c r="A17" s="149">
        <v>13</v>
      </c>
      <c r="B17" s="148"/>
      <c r="C17" s="148"/>
      <c r="D17" s="148"/>
      <c r="E17" s="148"/>
    </row>
    <row r="18" spans="1:5">
      <c r="A18" s="149">
        <v>14</v>
      </c>
      <c r="B18" s="148"/>
      <c r="C18" s="148"/>
      <c r="D18" s="148"/>
      <c r="E18" s="148"/>
    </row>
    <row r="19" spans="1:5">
      <c r="A19" s="149">
        <v>15</v>
      </c>
      <c r="B19" s="148"/>
      <c r="C19" s="148"/>
      <c r="D19" s="148"/>
      <c r="E19" s="148"/>
    </row>
    <row r="20" spans="1:5">
      <c r="A20" s="149">
        <v>16</v>
      </c>
      <c r="B20" s="148"/>
      <c r="C20" s="148"/>
      <c r="D20" s="148"/>
      <c r="E20" s="148"/>
    </row>
    <row r="21" spans="1:5">
      <c r="A21" s="149">
        <v>17</v>
      </c>
      <c r="B21" s="148"/>
      <c r="C21" s="148"/>
      <c r="D21" s="148"/>
      <c r="E21" s="148"/>
    </row>
    <row r="22" spans="1:5">
      <c r="A22" s="149">
        <v>18</v>
      </c>
      <c r="B22" s="148"/>
      <c r="C22" s="148"/>
      <c r="D22" s="148"/>
      <c r="E22" s="148"/>
    </row>
    <row r="23" spans="1:5">
      <c r="A23" s="149">
        <v>19</v>
      </c>
      <c r="B23" s="148"/>
      <c r="C23" s="148"/>
      <c r="D23" s="148"/>
      <c r="E23" s="148"/>
    </row>
    <row r="24" spans="1:5">
      <c r="A24" s="149">
        <v>20</v>
      </c>
      <c r="B24" s="148"/>
      <c r="C24" s="148"/>
      <c r="D24" s="148"/>
      <c r="E24" s="148"/>
    </row>
    <row r="25" spans="1:5">
      <c r="A25" s="149">
        <v>21</v>
      </c>
      <c r="B25" s="148"/>
      <c r="C25" s="148"/>
      <c r="D25" s="148"/>
      <c r="E25" s="148"/>
    </row>
    <row r="27" spans="1:5">
      <c r="A27" s="144" t="s">
        <v>300</v>
      </c>
    </row>
    <row r="28" spans="1:5">
      <c r="A28" s="144" t="s">
        <v>301</v>
      </c>
    </row>
    <row r="29" spans="1:5">
      <c r="A29" s="144" t="s">
        <v>302</v>
      </c>
    </row>
    <row r="30" spans="1:5">
      <c r="A30" s="144" t="s">
        <v>303</v>
      </c>
    </row>
    <row r="31" spans="1:5">
      <c r="A31" s="144" t="s">
        <v>304</v>
      </c>
    </row>
  </sheetData>
  <mergeCells count="2">
    <mergeCell ref="A1:E1"/>
    <mergeCell ref="A2:E2"/>
  </mergeCells>
  <printOptions horizontalCentered="1"/>
  <pageMargins left="0.2" right="0.2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94E8-F1C2-41A3-AB0E-9D56F490EC8E}">
  <sheetPr>
    <tabColor rgb="FFCCFFFF"/>
  </sheetPr>
  <dimension ref="A1:N117"/>
  <sheetViews>
    <sheetView zoomScale="80" zoomScaleNormal="80" workbookViewId="0">
      <pane xSplit="3" ySplit="4" topLeftCell="D109" activePane="bottomRight" state="frozen"/>
      <selection pane="topRight" activeCell="D1" sqref="D1"/>
      <selection pane="bottomLeft" activeCell="A5" sqref="A5"/>
      <selection pane="bottomRight" activeCell="J102" sqref="J102:L115"/>
    </sheetView>
  </sheetViews>
  <sheetFormatPr defaultColWidth="9" defaultRowHeight="24"/>
  <cols>
    <col min="1" max="1" width="4.26953125" style="11" customWidth="1"/>
    <col min="2" max="2" width="13.7265625" style="11" customWidth="1"/>
    <col min="3" max="3" width="25.90625" style="11" customWidth="1"/>
    <col min="4" max="6" width="8.26953125" style="11" customWidth="1"/>
    <col min="7" max="8" width="20" style="11" customWidth="1"/>
    <col min="9" max="9" width="8.7265625" style="11" customWidth="1"/>
    <col min="10" max="10" width="20" style="13" customWidth="1"/>
    <col min="11" max="11" width="19.26953125" style="11" customWidth="1"/>
    <col min="12" max="12" width="18.08984375" style="11" bestFit="1" customWidth="1"/>
    <col min="13" max="13" width="16.6328125" style="11" customWidth="1"/>
    <col min="14" max="14" width="9" style="37"/>
    <col min="15" max="217" width="9" style="11"/>
    <col min="218" max="218" width="4.26953125" style="11" customWidth="1"/>
    <col min="219" max="219" width="4.90625" style="11" customWidth="1"/>
    <col min="220" max="220" width="13.7265625" style="11" customWidth="1"/>
    <col min="221" max="221" width="8.36328125" style="11" customWidth="1"/>
    <col min="222" max="222" width="25.90625" style="11" customWidth="1"/>
    <col min="223" max="223" width="8.90625" style="11" customWidth="1"/>
    <col min="224" max="224" width="22.26953125" style="11" customWidth="1"/>
    <col min="225" max="227" width="8.26953125" style="11" customWidth="1"/>
    <col min="228" max="229" width="20" style="11" customWidth="1"/>
    <col min="230" max="233" width="7" style="11" customWidth="1"/>
    <col min="234" max="234" width="8.7265625" style="11" customWidth="1"/>
    <col min="235" max="236" width="13.26953125" style="11" customWidth="1"/>
    <col min="237" max="237" width="9" style="11"/>
    <col min="238" max="238" width="10.26953125" style="11" customWidth="1"/>
    <col min="239" max="239" width="10.6328125" style="11" customWidth="1"/>
    <col min="240" max="240" width="9" style="11"/>
    <col min="241" max="241" width="14.453125" style="11" bestFit="1" customWidth="1"/>
    <col min="242" max="242" width="13.26953125" style="11" bestFit="1" customWidth="1"/>
    <col min="243" max="248" width="9" style="11"/>
    <col min="249" max="249" width="4.26953125" style="11" customWidth="1"/>
    <col min="250" max="250" width="13.7265625" style="11" customWidth="1"/>
    <col min="251" max="251" width="25.90625" style="11" customWidth="1"/>
    <col min="252" max="254" width="8.26953125" style="11" customWidth="1"/>
    <col min="255" max="256" width="0" style="11" hidden="1" customWidth="1"/>
    <col min="257" max="257" width="8.7265625" style="11" customWidth="1"/>
    <col min="258" max="258" width="20" style="11" customWidth="1"/>
    <col min="259" max="259" width="17.6328125" style="11" bestFit="1" customWidth="1"/>
    <col min="260" max="260" width="15.26953125" style="11" bestFit="1" customWidth="1"/>
    <col min="261" max="261" width="15.90625" style="11" customWidth="1"/>
    <col min="262" max="262" width="15.6328125" style="11" bestFit="1" customWidth="1"/>
    <col min="263" max="263" width="14.7265625" style="11" bestFit="1" customWidth="1"/>
    <col min="264" max="473" width="9" style="11"/>
    <col min="474" max="474" width="4.26953125" style="11" customWidth="1"/>
    <col min="475" max="475" width="4.90625" style="11" customWidth="1"/>
    <col min="476" max="476" width="13.7265625" style="11" customWidth="1"/>
    <col min="477" max="477" width="8.36328125" style="11" customWidth="1"/>
    <col min="478" max="478" width="25.90625" style="11" customWidth="1"/>
    <col min="479" max="479" width="8.90625" style="11" customWidth="1"/>
    <col min="480" max="480" width="22.26953125" style="11" customWidth="1"/>
    <col min="481" max="483" width="8.26953125" style="11" customWidth="1"/>
    <col min="484" max="485" width="20" style="11" customWidth="1"/>
    <col min="486" max="489" width="7" style="11" customWidth="1"/>
    <col min="490" max="490" width="8.7265625" style="11" customWidth="1"/>
    <col min="491" max="492" width="13.26953125" style="11" customWidth="1"/>
    <col min="493" max="493" width="9" style="11"/>
    <col min="494" max="494" width="10.26953125" style="11" customWidth="1"/>
    <col min="495" max="495" width="10.6328125" style="11" customWidth="1"/>
    <col min="496" max="496" width="9" style="11"/>
    <col min="497" max="497" width="14.453125" style="11" bestFit="1" customWidth="1"/>
    <col min="498" max="498" width="13.26953125" style="11" bestFit="1" customWidth="1"/>
    <col min="499" max="504" width="9" style="11"/>
    <col min="505" max="505" width="4.26953125" style="11" customWidth="1"/>
    <col min="506" max="506" width="13.7265625" style="11" customWidth="1"/>
    <col min="507" max="507" width="25.90625" style="11" customWidth="1"/>
    <col min="508" max="510" width="8.26953125" style="11" customWidth="1"/>
    <col min="511" max="512" width="0" style="11" hidden="1" customWidth="1"/>
    <col min="513" max="513" width="8.7265625" style="11" customWidth="1"/>
    <col min="514" max="514" width="20" style="11" customWidth="1"/>
    <col min="515" max="515" width="17.6328125" style="11" bestFit="1" customWidth="1"/>
    <col min="516" max="516" width="15.26953125" style="11" bestFit="1" customWidth="1"/>
    <col min="517" max="517" width="15.90625" style="11" customWidth="1"/>
    <col min="518" max="518" width="15.6328125" style="11" bestFit="1" customWidth="1"/>
    <col min="519" max="519" width="14.7265625" style="11" bestFit="1" customWidth="1"/>
    <col min="520" max="729" width="9" style="11"/>
    <col min="730" max="730" width="4.26953125" style="11" customWidth="1"/>
    <col min="731" max="731" width="4.90625" style="11" customWidth="1"/>
    <col min="732" max="732" width="13.7265625" style="11" customWidth="1"/>
    <col min="733" max="733" width="8.36328125" style="11" customWidth="1"/>
    <col min="734" max="734" width="25.90625" style="11" customWidth="1"/>
    <col min="735" max="735" width="8.90625" style="11" customWidth="1"/>
    <col min="736" max="736" width="22.26953125" style="11" customWidth="1"/>
    <col min="737" max="739" width="8.26953125" style="11" customWidth="1"/>
    <col min="740" max="741" width="20" style="11" customWidth="1"/>
    <col min="742" max="745" width="7" style="11" customWidth="1"/>
    <col min="746" max="746" width="8.7265625" style="11" customWidth="1"/>
    <col min="747" max="748" width="13.26953125" style="11" customWidth="1"/>
    <col min="749" max="749" width="9" style="11"/>
    <col min="750" max="750" width="10.26953125" style="11" customWidth="1"/>
    <col min="751" max="751" width="10.6328125" style="11" customWidth="1"/>
    <col min="752" max="752" width="9" style="11"/>
    <col min="753" max="753" width="14.453125" style="11" bestFit="1" customWidth="1"/>
    <col min="754" max="754" width="13.26953125" style="11" bestFit="1" customWidth="1"/>
    <col min="755" max="760" width="9" style="11"/>
    <col min="761" max="761" width="4.26953125" style="11" customWidth="1"/>
    <col min="762" max="762" width="13.7265625" style="11" customWidth="1"/>
    <col min="763" max="763" width="25.90625" style="11" customWidth="1"/>
    <col min="764" max="766" width="8.26953125" style="11" customWidth="1"/>
    <col min="767" max="768" width="0" style="11" hidden="1" customWidth="1"/>
    <col min="769" max="769" width="8.7265625" style="11" customWidth="1"/>
    <col min="770" max="770" width="20" style="11" customWidth="1"/>
    <col min="771" max="771" width="17.6328125" style="11" bestFit="1" customWidth="1"/>
    <col min="772" max="772" width="15.26953125" style="11" bestFit="1" customWidth="1"/>
    <col min="773" max="773" width="15.90625" style="11" customWidth="1"/>
    <col min="774" max="774" width="15.6328125" style="11" bestFit="1" customWidth="1"/>
    <col min="775" max="775" width="14.7265625" style="11" bestFit="1" customWidth="1"/>
    <col min="776" max="985" width="9" style="11"/>
    <col min="986" max="986" width="4.26953125" style="11" customWidth="1"/>
    <col min="987" max="987" width="4.90625" style="11" customWidth="1"/>
    <col min="988" max="988" width="13.7265625" style="11" customWidth="1"/>
    <col min="989" max="989" width="8.36328125" style="11" customWidth="1"/>
    <col min="990" max="990" width="25.90625" style="11" customWidth="1"/>
    <col min="991" max="991" width="8.90625" style="11" customWidth="1"/>
    <col min="992" max="992" width="22.26953125" style="11" customWidth="1"/>
    <col min="993" max="995" width="8.26953125" style="11" customWidth="1"/>
    <col min="996" max="997" width="20" style="11" customWidth="1"/>
    <col min="998" max="1001" width="7" style="11" customWidth="1"/>
    <col min="1002" max="1002" width="8.7265625" style="11" customWidth="1"/>
    <col min="1003" max="1004" width="13.26953125" style="11" customWidth="1"/>
    <col min="1005" max="1005" width="9" style="11"/>
    <col min="1006" max="1006" width="10.26953125" style="11" customWidth="1"/>
    <col min="1007" max="1007" width="10.6328125" style="11" customWidth="1"/>
    <col min="1008" max="1008" width="9" style="11"/>
    <col min="1009" max="1009" width="14.453125" style="11" bestFit="1" customWidth="1"/>
    <col min="1010" max="1010" width="13.26953125" style="11" bestFit="1" customWidth="1"/>
    <col min="1011" max="1016" width="9" style="11"/>
    <col min="1017" max="1017" width="4.26953125" style="11" customWidth="1"/>
    <col min="1018" max="1018" width="13.7265625" style="11" customWidth="1"/>
    <col min="1019" max="1019" width="25.90625" style="11" customWidth="1"/>
    <col min="1020" max="1022" width="8.26953125" style="11" customWidth="1"/>
    <col min="1023" max="1024" width="0" style="11" hidden="1" customWidth="1"/>
    <col min="1025" max="1025" width="8.7265625" style="11" customWidth="1"/>
    <col min="1026" max="1026" width="20" style="11" customWidth="1"/>
    <col min="1027" max="1027" width="17.6328125" style="11" bestFit="1" customWidth="1"/>
    <col min="1028" max="1028" width="15.26953125" style="11" bestFit="1" customWidth="1"/>
    <col min="1029" max="1029" width="15.90625" style="11" customWidth="1"/>
    <col min="1030" max="1030" width="15.6328125" style="11" bestFit="1" customWidth="1"/>
    <col min="1031" max="1031" width="14.7265625" style="11" bestFit="1" customWidth="1"/>
    <col min="1032" max="1241" width="9" style="11"/>
    <col min="1242" max="1242" width="4.26953125" style="11" customWidth="1"/>
    <col min="1243" max="1243" width="4.90625" style="11" customWidth="1"/>
    <col min="1244" max="1244" width="13.7265625" style="11" customWidth="1"/>
    <col min="1245" max="1245" width="8.36328125" style="11" customWidth="1"/>
    <col min="1246" max="1246" width="25.90625" style="11" customWidth="1"/>
    <col min="1247" max="1247" width="8.90625" style="11" customWidth="1"/>
    <col min="1248" max="1248" width="22.26953125" style="11" customWidth="1"/>
    <col min="1249" max="1251" width="8.26953125" style="11" customWidth="1"/>
    <col min="1252" max="1253" width="20" style="11" customWidth="1"/>
    <col min="1254" max="1257" width="7" style="11" customWidth="1"/>
    <col min="1258" max="1258" width="8.7265625" style="11" customWidth="1"/>
    <col min="1259" max="1260" width="13.26953125" style="11" customWidth="1"/>
    <col min="1261" max="1261" width="9" style="11"/>
    <col min="1262" max="1262" width="10.26953125" style="11" customWidth="1"/>
    <col min="1263" max="1263" width="10.6328125" style="11" customWidth="1"/>
    <col min="1264" max="1264" width="9" style="11"/>
    <col min="1265" max="1265" width="14.453125" style="11" bestFit="1" customWidth="1"/>
    <col min="1266" max="1266" width="13.26953125" style="11" bestFit="1" customWidth="1"/>
    <col min="1267" max="1272" width="9" style="11"/>
    <col min="1273" max="1273" width="4.26953125" style="11" customWidth="1"/>
    <col min="1274" max="1274" width="13.7265625" style="11" customWidth="1"/>
    <col min="1275" max="1275" width="25.90625" style="11" customWidth="1"/>
    <col min="1276" max="1278" width="8.26953125" style="11" customWidth="1"/>
    <col min="1279" max="1280" width="0" style="11" hidden="1" customWidth="1"/>
    <col min="1281" max="1281" width="8.7265625" style="11" customWidth="1"/>
    <col min="1282" max="1282" width="20" style="11" customWidth="1"/>
    <col min="1283" max="1283" width="17.6328125" style="11" bestFit="1" customWidth="1"/>
    <col min="1284" max="1284" width="15.26953125" style="11" bestFit="1" customWidth="1"/>
    <col min="1285" max="1285" width="15.90625" style="11" customWidth="1"/>
    <col min="1286" max="1286" width="15.6328125" style="11" bestFit="1" customWidth="1"/>
    <col min="1287" max="1287" width="14.7265625" style="11" bestFit="1" customWidth="1"/>
    <col min="1288" max="1497" width="9" style="11"/>
    <col min="1498" max="1498" width="4.26953125" style="11" customWidth="1"/>
    <col min="1499" max="1499" width="4.90625" style="11" customWidth="1"/>
    <col min="1500" max="1500" width="13.7265625" style="11" customWidth="1"/>
    <col min="1501" max="1501" width="8.36328125" style="11" customWidth="1"/>
    <col min="1502" max="1502" width="25.90625" style="11" customWidth="1"/>
    <col min="1503" max="1503" width="8.90625" style="11" customWidth="1"/>
    <col min="1504" max="1504" width="22.26953125" style="11" customWidth="1"/>
    <col min="1505" max="1507" width="8.26953125" style="11" customWidth="1"/>
    <col min="1508" max="1509" width="20" style="11" customWidth="1"/>
    <col min="1510" max="1513" width="7" style="11" customWidth="1"/>
    <col min="1514" max="1514" width="8.7265625" style="11" customWidth="1"/>
    <col min="1515" max="1516" width="13.26953125" style="11" customWidth="1"/>
    <col min="1517" max="1517" width="9" style="11"/>
    <col min="1518" max="1518" width="10.26953125" style="11" customWidth="1"/>
    <col min="1519" max="1519" width="10.6328125" style="11" customWidth="1"/>
    <col min="1520" max="1520" width="9" style="11"/>
    <col min="1521" max="1521" width="14.453125" style="11" bestFit="1" customWidth="1"/>
    <col min="1522" max="1522" width="13.26953125" style="11" bestFit="1" customWidth="1"/>
    <col min="1523" max="1528" width="9" style="11"/>
    <col min="1529" max="1529" width="4.26953125" style="11" customWidth="1"/>
    <col min="1530" max="1530" width="13.7265625" style="11" customWidth="1"/>
    <col min="1531" max="1531" width="25.90625" style="11" customWidth="1"/>
    <col min="1532" max="1534" width="8.26953125" style="11" customWidth="1"/>
    <col min="1535" max="1536" width="0" style="11" hidden="1" customWidth="1"/>
    <col min="1537" max="1537" width="8.7265625" style="11" customWidth="1"/>
    <col min="1538" max="1538" width="20" style="11" customWidth="1"/>
    <col min="1539" max="1539" width="17.6328125" style="11" bestFit="1" customWidth="1"/>
    <col min="1540" max="1540" width="15.26953125" style="11" bestFit="1" customWidth="1"/>
    <col min="1541" max="1541" width="15.90625" style="11" customWidth="1"/>
    <col min="1542" max="1542" width="15.6328125" style="11" bestFit="1" customWidth="1"/>
    <col min="1543" max="1543" width="14.7265625" style="11" bestFit="1" customWidth="1"/>
    <col min="1544" max="1753" width="9" style="11"/>
    <col min="1754" max="1754" width="4.26953125" style="11" customWidth="1"/>
    <col min="1755" max="1755" width="4.90625" style="11" customWidth="1"/>
    <col min="1756" max="1756" width="13.7265625" style="11" customWidth="1"/>
    <col min="1757" max="1757" width="8.36328125" style="11" customWidth="1"/>
    <col min="1758" max="1758" width="25.90625" style="11" customWidth="1"/>
    <col min="1759" max="1759" width="8.90625" style="11" customWidth="1"/>
    <col min="1760" max="1760" width="22.26953125" style="11" customWidth="1"/>
    <col min="1761" max="1763" width="8.26953125" style="11" customWidth="1"/>
    <col min="1764" max="1765" width="20" style="11" customWidth="1"/>
    <col min="1766" max="1769" width="7" style="11" customWidth="1"/>
    <col min="1770" max="1770" width="8.7265625" style="11" customWidth="1"/>
    <col min="1771" max="1772" width="13.26953125" style="11" customWidth="1"/>
    <col min="1773" max="1773" width="9" style="11"/>
    <col min="1774" max="1774" width="10.26953125" style="11" customWidth="1"/>
    <col min="1775" max="1775" width="10.6328125" style="11" customWidth="1"/>
    <col min="1776" max="1776" width="9" style="11"/>
    <col min="1777" max="1777" width="14.453125" style="11" bestFit="1" customWidth="1"/>
    <col min="1778" max="1778" width="13.26953125" style="11" bestFit="1" customWidth="1"/>
    <col min="1779" max="1784" width="9" style="11"/>
    <col min="1785" max="1785" width="4.26953125" style="11" customWidth="1"/>
    <col min="1786" max="1786" width="13.7265625" style="11" customWidth="1"/>
    <col min="1787" max="1787" width="25.90625" style="11" customWidth="1"/>
    <col min="1788" max="1790" width="8.26953125" style="11" customWidth="1"/>
    <col min="1791" max="1792" width="0" style="11" hidden="1" customWidth="1"/>
    <col min="1793" max="1793" width="8.7265625" style="11" customWidth="1"/>
    <col min="1794" max="1794" width="20" style="11" customWidth="1"/>
    <col min="1795" max="1795" width="17.6328125" style="11" bestFit="1" customWidth="1"/>
    <col min="1796" max="1796" width="15.26953125" style="11" bestFit="1" customWidth="1"/>
    <col min="1797" max="1797" width="15.90625" style="11" customWidth="1"/>
    <col min="1798" max="1798" width="15.6328125" style="11" bestFit="1" customWidth="1"/>
    <col min="1799" max="1799" width="14.7265625" style="11" bestFit="1" customWidth="1"/>
    <col min="1800" max="2009" width="9" style="11"/>
    <col min="2010" max="2010" width="4.26953125" style="11" customWidth="1"/>
    <col min="2011" max="2011" width="4.90625" style="11" customWidth="1"/>
    <col min="2012" max="2012" width="13.7265625" style="11" customWidth="1"/>
    <col min="2013" max="2013" width="8.36328125" style="11" customWidth="1"/>
    <col min="2014" max="2014" width="25.90625" style="11" customWidth="1"/>
    <col min="2015" max="2015" width="8.90625" style="11" customWidth="1"/>
    <col min="2016" max="2016" width="22.26953125" style="11" customWidth="1"/>
    <col min="2017" max="2019" width="8.26953125" style="11" customWidth="1"/>
    <col min="2020" max="2021" width="20" style="11" customWidth="1"/>
    <col min="2022" max="2025" width="7" style="11" customWidth="1"/>
    <col min="2026" max="2026" width="8.7265625" style="11" customWidth="1"/>
    <col min="2027" max="2028" width="13.26953125" style="11" customWidth="1"/>
    <col min="2029" max="2029" width="9" style="11"/>
    <col min="2030" max="2030" width="10.26953125" style="11" customWidth="1"/>
    <col min="2031" max="2031" width="10.6328125" style="11" customWidth="1"/>
    <col min="2032" max="2032" width="9" style="11"/>
    <col min="2033" max="2033" width="14.453125" style="11" bestFit="1" customWidth="1"/>
    <col min="2034" max="2034" width="13.26953125" style="11" bestFit="1" customWidth="1"/>
    <col min="2035" max="2040" width="9" style="11"/>
    <col min="2041" max="2041" width="4.26953125" style="11" customWidth="1"/>
    <col min="2042" max="2042" width="13.7265625" style="11" customWidth="1"/>
    <col min="2043" max="2043" width="25.90625" style="11" customWidth="1"/>
    <col min="2044" max="2046" width="8.26953125" style="11" customWidth="1"/>
    <col min="2047" max="2048" width="0" style="11" hidden="1" customWidth="1"/>
    <col min="2049" max="2049" width="8.7265625" style="11" customWidth="1"/>
    <col min="2050" max="2050" width="20" style="11" customWidth="1"/>
    <col min="2051" max="2051" width="17.6328125" style="11" bestFit="1" customWidth="1"/>
    <col min="2052" max="2052" width="15.26953125" style="11" bestFit="1" customWidth="1"/>
    <col min="2053" max="2053" width="15.90625" style="11" customWidth="1"/>
    <col min="2054" max="2054" width="15.6328125" style="11" bestFit="1" customWidth="1"/>
    <col min="2055" max="2055" width="14.7265625" style="11" bestFit="1" customWidth="1"/>
    <col min="2056" max="2265" width="9" style="11"/>
    <col min="2266" max="2266" width="4.26953125" style="11" customWidth="1"/>
    <col min="2267" max="2267" width="4.90625" style="11" customWidth="1"/>
    <col min="2268" max="2268" width="13.7265625" style="11" customWidth="1"/>
    <col min="2269" max="2269" width="8.36328125" style="11" customWidth="1"/>
    <col min="2270" max="2270" width="25.90625" style="11" customWidth="1"/>
    <col min="2271" max="2271" width="8.90625" style="11" customWidth="1"/>
    <col min="2272" max="2272" width="22.26953125" style="11" customWidth="1"/>
    <col min="2273" max="2275" width="8.26953125" style="11" customWidth="1"/>
    <col min="2276" max="2277" width="20" style="11" customWidth="1"/>
    <col min="2278" max="2281" width="7" style="11" customWidth="1"/>
    <col min="2282" max="2282" width="8.7265625" style="11" customWidth="1"/>
    <col min="2283" max="2284" width="13.26953125" style="11" customWidth="1"/>
    <col min="2285" max="2285" width="9" style="11"/>
    <col min="2286" max="2286" width="10.26953125" style="11" customWidth="1"/>
    <col min="2287" max="2287" width="10.6328125" style="11" customWidth="1"/>
    <col min="2288" max="2288" width="9" style="11"/>
    <col min="2289" max="2289" width="14.453125" style="11" bestFit="1" customWidth="1"/>
    <col min="2290" max="2290" width="13.26953125" style="11" bestFit="1" customWidth="1"/>
    <col min="2291" max="2296" width="9" style="11"/>
    <col min="2297" max="2297" width="4.26953125" style="11" customWidth="1"/>
    <col min="2298" max="2298" width="13.7265625" style="11" customWidth="1"/>
    <col min="2299" max="2299" width="25.90625" style="11" customWidth="1"/>
    <col min="2300" max="2302" width="8.26953125" style="11" customWidth="1"/>
    <col min="2303" max="2304" width="0" style="11" hidden="1" customWidth="1"/>
    <col min="2305" max="2305" width="8.7265625" style="11" customWidth="1"/>
    <col min="2306" max="2306" width="20" style="11" customWidth="1"/>
    <col min="2307" max="2307" width="17.6328125" style="11" bestFit="1" customWidth="1"/>
    <col min="2308" max="2308" width="15.26953125" style="11" bestFit="1" customWidth="1"/>
    <col min="2309" max="2309" width="15.90625" style="11" customWidth="1"/>
    <col min="2310" max="2310" width="15.6328125" style="11" bestFit="1" customWidth="1"/>
    <col min="2311" max="2311" width="14.7265625" style="11" bestFit="1" customWidth="1"/>
    <col min="2312" max="2521" width="9" style="11"/>
    <col min="2522" max="2522" width="4.26953125" style="11" customWidth="1"/>
    <col min="2523" max="2523" width="4.90625" style="11" customWidth="1"/>
    <col min="2524" max="2524" width="13.7265625" style="11" customWidth="1"/>
    <col min="2525" max="2525" width="8.36328125" style="11" customWidth="1"/>
    <col min="2526" max="2526" width="25.90625" style="11" customWidth="1"/>
    <col min="2527" max="2527" width="8.90625" style="11" customWidth="1"/>
    <col min="2528" max="2528" width="22.26953125" style="11" customWidth="1"/>
    <col min="2529" max="2531" width="8.26953125" style="11" customWidth="1"/>
    <col min="2532" max="2533" width="20" style="11" customWidth="1"/>
    <col min="2534" max="2537" width="7" style="11" customWidth="1"/>
    <col min="2538" max="2538" width="8.7265625" style="11" customWidth="1"/>
    <col min="2539" max="2540" width="13.26953125" style="11" customWidth="1"/>
    <col min="2541" max="2541" width="9" style="11"/>
    <col min="2542" max="2542" width="10.26953125" style="11" customWidth="1"/>
    <col min="2543" max="2543" width="10.6328125" style="11" customWidth="1"/>
    <col min="2544" max="2544" width="9" style="11"/>
    <col min="2545" max="2545" width="14.453125" style="11" bestFit="1" customWidth="1"/>
    <col min="2546" max="2546" width="13.26953125" style="11" bestFit="1" customWidth="1"/>
    <col min="2547" max="2552" width="9" style="11"/>
    <col min="2553" max="2553" width="4.26953125" style="11" customWidth="1"/>
    <col min="2554" max="2554" width="13.7265625" style="11" customWidth="1"/>
    <col min="2555" max="2555" width="25.90625" style="11" customWidth="1"/>
    <col min="2556" max="2558" width="8.26953125" style="11" customWidth="1"/>
    <col min="2559" max="2560" width="0" style="11" hidden="1" customWidth="1"/>
    <col min="2561" max="2561" width="8.7265625" style="11" customWidth="1"/>
    <col min="2562" max="2562" width="20" style="11" customWidth="1"/>
    <col min="2563" max="2563" width="17.6328125" style="11" bestFit="1" customWidth="1"/>
    <col min="2564" max="2564" width="15.26953125" style="11" bestFit="1" customWidth="1"/>
    <col min="2565" max="2565" width="15.90625" style="11" customWidth="1"/>
    <col min="2566" max="2566" width="15.6328125" style="11" bestFit="1" customWidth="1"/>
    <col min="2567" max="2567" width="14.7265625" style="11" bestFit="1" customWidth="1"/>
    <col min="2568" max="2777" width="9" style="11"/>
    <col min="2778" max="2778" width="4.26953125" style="11" customWidth="1"/>
    <col min="2779" max="2779" width="4.90625" style="11" customWidth="1"/>
    <col min="2780" max="2780" width="13.7265625" style="11" customWidth="1"/>
    <col min="2781" max="2781" width="8.36328125" style="11" customWidth="1"/>
    <col min="2782" max="2782" width="25.90625" style="11" customWidth="1"/>
    <col min="2783" max="2783" width="8.90625" style="11" customWidth="1"/>
    <col min="2784" max="2784" width="22.26953125" style="11" customWidth="1"/>
    <col min="2785" max="2787" width="8.26953125" style="11" customWidth="1"/>
    <col min="2788" max="2789" width="20" style="11" customWidth="1"/>
    <col min="2790" max="2793" width="7" style="11" customWidth="1"/>
    <col min="2794" max="2794" width="8.7265625" style="11" customWidth="1"/>
    <col min="2795" max="2796" width="13.26953125" style="11" customWidth="1"/>
    <col min="2797" max="2797" width="9" style="11"/>
    <col min="2798" max="2798" width="10.26953125" style="11" customWidth="1"/>
    <col min="2799" max="2799" width="10.6328125" style="11" customWidth="1"/>
    <col min="2800" max="2800" width="9" style="11"/>
    <col min="2801" max="2801" width="14.453125" style="11" bestFit="1" customWidth="1"/>
    <col min="2802" max="2802" width="13.26953125" style="11" bestFit="1" customWidth="1"/>
    <col min="2803" max="2808" width="9" style="11"/>
    <col min="2809" max="2809" width="4.26953125" style="11" customWidth="1"/>
    <col min="2810" max="2810" width="13.7265625" style="11" customWidth="1"/>
    <col min="2811" max="2811" width="25.90625" style="11" customWidth="1"/>
    <col min="2812" max="2814" width="8.26953125" style="11" customWidth="1"/>
    <col min="2815" max="2816" width="0" style="11" hidden="1" customWidth="1"/>
    <col min="2817" max="2817" width="8.7265625" style="11" customWidth="1"/>
    <col min="2818" max="2818" width="20" style="11" customWidth="1"/>
    <col min="2819" max="2819" width="17.6328125" style="11" bestFit="1" customWidth="1"/>
    <col min="2820" max="2820" width="15.26953125" style="11" bestFit="1" customWidth="1"/>
    <col min="2821" max="2821" width="15.90625" style="11" customWidth="1"/>
    <col min="2822" max="2822" width="15.6328125" style="11" bestFit="1" customWidth="1"/>
    <col min="2823" max="2823" width="14.7265625" style="11" bestFit="1" customWidth="1"/>
    <col min="2824" max="3033" width="9" style="11"/>
    <col min="3034" max="3034" width="4.26953125" style="11" customWidth="1"/>
    <col min="3035" max="3035" width="4.90625" style="11" customWidth="1"/>
    <col min="3036" max="3036" width="13.7265625" style="11" customWidth="1"/>
    <col min="3037" max="3037" width="8.36328125" style="11" customWidth="1"/>
    <col min="3038" max="3038" width="25.90625" style="11" customWidth="1"/>
    <col min="3039" max="3039" width="8.90625" style="11" customWidth="1"/>
    <col min="3040" max="3040" width="22.26953125" style="11" customWidth="1"/>
    <col min="3041" max="3043" width="8.26953125" style="11" customWidth="1"/>
    <col min="3044" max="3045" width="20" style="11" customWidth="1"/>
    <col min="3046" max="3049" width="7" style="11" customWidth="1"/>
    <col min="3050" max="3050" width="8.7265625" style="11" customWidth="1"/>
    <col min="3051" max="3052" width="13.26953125" style="11" customWidth="1"/>
    <col min="3053" max="3053" width="9" style="11"/>
    <col min="3054" max="3054" width="10.26953125" style="11" customWidth="1"/>
    <col min="3055" max="3055" width="10.6328125" style="11" customWidth="1"/>
    <col min="3056" max="3056" width="9" style="11"/>
    <col min="3057" max="3057" width="14.453125" style="11" bestFit="1" customWidth="1"/>
    <col min="3058" max="3058" width="13.26953125" style="11" bestFit="1" customWidth="1"/>
    <col min="3059" max="3064" width="9" style="11"/>
    <col min="3065" max="3065" width="4.26953125" style="11" customWidth="1"/>
    <col min="3066" max="3066" width="13.7265625" style="11" customWidth="1"/>
    <col min="3067" max="3067" width="25.90625" style="11" customWidth="1"/>
    <col min="3068" max="3070" width="8.26953125" style="11" customWidth="1"/>
    <col min="3071" max="3072" width="0" style="11" hidden="1" customWidth="1"/>
    <col min="3073" max="3073" width="8.7265625" style="11" customWidth="1"/>
    <col min="3074" max="3074" width="20" style="11" customWidth="1"/>
    <col min="3075" max="3075" width="17.6328125" style="11" bestFit="1" customWidth="1"/>
    <col min="3076" max="3076" width="15.26953125" style="11" bestFit="1" customWidth="1"/>
    <col min="3077" max="3077" width="15.90625" style="11" customWidth="1"/>
    <col min="3078" max="3078" width="15.6328125" style="11" bestFit="1" customWidth="1"/>
    <col min="3079" max="3079" width="14.7265625" style="11" bestFit="1" customWidth="1"/>
    <col min="3080" max="3289" width="9" style="11"/>
    <col min="3290" max="3290" width="4.26953125" style="11" customWidth="1"/>
    <col min="3291" max="3291" width="4.90625" style="11" customWidth="1"/>
    <col min="3292" max="3292" width="13.7265625" style="11" customWidth="1"/>
    <col min="3293" max="3293" width="8.36328125" style="11" customWidth="1"/>
    <col min="3294" max="3294" width="25.90625" style="11" customWidth="1"/>
    <col min="3295" max="3295" width="8.90625" style="11" customWidth="1"/>
    <col min="3296" max="3296" width="22.26953125" style="11" customWidth="1"/>
    <col min="3297" max="3299" width="8.26953125" style="11" customWidth="1"/>
    <col min="3300" max="3301" width="20" style="11" customWidth="1"/>
    <col min="3302" max="3305" width="7" style="11" customWidth="1"/>
    <col min="3306" max="3306" width="8.7265625" style="11" customWidth="1"/>
    <col min="3307" max="3308" width="13.26953125" style="11" customWidth="1"/>
    <col min="3309" max="3309" width="9" style="11"/>
    <col min="3310" max="3310" width="10.26953125" style="11" customWidth="1"/>
    <col min="3311" max="3311" width="10.6328125" style="11" customWidth="1"/>
    <col min="3312" max="3312" width="9" style="11"/>
    <col min="3313" max="3313" width="14.453125" style="11" bestFit="1" customWidth="1"/>
    <col min="3314" max="3314" width="13.26953125" style="11" bestFit="1" customWidth="1"/>
    <col min="3315" max="3320" width="9" style="11"/>
    <col min="3321" max="3321" width="4.26953125" style="11" customWidth="1"/>
    <col min="3322" max="3322" width="13.7265625" style="11" customWidth="1"/>
    <col min="3323" max="3323" width="25.90625" style="11" customWidth="1"/>
    <col min="3324" max="3326" width="8.26953125" style="11" customWidth="1"/>
    <col min="3327" max="3328" width="0" style="11" hidden="1" customWidth="1"/>
    <col min="3329" max="3329" width="8.7265625" style="11" customWidth="1"/>
    <col min="3330" max="3330" width="20" style="11" customWidth="1"/>
    <col min="3331" max="3331" width="17.6328125" style="11" bestFit="1" customWidth="1"/>
    <col min="3332" max="3332" width="15.26953125" style="11" bestFit="1" customWidth="1"/>
    <col min="3333" max="3333" width="15.90625" style="11" customWidth="1"/>
    <col min="3334" max="3334" width="15.6328125" style="11" bestFit="1" customWidth="1"/>
    <col min="3335" max="3335" width="14.7265625" style="11" bestFit="1" customWidth="1"/>
    <col min="3336" max="3545" width="9" style="11"/>
    <col min="3546" max="3546" width="4.26953125" style="11" customWidth="1"/>
    <col min="3547" max="3547" width="4.90625" style="11" customWidth="1"/>
    <col min="3548" max="3548" width="13.7265625" style="11" customWidth="1"/>
    <col min="3549" max="3549" width="8.36328125" style="11" customWidth="1"/>
    <col min="3550" max="3550" width="25.90625" style="11" customWidth="1"/>
    <col min="3551" max="3551" width="8.90625" style="11" customWidth="1"/>
    <col min="3552" max="3552" width="22.26953125" style="11" customWidth="1"/>
    <col min="3553" max="3555" width="8.26953125" style="11" customWidth="1"/>
    <col min="3556" max="3557" width="20" style="11" customWidth="1"/>
    <col min="3558" max="3561" width="7" style="11" customWidth="1"/>
    <col min="3562" max="3562" width="8.7265625" style="11" customWidth="1"/>
    <col min="3563" max="3564" width="13.26953125" style="11" customWidth="1"/>
    <col min="3565" max="3565" width="9" style="11"/>
    <col min="3566" max="3566" width="10.26953125" style="11" customWidth="1"/>
    <col min="3567" max="3567" width="10.6328125" style="11" customWidth="1"/>
    <col min="3568" max="3568" width="9" style="11"/>
    <col min="3569" max="3569" width="14.453125" style="11" bestFit="1" customWidth="1"/>
    <col min="3570" max="3570" width="13.26953125" style="11" bestFit="1" customWidth="1"/>
    <col min="3571" max="3576" width="9" style="11"/>
    <col min="3577" max="3577" width="4.26953125" style="11" customWidth="1"/>
    <col min="3578" max="3578" width="13.7265625" style="11" customWidth="1"/>
    <col min="3579" max="3579" width="25.90625" style="11" customWidth="1"/>
    <col min="3580" max="3582" width="8.26953125" style="11" customWidth="1"/>
    <col min="3583" max="3584" width="0" style="11" hidden="1" customWidth="1"/>
    <col min="3585" max="3585" width="8.7265625" style="11" customWidth="1"/>
    <col min="3586" max="3586" width="20" style="11" customWidth="1"/>
    <col min="3587" max="3587" width="17.6328125" style="11" bestFit="1" customWidth="1"/>
    <col min="3588" max="3588" width="15.26953125" style="11" bestFit="1" customWidth="1"/>
    <col min="3589" max="3589" width="15.90625" style="11" customWidth="1"/>
    <col min="3590" max="3590" width="15.6328125" style="11" bestFit="1" customWidth="1"/>
    <col min="3591" max="3591" width="14.7265625" style="11" bestFit="1" customWidth="1"/>
    <col min="3592" max="3801" width="9" style="11"/>
    <col min="3802" max="3802" width="4.26953125" style="11" customWidth="1"/>
    <col min="3803" max="3803" width="4.90625" style="11" customWidth="1"/>
    <col min="3804" max="3804" width="13.7265625" style="11" customWidth="1"/>
    <col min="3805" max="3805" width="8.36328125" style="11" customWidth="1"/>
    <col min="3806" max="3806" width="25.90625" style="11" customWidth="1"/>
    <col min="3807" max="3807" width="8.90625" style="11" customWidth="1"/>
    <col min="3808" max="3808" width="22.26953125" style="11" customWidth="1"/>
    <col min="3809" max="3811" width="8.26953125" style="11" customWidth="1"/>
    <col min="3812" max="3813" width="20" style="11" customWidth="1"/>
    <col min="3814" max="3817" width="7" style="11" customWidth="1"/>
    <col min="3818" max="3818" width="8.7265625" style="11" customWidth="1"/>
    <col min="3819" max="3820" width="13.26953125" style="11" customWidth="1"/>
    <col min="3821" max="3821" width="9" style="11"/>
    <col min="3822" max="3822" width="10.26953125" style="11" customWidth="1"/>
    <col min="3823" max="3823" width="10.6328125" style="11" customWidth="1"/>
    <col min="3824" max="3824" width="9" style="11"/>
    <col min="3825" max="3825" width="14.453125" style="11" bestFit="1" customWidth="1"/>
    <col min="3826" max="3826" width="13.26953125" style="11" bestFit="1" customWidth="1"/>
    <col min="3827" max="3832" width="9" style="11"/>
    <col min="3833" max="3833" width="4.26953125" style="11" customWidth="1"/>
    <col min="3834" max="3834" width="13.7265625" style="11" customWidth="1"/>
    <col min="3835" max="3835" width="25.90625" style="11" customWidth="1"/>
    <col min="3836" max="3838" width="8.26953125" style="11" customWidth="1"/>
    <col min="3839" max="3840" width="0" style="11" hidden="1" customWidth="1"/>
    <col min="3841" max="3841" width="8.7265625" style="11" customWidth="1"/>
    <col min="3842" max="3842" width="20" style="11" customWidth="1"/>
    <col min="3843" max="3843" width="17.6328125" style="11" bestFit="1" customWidth="1"/>
    <col min="3844" max="3844" width="15.26953125" style="11" bestFit="1" customWidth="1"/>
    <col min="3845" max="3845" width="15.90625" style="11" customWidth="1"/>
    <col min="3846" max="3846" width="15.6328125" style="11" bestFit="1" customWidth="1"/>
    <col min="3847" max="3847" width="14.7265625" style="11" bestFit="1" customWidth="1"/>
    <col min="3848" max="4057" width="9" style="11"/>
    <col min="4058" max="4058" width="4.26953125" style="11" customWidth="1"/>
    <col min="4059" max="4059" width="4.90625" style="11" customWidth="1"/>
    <col min="4060" max="4060" width="13.7265625" style="11" customWidth="1"/>
    <col min="4061" max="4061" width="8.36328125" style="11" customWidth="1"/>
    <col min="4062" max="4062" width="25.90625" style="11" customWidth="1"/>
    <col min="4063" max="4063" width="8.90625" style="11" customWidth="1"/>
    <col min="4064" max="4064" width="22.26953125" style="11" customWidth="1"/>
    <col min="4065" max="4067" width="8.26953125" style="11" customWidth="1"/>
    <col min="4068" max="4069" width="20" style="11" customWidth="1"/>
    <col min="4070" max="4073" width="7" style="11" customWidth="1"/>
    <col min="4074" max="4074" width="8.7265625" style="11" customWidth="1"/>
    <col min="4075" max="4076" width="13.26953125" style="11" customWidth="1"/>
    <col min="4077" max="4077" width="9" style="11"/>
    <col min="4078" max="4078" width="10.26953125" style="11" customWidth="1"/>
    <col min="4079" max="4079" width="10.6328125" style="11" customWidth="1"/>
    <col min="4080" max="4080" width="9" style="11"/>
    <col min="4081" max="4081" width="14.453125" style="11" bestFit="1" customWidth="1"/>
    <col min="4082" max="4082" width="13.26953125" style="11" bestFit="1" customWidth="1"/>
    <col min="4083" max="4088" width="9" style="11"/>
    <col min="4089" max="4089" width="4.26953125" style="11" customWidth="1"/>
    <col min="4090" max="4090" width="13.7265625" style="11" customWidth="1"/>
    <col min="4091" max="4091" width="25.90625" style="11" customWidth="1"/>
    <col min="4092" max="4094" width="8.26953125" style="11" customWidth="1"/>
    <col min="4095" max="4096" width="0" style="11" hidden="1" customWidth="1"/>
    <col min="4097" max="4097" width="8.7265625" style="11" customWidth="1"/>
    <col min="4098" max="4098" width="20" style="11" customWidth="1"/>
    <col min="4099" max="4099" width="17.6328125" style="11" bestFit="1" customWidth="1"/>
    <col min="4100" max="4100" width="15.26953125" style="11" bestFit="1" customWidth="1"/>
    <col min="4101" max="4101" width="15.90625" style="11" customWidth="1"/>
    <col min="4102" max="4102" width="15.6328125" style="11" bestFit="1" customWidth="1"/>
    <col min="4103" max="4103" width="14.7265625" style="11" bestFit="1" customWidth="1"/>
    <col min="4104" max="4313" width="9" style="11"/>
    <col min="4314" max="4314" width="4.26953125" style="11" customWidth="1"/>
    <col min="4315" max="4315" width="4.90625" style="11" customWidth="1"/>
    <col min="4316" max="4316" width="13.7265625" style="11" customWidth="1"/>
    <col min="4317" max="4317" width="8.36328125" style="11" customWidth="1"/>
    <col min="4318" max="4318" width="25.90625" style="11" customWidth="1"/>
    <col min="4319" max="4319" width="8.90625" style="11" customWidth="1"/>
    <col min="4320" max="4320" width="22.26953125" style="11" customWidth="1"/>
    <col min="4321" max="4323" width="8.26953125" style="11" customWidth="1"/>
    <col min="4324" max="4325" width="20" style="11" customWidth="1"/>
    <col min="4326" max="4329" width="7" style="11" customWidth="1"/>
    <col min="4330" max="4330" width="8.7265625" style="11" customWidth="1"/>
    <col min="4331" max="4332" width="13.26953125" style="11" customWidth="1"/>
    <col min="4333" max="4333" width="9" style="11"/>
    <col min="4334" max="4334" width="10.26953125" style="11" customWidth="1"/>
    <col min="4335" max="4335" width="10.6328125" style="11" customWidth="1"/>
    <col min="4336" max="4336" width="9" style="11"/>
    <col min="4337" max="4337" width="14.453125" style="11" bestFit="1" customWidth="1"/>
    <col min="4338" max="4338" width="13.26953125" style="11" bestFit="1" customWidth="1"/>
    <col min="4339" max="4344" width="9" style="11"/>
    <col min="4345" max="4345" width="4.26953125" style="11" customWidth="1"/>
    <col min="4346" max="4346" width="13.7265625" style="11" customWidth="1"/>
    <col min="4347" max="4347" width="25.90625" style="11" customWidth="1"/>
    <col min="4348" max="4350" width="8.26953125" style="11" customWidth="1"/>
    <col min="4351" max="4352" width="0" style="11" hidden="1" customWidth="1"/>
    <col min="4353" max="4353" width="8.7265625" style="11" customWidth="1"/>
    <col min="4354" max="4354" width="20" style="11" customWidth="1"/>
    <col min="4355" max="4355" width="17.6328125" style="11" bestFit="1" customWidth="1"/>
    <col min="4356" max="4356" width="15.26953125" style="11" bestFit="1" customWidth="1"/>
    <col min="4357" max="4357" width="15.90625" style="11" customWidth="1"/>
    <col min="4358" max="4358" width="15.6328125" style="11" bestFit="1" customWidth="1"/>
    <col min="4359" max="4359" width="14.7265625" style="11" bestFit="1" customWidth="1"/>
    <col min="4360" max="4569" width="9" style="11"/>
    <col min="4570" max="4570" width="4.26953125" style="11" customWidth="1"/>
    <col min="4571" max="4571" width="4.90625" style="11" customWidth="1"/>
    <col min="4572" max="4572" width="13.7265625" style="11" customWidth="1"/>
    <col min="4573" max="4573" width="8.36328125" style="11" customWidth="1"/>
    <col min="4574" max="4574" width="25.90625" style="11" customWidth="1"/>
    <col min="4575" max="4575" width="8.90625" style="11" customWidth="1"/>
    <col min="4576" max="4576" width="22.26953125" style="11" customWidth="1"/>
    <col min="4577" max="4579" width="8.26953125" style="11" customWidth="1"/>
    <col min="4580" max="4581" width="20" style="11" customWidth="1"/>
    <col min="4582" max="4585" width="7" style="11" customWidth="1"/>
    <col min="4586" max="4586" width="8.7265625" style="11" customWidth="1"/>
    <col min="4587" max="4588" width="13.26953125" style="11" customWidth="1"/>
    <col min="4589" max="4589" width="9" style="11"/>
    <col min="4590" max="4590" width="10.26953125" style="11" customWidth="1"/>
    <col min="4591" max="4591" width="10.6328125" style="11" customWidth="1"/>
    <col min="4592" max="4592" width="9" style="11"/>
    <col min="4593" max="4593" width="14.453125" style="11" bestFit="1" customWidth="1"/>
    <col min="4594" max="4594" width="13.26953125" style="11" bestFit="1" customWidth="1"/>
    <col min="4595" max="4600" width="9" style="11"/>
    <col min="4601" max="4601" width="4.26953125" style="11" customWidth="1"/>
    <col min="4602" max="4602" width="13.7265625" style="11" customWidth="1"/>
    <col min="4603" max="4603" width="25.90625" style="11" customWidth="1"/>
    <col min="4604" max="4606" width="8.26953125" style="11" customWidth="1"/>
    <col min="4607" max="4608" width="0" style="11" hidden="1" customWidth="1"/>
    <col min="4609" max="4609" width="8.7265625" style="11" customWidth="1"/>
    <col min="4610" max="4610" width="20" style="11" customWidth="1"/>
    <col min="4611" max="4611" width="17.6328125" style="11" bestFit="1" customWidth="1"/>
    <col min="4612" max="4612" width="15.26953125" style="11" bestFit="1" customWidth="1"/>
    <col min="4613" max="4613" width="15.90625" style="11" customWidth="1"/>
    <col min="4614" max="4614" width="15.6328125" style="11" bestFit="1" customWidth="1"/>
    <col min="4615" max="4615" width="14.7265625" style="11" bestFit="1" customWidth="1"/>
    <col min="4616" max="4825" width="9" style="11"/>
    <col min="4826" max="4826" width="4.26953125" style="11" customWidth="1"/>
    <col min="4827" max="4827" width="4.90625" style="11" customWidth="1"/>
    <col min="4828" max="4828" width="13.7265625" style="11" customWidth="1"/>
    <col min="4829" max="4829" width="8.36328125" style="11" customWidth="1"/>
    <col min="4830" max="4830" width="25.90625" style="11" customWidth="1"/>
    <col min="4831" max="4831" width="8.90625" style="11" customWidth="1"/>
    <col min="4832" max="4832" width="22.26953125" style="11" customWidth="1"/>
    <col min="4833" max="4835" width="8.26953125" style="11" customWidth="1"/>
    <col min="4836" max="4837" width="20" style="11" customWidth="1"/>
    <col min="4838" max="4841" width="7" style="11" customWidth="1"/>
    <col min="4842" max="4842" width="8.7265625" style="11" customWidth="1"/>
    <col min="4843" max="4844" width="13.26953125" style="11" customWidth="1"/>
    <col min="4845" max="4845" width="9" style="11"/>
    <col min="4846" max="4846" width="10.26953125" style="11" customWidth="1"/>
    <col min="4847" max="4847" width="10.6328125" style="11" customWidth="1"/>
    <col min="4848" max="4848" width="9" style="11"/>
    <col min="4849" max="4849" width="14.453125" style="11" bestFit="1" customWidth="1"/>
    <col min="4850" max="4850" width="13.26953125" style="11" bestFit="1" customWidth="1"/>
    <col min="4851" max="4856" width="9" style="11"/>
    <col min="4857" max="4857" width="4.26953125" style="11" customWidth="1"/>
    <col min="4858" max="4858" width="13.7265625" style="11" customWidth="1"/>
    <col min="4859" max="4859" width="25.90625" style="11" customWidth="1"/>
    <col min="4860" max="4862" width="8.26953125" style="11" customWidth="1"/>
    <col min="4863" max="4864" width="0" style="11" hidden="1" customWidth="1"/>
    <col min="4865" max="4865" width="8.7265625" style="11" customWidth="1"/>
    <col min="4866" max="4866" width="20" style="11" customWidth="1"/>
    <col min="4867" max="4867" width="17.6328125" style="11" bestFit="1" customWidth="1"/>
    <col min="4868" max="4868" width="15.26953125" style="11" bestFit="1" customWidth="1"/>
    <col min="4869" max="4869" width="15.90625" style="11" customWidth="1"/>
    <col min="4870" max="4870" width="15.6328125" style="11" bestFit="1" customWidth="1"/>
    <col min="4871" max="4871" width="14.7265625" style="11" bestFit="1" customWidth="1"/>
    <col min="4872" max="5081" width="9" style="11"/>
    <col min="5082" max="5082" width="4.26953125" style="11" customWidth="1"/>
    <col min="5083" max="5083" width="4.90625" style="11" customWidth="1"/>
    <col min="5084" max="5084" width="13.7265625" style="11" customWidth="1"/>
    <col min="5085" max="5085" width="8.36328125" style="11" customWidth="1"/>
    <col min="5086" max="5086" width="25.90625" style="11" customWidth="1"/>
    <col min="5087" max="5087" width="8.90625" style="11" customWidth="1"/>
    <col min="5088" max="5088" width="22.26953125" style="11" customWidth="1"/>
    <col min="5089" max="5091" width="8.26953125" style="11" customWidth="1"/>
    <col min="5092" max="5093" width="20" style="11" customWidth="1"/>
    <col min="5094" max="5097" width="7" style="11" customWidth="1"/>
    <col min="5098" max="5098" width="8.7265625" style="11" customWidth="1"/>
    <col min="5099" max="5100" width="13.26953125" style="11" customWidth="1"/>
    <col min="5101" max="5101" width="9" style="11"/>
    <col min="5102" max="5102" width="10.26953125" style="11" customWidth="1"/>
    <col min="5103" max="5103" width="10.6328125" style="11" customWidth="1"/>
    <col min="5104" max="5104" width="9" style="11"/>
    <col min="5105" max="5105" width="14.453125" style="11" bestFit="1" customWidth="1"/>
    <col min="5106" max="5106" width="13.26953125" style="11" bestFit="1" customWidth="1"/>
    <col min="5107" max="5112" width="9" style="11"/>
    <col min="5113" max="5113" width="4.26953125" style="11" customWidth="1"/>
    <col min="5114" max="5114" width="13.7265625" style="11" customWidth="1"/>
    <col min="5115" max="5115" width="25.90625" style="11" customWidth="1"/>
    <col min="5116" max="5118" width="8.26953125" style="11" customWidth="1"/>
    <col min="5119" max="5120" width="0" style="11" hidden="1" customWidth="1"/>
    <col min="5121" max="5121" width="8.7265625" style="11" customWidth="1"/>
    <col min="5122" max="5122" width="20" style="11" customWidth="1"/>
    <col min="5123" max="5123" width="17.6328125" style="11" bestFit="1" customWidth="1"/>
    <col min="5124" max="5124" width="15.26953125" style="11" bestFit="1" customWidth="1"/>
    <col min="5125" max="5125" width="15.90625" style="11" customWidth="1"/>
    <col min="5126" max="5126" width="15.6328125" style="11" bestFit="1" customWidth="1"/>
    <col min="5127" max="5127" width="14.7265625" style="11" bestFit="1" customWidth="1"/>
    <col min="5128" max="5337" width="9" style="11"/>
    <col min="5338" max="5338" width="4.26953125" style="11" customWidth="1"/>
    <col min="5339" max="5339" width="4.90625" style="11" customWidth="1"/>
    <col min="5340" max="5340" width="13.7265625" style="11" customWidth="1"/>
    <col min="5341" max="5341" width="8.36328125" style="11" customWidth="1"/>
    <col min="5342" max="5342" width="25.90625" style="11" customWidth="1"/>
    <col min="5343" max="5343" width="8.90625" style="11" customWidth="1"/>
    <col min="5344" max="5344" width="22.26953125" style="11" customWidth="1"/>
    <col min="5345" max="5347" width="8.26953125" style="11" customWidth="1"/>
    <col min="5348" max="5349" width="20" style="11" customWidth="1"/>
    <col min="5350" max="5353" width="7" style="11" customWidth="1"/>
    <col min="5354" max="5354" width="8.7265625" style="11" customWidth="1"/>
    <col min="5355" max="5356" width="13.26953125" style="11" customWidth="1"/>
    <col min="5357" max="5357" width="9" style="11"/>
    <col min="5358" max="5358" width="10.26953125" style="11" customWidth="1"/>
    <col min="5359" max="5359" width="10.6328125" style="11" customWidth="1"/>
    <col min="5360" max="5360" width="9" style="11"/>
    <col min="5361" max="5361" width="14.453125" style="11" bestFit="1" customWidth="1"/>
    <col min="5362" max="5362" width="13.26953125" style="11" bestFit="1" customWidth="1"/>
    <col min="5363" max="5368" width="9" style="11"/>
    <col min="5369" max="5369" width="4.26953125" style="11" customWidth="1"/>
    <col min="5370" max="5370" width="13.7265625" style="11" customWidth="1"/>
    <col min="5371" max="5371" width="25.90625" style="11" customWidth="1"/>
    <col min="5372" max="5374" width="8.26953125" style="11" customWidth="1"/>
    <col min="5375" max="5376" width="0" style="11" hidden="1" customWidth="1"/>
    <col min="5377" max="5377" width="8.7265625" style="11" customWidth="1"/>
    <col min="5378" max="5378" width="20" style="11" customWidth="1"/>
    <col min="5379" max="5379" width="17.6328125" style="11" bestFit="1" customWidth="1"/>
    <col min="5380" max="5380" width="15.26953125" style="11" bestFit="1" customWidth="1"/>
    <col min="5381" max="5381" width="15.90625" style="11" customWidth="1"/>
    <col min="5382" max="5382" width="15.6328125" style="11" bestFit="1" customWidth="1"/>
    <col min="5383" max="5383" width="14.7265625" style="11" bestFit="1" customWidth="1"/>
    <col min="5384" max="5593" width="9" style="11"/>
    <col min="5594" max="5594" width="4.26953125" style="11" customWidth="1"/>
    <col min="5595" max="5595" width="4.90625" style="11" customWidth="1"/>
    <col min="5596" max="5596" width="13.7265625" style="11" customWidth="1"/>
    <col min="5597" max="5597" width="8.36328125" style="11" customWidth="1"/>
    <col min="5598" max="5598" width="25.90625" style="11" customWidth="1"/>
    <col min="5599" max="5599" width="8.90625" style="11" customWidth="1"/>
    <col min="5600" max="5600" width="22.26953125" style="11" customWidth="1"/>
    <col min="5601" max="5603" width="8.26953125" style="11" customWidth="1"/>
    <col min="5604" max="5605" width="20" style="11" customWidth="1"/>
    <col min="5606" max="5609" width="7" style="11" customWidth="1"/>
    <col min="5610" max="5610" width="8.7265625" style="11" customWidth="1"/>
    <col min="5611" max="5612" width="13.26953125" style="11" customWidth="1"/>
    <col min="5613" max="5613" width="9" style="11"/>
    <col min="5614" max="5614" width="10.26953125" style="11" customWidth="1"/>
    <col min="5615" max="5615" width="10.6328125" style="11" customWidth="1"/>
    <col min="5616" max="5616" width="9" style="11"/>
    <col min="5617" max="5617" width="14.453125" style="11" bestFit="1" customWidth="1"/>
    <col min="5618" max="5618" width="13.26953125" style="11" bestFit="1" customWidth="1"/>
    <col min="5619" max="5624" width="9" style="11"/>
    <col min="5625" max="5625" width="4.26953125" style="11" customWidth="1"/>
    <col min="5626" max="5626" width="13.7265625" style="11" customWidth="1"/>
    <col min="5627" max="5627" width="25.90625" style="11" customWidth="1"/>
    <col min="5628" max="5630" width="8.26953125" style="11" customWidth="1"/>
    <col min="5631" max="5632" width="0" style="11" hidden="1" customWidth="1"/>
    <col min="5633" max="5633" width="8.7265625" style="11" customWidth="1"/>
    <col min="5634" max="5634" width="20" style="11" customWidth="1"/>
    <col min="5635" max="5635" width="17.6328125" style="11" bestFit="1" customWidth="1"/>
    <col min="5636" max="5636" width="15.26953125" style="11" bestFit="1" customWidth="1"/>
    <col min="5637" max="5637" width="15.90625" style="11" customWidth="1"/>
    <col min="5638" max="5638" width="15.6328125" style="11" bestFit="1" customWidth="1"/>
    <col min="5639" max="5639" width="14.7265625" style="11" bestFit="1" customWidth="1"/>
    <col min="5640" max="5849" width="9" style="11"/>
    <col min="5850" max="5850" width="4.26953125" style="11" customWidth="1"/>
    <col min="5851" max="5851" width="4.90625" style="11" customWidth="1"/>
    <col min="5852" max="5852" width="13.7265625" style="11" customWidth="1"/>
    <col min="5853" max="5853" width="8.36328125" style="11" customWidth="1"/>
    <col min="5854" max="5854" width="25.90625" style="11" customWidth="1"/>
    <col min="5855" max="5855" width="8.90625" style="11" customWidth="1"/>
    <col min="5856" max="5856" width="22.26953125" style="11" customWidth="1"/>
    <col min="5857" max="5859" width="8.26953125" style="11" customWidth="1"/>
    <col min="5860" max="5861" width="20" style="11" customWidth="1"/>
    <col min="5862" max="5865" width="7" style="11" customWidth="1"/>
    <col min="5866" max="5866" width="8.7265625" style="11" customWidth="1"/>
    <col min="5867" max="5868" width="13.26953125" style="11" customWidth="1"/>
    <col min="5869" max="5869" width="9" style="11"/>
    <col min="5870" max="5870" width="10.26953125" style="11" customWidth="1"/>
    <col min="5871" max="5871" width="10.6328125" style="11" customWidth="1"/>
    <col min="5872" max="5872" width="9" style="11"/>
    <col min="5873" max="5873" width="14.453125" style="11" bestFit="1" customWidth="1"/>
    <col min="5874" max="5874" width="13.26953125" style="11" bestFit="1" customWidth="1"/>
    <col min="5875" max="5880" width="9" style="11"/>
    <col min="5881" max="5881" width="4.26953125" style="11" customWidth="1"/>
    <col min="5882" max="5882" width="13.7265625" style="11" customWidth="1"/>
    <col min="5883" max="5883" width="25.90625" style="11" customWidth="1"/>
    <col min="5884" max="5886" width="8.26953125" style="11" customWidth="1"/>
    <col min="5887" max="5888" width="0" style="11" hidden="1" customWidth="1"/>
    <col min="5889" max="5889" width="8.7265625" style="11" customWidth="1"/>
    <col min="5890" max="5890" width="20" style="11" customWidth="1"/>
    <col min="5891" max="5891" width="17.6328125" style="11" bestFit="1" customWidth="1"/>
    <col min="5892" max="5892" width="15.26953125" style="11" bestFit="1" customWidth="1"/>
    <col min="5893" max="5893" width="15.90625" style="11" customWidth="1"/>
    <col min="5894" max="5894" width="15.6328125" style="11" bestFit="1" customWidth="1"/>
    <col min="5895" max="5895" width="14.7265625" style="11" bestFit="1" customWidth="1"/>
    <col min="5896" max="6105" width="9" style="11"/>
    <col min="6106" max="6106" width="4.26953125" style="11" customWidth="1"/>
    <col min="6107" max="6107" width="4.90625" style="11" customWidth="1"/>
    <col min="6108" max="6108" width="13.7265625" style="11" customWidth="1"/>
    <col min="6109" max="6109" width="8.36328125" style="11" customWidth="1"/>
    <col min="6110" max="6110" width="25.90625" style="11" customWidth="1"/>
    <col min="6111" max="6111" width="8.90625" style="11" customWidth="1"/>
    <col min="6112" max="6112" width="22.26953125" style="11" customWidth="1"/>
    <col min="6113" max="6115" width="8.26953125" style="11" customWidth="1"/>
    <col min="6116" max="6117" width="20" style="11" customWidth="1"/>
    <col min="6118" max="6121" width="7" style="11" customWidth="1"/>
    <col min="6122" max="6122" width="8.7265625" style="11" customWidth="1"/>
    <col min="6123" max="6124" width="13.26953125" style="11" customWidth="1"/>
    <col min="6125" max="6125" width="9" style="11"/>
    <col min="6126" max="6126" width="10.26953125" style="11" customWidth="1"/>
    <col min="6127" max="6127" width="10.6328125" style="11" customWidth="1"/>
    <col min="6128" max="6128" width="9" style="11"/>
    <col min="6129" max="6129" width="14.453125" style="11" bestFit="1" customWidth="1"/>
    <col min="6130" max="6130" width="13.26953125" style="11" bestFit="1" customWidth="1"/>
    <col min="6131" max="6136" width="9" style="11"/>
    <col min="6137" max="6137" width="4.26953125" style="11" customWidth="1"/>
    <col min="6138" max="6138" width="13.7265625" style="11" customWidth="1"/>
    <col min="6139" max="6139" width="25.90625" style="11" customWidth="1"/>
    <col min="6140" max="6142" width="8.26953125" style="11" customWidth="1"/>
    <col min="6143" max="6144" width="0" style="11" hidden="1" customWidth="1"/>
    <col min="6145" max="6145" width="8.7265625" style="11" customWidth="1"/>
    <col min="6146" max="6146" width="20" style="11" customWidth="1"/>
    <col min="6147" max="6147" width="17.6328125" style="11" bestFit="1" customWidth="1"/>
    <col min="6148" max="6148" width="15.26953125" style="11" bestFit="1" customWidth="1"/>
    <col min="6149" max="6149" width="15.90625" style="11" customWidth="1"/>
    <col min="6150" max="6150" width="15.6328125" style="11" bestFit="1" customWidth="1"/>
    <col min="6151" max="6151" width="14.7265625" style="11" bestFit="1" customWidth="1"/>
    <col min="6152" max="6361" width="9" style="11"/>
    <col min="6362" max="6362" width="4.26953125" style="11" customWidth="1"/>
    <col min="6363" max="6363" width="4.90625" style="11" customWidth="1"/>
    <col min="6364" max="6364" width="13.7265625" style="11" customWidth="1"/>
    <col min="6365" max="6365" width="8.36328125" style="11" customWidth="1"/>
    <col min="6366" max="6366" width="25.90625" style="11" customWidth="1"/>
    <col min="6367" max="6367" width="8.90625" style="11" customWidth="1"/>
    <col min="6368" max="6368" width="22.26953125" style="11" customWidth="1"/>
    <col min="6369" max="6371" width="8.26953125" style="11" customWidth="1"/>
    <col min="6372" max="6373" width="20" style="11" customWidth="1"/>
    <col min="6374" max="6377" width="7" style="11" customWidth="1"/>
    <col min="6378" max="6378" width="8.7265625" style="11" customWidth="1"/>
    <col min="6379" max="6380" width="13.26953125" style="11" customWidth="1"/>
    <col min="6381" max="6381" width="9" style="11"/>
    <col min="6382" max="6382" width="10.26953125" style="11" customWidth="1"/>
    <col min="6383" max="6383" width="10.6328125" style="11" customWidth="1"/>
    <col min="6384" max="6384" width="9" style="11"/>
    <col min="6385" max="6385" width="14.453125" style="11" bestFit="1" customWidth="1"/>
    <col min="6386" max="6386" width="13.26953125" style="11" bestFit="1" customWidth="1"/>
    <col min="6387" max="6392" width="9" style="11"/>
    <col min="6393" max="6393" width="4.26953125" style="11" customWidth="1"/>
    <col min="6394" max="6394" width="13.7265625" style="11" customWidth="1"/>
    <col min="6395" max="6395" width="25.90625" style="11" customWidth="1"/>
    <col min="6396" max="6398" width="8.26953125" style="11" customWidth="1"/>
    <col min="6399" max="6400" width="0" style="11" hidden="1" customWidth="1"/>
    <col min="6401" max="6401" width="8.7265625" style="11" customWidth="1"/>
    <col min="6402" max="6402" width="20" style="11" customWidth="1"/>
    <col min="6403" max="6403" width="17.6328125" style="11" bestFit="1" customWidth="1"/>
    <col min="6404" max="6404" width="15.26953125" style="11" bestFit="1" customWidth="1"/>
    <col min="6405" max="6405" width="15.90625" style="11" customWidth="1"/>
    <col min="6406" max="6406" width="15.6328125" style="11" bestFit="1" customWidth="1"/>
    <col min="6407" max="6407" width="14.7265625" style="11" bestFit="1" customWidth="1"/>
    <col min="6408" max="6617" width="9" style="11"/>
    <col min="6618" max="6618" width="4.26953125" style="11" customWidth="1"/>
    <col min="6619" max="6619" width="4.90625" style="11" customWidth="1"/>
    <col min="6620" max="6620" width="13.7265625" style="11" customWidth="1"/>
    <col min="6621" max="6621" width="8.36328125" style="11" customWidth="1"/>
    <col min="6622" max="6622" width="25.90625" style="11" customWidth="1"/>
    <col min="6623" max="6623" width="8.90625" style="11" customWidth="1"/>
    <col min="6624" max="6624" width="22.26953125" style="11" customWidth="1"/>
    <col min="6625" max="6627" width="8.26953125" style="11" customWidth="1"/>
    <col min="6628" max="6629" width="20" style="11" customWidth="1"/>
    <col min="6630" max="6633" width="7" style="11" customWidth="1"/>
    <col min="6634" max="6634" width="8.7265625" style="11" customWidth="1"/>
    <col min="6635" max="6636" width="13.26953125" style="11" customWidth="1"/>
    <col min="6637" max="6637" width="9" style="11"/>
    <col min="6638" max="6638" width="10.26953125" style="11" customWidth="1"/>
    <col min="6639" max="6639" width="10.6328125" style="11" customWidth="1"/>
    <col min="6640" max="6640" width="9" style="11"/>
    <col min="6641" max="6641" width="14.453125" style="11" bestFit="1" customWidth="1"/>
    <col min="6642" max="6642" width="13.26953125" style="11" bestFit="1" customWidth="1"/>
    <col min="6643" max="6648" width="9" style="11"/>
    <col min="6649" max="6649" width="4.26953125" style="11" customWidth="1"/>
    <col min="6650" max="6650" width="13.7265625" style="11" customWidth="1"/>
    <col min="6651" max="6651" width="25.90625" style="11" customWidth="1"/>
    <col min="6652" max="6654" width="8.26953125" style="11" customWidth="1"/>
    <col min="6655" max="6656" width="0" style="11" hidden="1" customWidth="1"/>
    <col min="6657" max="6657" width="8.7265625" style="11" customWidth="1"/>
    <col min="6658" max="6658" width="20" style="11" customWidth="1"/>
    <col min="6659" max="6659" width="17.6328125" style="11" bestFit="1" customWidth="1"/>
    <col min="6660" max="6660" width="15.26953125" style="11" bestFit="1" customWidth="1"/>
    <col min="6661" max="6661" width="15.90625" style="11" customWidth="1"/>
    <col min="6662" max="6662" width="15.6328125" style="11" bestFit="1" customWidth="1"/>
    <col min="6663" max="6663" width="14.7265625" style="11" bestFit="1" customWidth="1"/>
    <col min="6664" max="6873" width="9" style="11"/>
    <col min="6874" max="6874" width="4.26953125" style="11" customWidth="1"/>
    <col min="6875" max="6875" width="4.90625" style="11" customWidth="1"/>
    <col min="6876" max="6876" width="13.7265625" style="11" customWidth="1"/>
    <col min="6877" max="6877" width="8.36328125" style="11" customWidth="1"/>
    <col min="6878" max="6878" width="25.90625" style="11" customWidth="1"/>
    <col min="6879" max="6879" width="8.90625" style="11" customWidth="1"/>
    <col min="6880" max="6880" width="22.26953125" style="11" customWidth="1"/>
    <col min="6881" max="6883" width="8.26953125" style="11" customWidth="1"/>
    <col min="6884" max="6885" width="20" style="11" customWidth="1"/>
    <col min="6886" max="6889" width="7" style="11" customWidth="1"/>
    <col min="6890" max="6890" width="8.7265625" style="11" customWidth="1"/>
    <col min="6891" max="6892" width="13.26953125" style="11" customWidth="1"/>
    <col min="6893" max="6893" width="9" style="11"/>
    <col min="6894" max="6894" width="10.26953125" style="11" customWidth="1"/>
    <col min="6895" max="6895" width="10.6328125" style="11" customWidth="1"/>
    <col min="6896" max="6896" width="9" style="11"/>
    <col min="6897" max="6897" width="14.453125" style="11" bestFit="1" customWidth="1"/>
    <col min="6898" max="6898" width="13.26953125" style="11" bestFit="1" customWidth="1"/>
    <col min="6899" max="6904" width="9" style="11"/>
    <col min="6905" max="6905" width="4.26953125" style="11" customWidth="1"/>
    <col min="6906" max="6906" width="13.7265625" style="11" customWidth="1"/>
    <col min="6907" max="6907" width="25.90625" style="11" customWidth="1"/>
    <col min="6908" max="6910" width="8.26953125" style="11" customWidth="1"/>
    <col min="6911" max="6912" width="0" style="11" hidden="1" customWidth="1"/>
    <col min="6913" max="6913" width="8.7265625" style="11" customWidth="1"/>
    <col min="6914" max="6914" width="20" style="11" customWidth="1"/>
    <col min="6915" max="6915" width="17.6328125" style="11" bestFit="1" customWidth="1"/>
    <col min="6916" max="6916" width="15.26953125" style="11" bestFit="1" customWidth="1"/>
    <col min="6917" max="6917" width="15.90625" style="11" customWidth="1"/>
    <col min="6918" max="6918" width="15.6328125" style="11" bestFit="1" customWidth="1"/>
    <col min="6919" max="6919" width="14.7265625" style="11" bestFit="1" customWidth="1"/>
    <col min="6920" max="7129" width="9" style="11"/>
    <col min="7130" max="7130" width="4.26953125" style="11" customWidth="1"/>
    <col min="7131" max="7131" width="4.90625" style="11" customWidth="1"/>
    <col min="7132" max="7132" width="13.7265625" style="11" customWidth="1"/>
    <col min="7133" max="7133" width="8.36328125" style="11" customWidth="1"/>
    <col min="7134" max="7134" width="25.90625" style="11" customWidth="1"/>
    <col min="7135" max="7135" width="8.90625" style="11" customWidth="1"/>
    <col min="7136" max="7136" width="22.26953125" style="11" customWidth="1"/>
    <col min="7137" max="7139" width="8.26953125" style="11" customWidth="1"/>
    <col min="7140" max="7141" width="20" style="11" customWidth="1"/>
    <col min="7142" max="7145" width="7" style="11" customWidth="1"/>
    <col min="7146" max="7146" width="8.7265625" style="11" customWidth="1"/>
    <col min="7147" max="7148" width="13.26953125" style="11" customWidth="1"/>
    <col min="7149" max="7149" width="9" style="11"/>
    <col min="7150" max="7150" width="10.26953125" style="11" customWidth="1"/>
    <col min="7151" max="7151" width="10.6328125" style="11" customWidth="1"/>
    <col min="7152" max="7152" width="9" style="11"/>
    <col min="7153" max="7153" width="14.453125" style="11" bestFit="1" customWidth="1"/>
    <col min="7154" max="7154" width="13.26953125" style="11" bestFit="1" customWidth="1"/>
    <col min="7155" max="7160" width="9" style="11"/>
    <col min="7161" max="7161" width="4.26953125" style="11" customWidth="1"/>
    <col min="7162" max="7162" width="13.7265625" style="11" customWidth="1"/>
    <col min="7163" max="7163" width="25.90625" style="11" customWidth="1"/>
    <col min="7164" max="7166" width="8.26953125" style="11" customWidth="1"/>
    <col min="7167" max="7168" width="0" style="11" hidden="1" customWidth="1"/>
    <col min="7169" max="7169" width="8.7265625" style="11" customWidth="1"/>
    <col min="7170" max="7170" width="20" style="11" customWidth="1"/>
    <col min="7171" max="7171" width="17.6328125" style="11" bestFit="1" customWidth="1"/>
    <col min="7172" max="7172" width="15.26953125" style="11" bestFit="1" customWidth="1"/>
    <col min="7173" max="7173" width="15.90625" style="11" customWidth="1"/>
    <col min="7174" max="7174" width="15.6328125" style="11" bestFit="1" customWidth="1"/>
    <col min="7175" max="7175" width="14.7265625" style="11" bestFit="1" customWidth="1"/>
    <col min="7176" max="7385" width="9" style="11"/>
    <col min="7386" max="7386" width="4.26953125" style="11" customWidth="1"/>
    <col min="7387" max="7387" width="4.90625" style="11" customWidth="1"/>
    <col min="7388" max="7388" width="13.7265625" style="11" customWidth="1"/>
    <col min="7389" max="7389" width="8.36328125" style="11" customWidth="1"/>
    <col min="7390" max="7390" width="25.90625" style="11" customWidth="1"/>
    <col min="7391" max="7391" width="8.90625" style="11" customWidth="1"/>
    <col min="7392" max="7392" width="22.26953125" style="11" customWidth="1"/>
    <col min="7393" max="7395" width="8.26953125" style="11" customWidth="1"/>
    <col min="7396" max="7397" width="20" style="11" customWidth="1"/>
    <col min="7398" max="7401" width="7" style="11" customWidth="1"/>
    <col min="7402" max="7402" width="8.7265625" style="11" customWidth="1"/>
    <col min="7403" max="7404" width="13.26953125" style="11" customWidth="1"/>
    <col min="7405" max="7405" width="9" style="11"/>
    <col min="7406" max="7406" width="10.26953125" style="11" customWidth="1"/>
    <col min="7407" max="7407" width="10.6328125" style="11" customWidth="1"/>
    <col min="7408" max="7408" width="9" style="11"/>
    <col min="7409" max="7409" width="14.453125" style="11" bestFit="1" customWidth="1"/>
    <col min="7410" max="7410" width="13.26953125" style="11" bestFit="1" customWidth="1"/>
    <col min="7411" max="7416" width="9" style="11"/>
    <col min="7417" max="7417" width="4.26953125" style="11" customWidth="1"/>
    <col min="7418" max="7418" width="13.7265625" style="11" customWidth="1"/>
    <col min="7419" max="7419" width="25.90625" style="11" customWidth="1"/>
    <col min="7420" max="7422" width="8.26953125" style="11" customWidth="1"/>
    <col min="7423" max="7424" width="0" style="11" hidden="1" customWidth="1"/>
    <col min="7425" max="7425" width="8.7265625" style="11" customWidth="1"/>
    <col min="7426" max="7426" width="20" style="11" customWidth="1"/>
    <col min="7427" max="7427" width="17.6328125" style="11" bestFit="1" customWidth="1"/>
    <col min="7428" max="7428" width="15.26953125" style="11" bestFit="1" customWidth="1"/>
    <col min="7429" max="7429" width="15.90625" style="11" customWidth="1"/>
    <col min="7430" max="7430" width="15.6328125" style="11" bestFit="1" customWidth="1"/>
    <col min="7431" max="7431" width="14.7265625" style="11" bestFit="1" customWidth="1"/>
    <col min="7432" max="7641" width="9" style="11"/>
    <col min="7642" max="7642" width="4.26953125" style="11" customWidth="1"/>
    <col min="7643" max="7643" width="4.90625" style="11" customWidth="1"/>
    <col min="7644" max="7644" width="13.7265625" style="11" customWidth="1"/>
    <col min="7645" max="7645" width="8.36328125" style="11" customWidth="1"/>
    <col min="7646" max="7646" width="25.90625" style="11" customWidth="1"/>
    <col min="7647" max="7647" width="8.90625" style="11" customWidth="1"/>
    <col min="7648" max="7648" width="22.26953125" style="11" customWidth="1"/>
    <col min="7649" max="7651" width="8.26953125" style="11" customWidth="1"/>
    <col min="7652" max="7653" width="20" style="11" customWidth="1"/>
    <col min="7654" max="7657" width="7" style="11" customWidth="1"/>
    <col min="7658" max="7658" width="8.7265625" style="11" customWidth="1"/>
    <col min="7659" max="7660" width="13.26953125" style="11" customWidth="1"/>
    <col min="7661" max="7661" width="9" style="11"/>
    <col min="7662" max="7662" width="10.26953125" style="11" customWidth="1"/>
    <col min="7663" max="7663" width="10.6328125" style="11" customWidth="1"/>
    <col min="7664" max="7664" width="9" style="11"/>
    <col min="7665" max="7665" width="14.453125" style="11" bestFit="1" customWidth="1"/>
    <col min="7666" max="7666" width="13.26953125" style="11" bestFit="1" customWidth="1"/>
    <col min="7667" max="7672" width="9" style="11"/>
    <col min="7673" max="7673" width="4.26953125" style="11" customWidth="1"/>
    <col min="7674" max="7674" width="13.7265625" style="11" customWidth="1"/>
    <col min="7675" max="7675" width="25.90625" style="11" customWidth="1"/>
    <col min="7676" max="7678" width="8.26953125" style="11" customWidth="1"/>
    <col min="7679" max="7680" width="0" style="11" hidden="1" customWidth="1"/>
    <col min="7681" max="7681" width="8.7265625" style="11" customWidth="1"/>
    <col min="7682" max="7682" width="20" style="11" customWidth="1"/>
    <col min="7683" max="7683" width="17.6328125" style="11" bestFit="1" customWidth="1"/>
    <col min="7684" max="7684" width="15.26953125" style="11" bestFit="1" customWidth="1"/>
    <col min="7685" max="7685" width="15.90625" style="11" customWidth="1"/>
    <col min="7686" max="7686" width="15.6328125" style="11" bestFit="1" customWidth="1"/>
    <col min="7687" max="7687" width="14.7265625" style="11" bestFit="1" customWidth="1"/>
    <col min="7688" max="7897" width="9" style="11"/>
    <col min="7898" max="7898" width="4.26953125" style="11" customWidth="1"/>
    <col min="7899" max="7899" width="4.90625" style="11" customWidth="1"/>
    <col min="7900" max="7900" width="13.7265625" style="11" customWidth="1"/>
    <col min="7901" max="7901" width="8.36328125" style="11" customWidth="1"/>
    <col min="7902" max="7902" width="25.90625" style="11" customWidth="1"/>
    <col min="7903" max="7903" width="8.90625" style="11" customWidth="1"/>
    <col min="7904" max="7904" width="22.26953125" style="11" customWidth="1"/>
    <col min="7905" max="7907" width="8.26953125" style="11" customWidth="1"/>
    <col min="7908" max="7909" width="20" style="11" customWidth="1"/>
    <col min="7910" max="7913" width="7" style="11" customWidth="1"/>
    <col min="7914" max="7914" width="8.7265625" style="11" customWidth="1"/>
    <col min="7915" max="7916" width="13.26953125" style="11" customWidth="1"/>
    <col min="7917" max="7917" width="9" style="11"/>
    <col min="7918" max="7918" width="10.26953125" style="11" customWidth="1"/>
    <col min="7919" max="7919" width="10.6328125" style="11" customWidth="1"/>
    <col min="7920" max="7920" width="9" style="11"/>
    <col min="7921" max="7921" width="14.453125" style="11" bestFit="1" customWidth="1"/>
    <col min="7922" max="7922" width="13.26953125" style="11" bestFit="1" customWidth="1"/>
    <col min="7923" max="7928" width="9" style="11"/>
    <col min="7929" max="7929" width="4.26953125" style="11" customWidth="1"/>
    <col min="7930" max="7930" width="13.7265625" style="11" customWidth="1"/>
    <col min="7931" max="7931" width="25.90625" style="11" customWidth="1"/>
    <col min="7932" max="7934" width="8.26953125" style="11" customWidth="1"/>
    <col min="7935" max="7936" width="0" style="11" hidden="1" customWidth="1"/>
    <col min="7937" max="7937" width="8.7265625" style="11" customWidth="1"/>
    <col min="7938" max="7938" width="20" style="11" customWidth="1"/>
    <col min="7939" max="7939" width="17.6328125" style="11" bestFit="1" customWidth="1"/>
    <col min="7940" max="7940" width="15.26953125" style="11" bestFit="1" customWidth="1"/>
    <col min="7941" max="7941" width="15.90625" style="11" customWidth="1"/>
    <col min="7942" max="7942" width="15.6328125" style="11" bestFit="1" customWidth="1"/>
    <col min="7943" max="7943" width="14.7265625" style="11" bestFit="1" customWidth="1"/>
    <col min="7944" max="8153" width="9" style="11"/>
    <col min="8154" max="8154" width="4.26953125" style="11" customWidth="1"/>
    <col min="8155" max="8155" width="4.90625" style="11" customWidth="1"/>
    <col min="8156" max="8156" width="13.7265625" style="11" customWidth="1"/>
    <col min="8157" max="8157" width="8.36328125" style="11" customWidth="1"/>
    <col min="8158" max="8158" width="25.90625" style="11" customWidth="1"/>
    <col min="8159" max="8159" width="8.90625" style="11" customWidth="1"/>
    <col min="8160" max="8160" width="22.26953125" style="11" customWidth="1"/>
    <col min="8161" max="8163" width="8.26953125" style="11" customWidth="1"/>
    <col min="8164" max="8165" width="20" style="11" customWidth="1"/>
    <col min="8166" max="8169" width="7" style="11" customWidth="1"/>
    <col min="8170" max="8170" width="8.7265625" style="11" customWidth="1"/>
    <col min="8171" max="8172" width="13.26953125" style="11" customWidth="1"/>
    <col min="8173" max="8173" width="9" style="11"/>
    <col min="8174" max="8174" width="10.26953125" style="11" customWidth="1"/>
    <col min="8175" max="8175" width="10.6328125" style="11" customWidth="1"/>
    <col min="8176" max="8176" width="9" style="11"/>
    <col min="8177" max="8177" width="14.453125" style="11" bestFit="1" customWidth="1"/>
    <col min="8178" max="8178" width="13.26953125" style="11" bestFit="1" customWidth="1"/>
    <col min="8179" max="8184" width="9" style="11"/>
    <col min="8185" max="8185" width="4.26953125" style="11" customWidth="1"/>
    <col min="8186" max="8186" width="13.7265625" style="11" customWidth="1"/>
    <col min="8187" max="8187" width="25.90625" style="11" customWidth="1"/>
    <col min="8188" max="8190" width="8.26953125" style="11" customWidth="1"/>
    <col min="8191" max="8192" width="0" style="11" hidden="1" customWidth="1"/>
    <col min="8193" max="8193" width="8.7265625" style="11" customWidth="1"/>
    <col min="8194" max="8194" width="20" style="11" customWidth="1"/>
    <col min="8195" max="8195" width="17.6328125" style="11" bestFit="1" customWidth="1"/>
    <col min="8196" max="8196" width="15.26953125" style="11" bestFit="1" customWidth="1"/>
    <col min="8197" max="8197" width="15.90625" style="11" customWidth="1"/>
    <col min="8198" max="8198" width="15.6328125" style="11" bestFit="1" customWidth="1"/>
    <col min="8199" max="8199" width="14.7265625" style="11" bestFit="1" customWidth="1"/>
    <col min="8200" max="8409" width="9" style="11"/>
    <col min="8410" max="8410" width="4.26953125" style="11" customWidth="1"/>
    <col min="8411" max="8411" width="4.90625" style="11" customWidth="1"/>
    <col min="8412" max="8412" width="13.7265625" style="11" customWidth="1"/>
    <col min="8413" max="8413" width="8.36328125" style="11" customWidth="1"/>
    <col min="8414" max="8414" width="25.90625" style="11" customWidth="1"/>
    <col min="8415" max="8415" width="8.90625" style="11" customWidth="1"/>
    <col min="8416" max="8416" width="22.26953125" style="11" customWidth="1"/>
    <col min="8417" max="8419" width="8.26953125" style="11" customWidth="1"/>
    <col min="8420" max="8421" width="20" style="11" customWidth="1"/>
    <col min="8422" max="8425" width="7" style="11" customWidth="1"/>
    <col min="8426" max="8426" width="8.7265625" style="11" customWidth="1"/>
    <col min="8427" max="8428" width="13.26953125" style="11" customWidth="1"/>
    <col min="8429" max="8429" width="9" style="11"/>
    <col min="8430" max="8430" width="10.26953125" style="11" customWidth="1"/>
    <col min="8431" max="8431" width="10.6328125" style="11" customWidth="1"/>
    <col min="8432" max="8432" width="9" style="11"/>
    <col min="8433" max="8433" width="14.453125" style="11" bestFit="1" customWidth="1"/>
    <col min="8434" max="8434" width="13.26953125" style="11" bestFit="1" customWidth="1"/>
    <col min="8435" max="8440" width="9" style="11"/>
    <col min="8441" max="8441" width="4.26953125" style="11" customWidth="1"/>
    <col min="8442" max="8442" width="13.7265625" style="11" customWidth="1"/>
    <col min="8443" max="8443" width="25.90625" style="11" customWidth="1"/>
    <col min="8444" max="8446" width="8.26953125" style="11" customWidth="1"/>
    <col min="8447" max="8448" width="0" style="11" hidden="1" customWidth="1"/>
    <col min="8449" max="8449" width="8.7265625" style="11" customWidth="1"/>
    <col min="8450" max="8450" width="20" style="11" customWidth="1"/>
    <col min="8451" max="8451" width="17.6328125" style="11" bestFit="1" customWidth="1"/>
    <col min="8452" max="8452" width="15.26953125" style="11" bestFit="1" customWidth="1"/>
    <col min="8453" max="8453" width="15.90625" style="11" customWidth="1"/>
    <col min="8454" max="8454" width="15.6328125" style="11" bestFit="1" customWidth="1"/>
    <col min="8455" max="8455" width="14.7265625" style="11" bestFit="1" customWidth="1"/>
    <col min="8456" max="8665" width="9" style="11"/>
    <col min="8666" max="8666" width="4.26953125" style="11" customWidth="1"/>
    <col min="8667" max="8667" width="4.90625" style="11" customWidth="1"/>
    <col min="8668" max="8668" width="13.7265625" style="11" customWidth="1"/>
    <col min="8669" max="8669" width="8.36328125" style="11" customWidth="1"/>
    <col min="8670" max="8670" width="25.90625" style="11" customWidth="1"/>
    <col min="8671" max="8671" width="8.90625" style="11" customWidth="1"/>
    <col min="8672" max="8672" width="22.26953125" style="11" customWidth="1"/>
    <col min="8673" max="8675" width="8.26953125" style="11" customWidth="1"/>
    <col min="8676" max="8677" width="20" style="11" customWidth="1"/>
    <col min="8678" max="8681" width="7" style="11" customWidth="1"/>
    <col min="8682" max="8682" width="8.7265625" style="11" customWidth="1"/>
    <col min="8683" max="8684" width="13.26953125" style="11" customWidth="1"/>
    <col min="8685" max="8685" width="9" style="11"/>
    <col min="8686" max="8686" width="10.26953125" style="11" customWidth="1"/>
    <col min="8687" max="8687" width="10.6328125" style="11" customWidth="1"/>
    <col min="8688" max="8688" width="9" style="11"/>
    <col min="8689" max="8689" width="14.453125" style="11" bestFit="1" customWidth="1"/>
    <col min="8690" max="8690" width="13.26953125" style="11" bestFit="1" customWidth="1"/>
    <col min="8691" max="8696" width="9" style="11"/>
    <col min="8697" max="8697" width="4.26953125" style="11" customWidth="1"/>
    <col min="8698" max="8698" width="13.7265625" style="11" customWidth="1"/>
    <col min="8699" max="8699" width="25.90625" style="11" customWidth="1"/>
    <col min="8700" max="8702" width="8.26953125" style="11" customWidth="1"/>
    <col min="8703" max="8704" width="0" style="11" hidden="1" customWidth="1"/>
    <col min="8705" max="8705" width="8.7265625" style="11" customWidth="1"/>
    <col min="8706" max="8706" width="20" style="11" customWidth="1"/>
    <col min="8707" max="8707" width="17.6328125" style="11" bestFit="1" customWidth="1"/>
    <col min="8708" max="8708" width="15.26953125" style="11" bestFit="1" customWidth="1"/>
    <col min="8709" max="8709" width="15.90625" style="11" customWidth="1"/>
    <col min="8710" max="8710" width="15.6328125" style="11" bestFit="1" customWidth="1"/>
    <col min="8711" max="8711" width="14.7265625" style="11" bestFit="1" customWidth="1"/>
    <col min="8712" max="8921" width="9" style="11"/>
    <col min="8922" max="8922" width="4.26953125" style="11" customWidth="1"/>
    <col min="8923" max="8923" width="4.90625" style="11" customWidth="1"/>
    <col min="8924" max="8924" width="13.7265625" style="11" customWidth="1"/>
    <col min="8925" max="8925" width="8.36328125" style="11" customWidth="1"/>
    <col min="8926" max="8926" width="25.90625" style="11" customWidth="1"/>
    <col min="8927" max="8927" width="8.90625" style="11" customWidth="1"/>
    <col min="8928" max="8928" width="22.26953125" style="11" customWidth="1"/>
    <col min="8929" max="8931" width="8.26953125" style="11" customWidth="1"/>
    <col min="8932" max="8933" width="20" style="11" customWidth="1"/>
    <col min="8934" max="8937" width="7" style="11" customWidth="1"/>
    <col min="8938" max="8938" width="8.7265625" style="11" customWidth="1"/>
    <col min="8939" max="8940" width="13.26953125" style="11" customWidth="1"/>
    <col min="8941" max="8941" width="9" style="11"/>
    <col min="8942" max="8942" width="10.26953125" style="11" customWidth="1"/>
    <col min="8943" max="8943" width="10.6328125" style="11" customWidth="1"/>
    <col min="8944" max="8944" width="9" style="11"/>
    <col min="8945" max="8945" width="14.453125" style="11" bestFit="1" customWidth="1"/>
    <col min="8946" max="8946" width="13.26953125" style="11" bestFit="1" customWidth="1"/>
    <col min="8947" max="8952" width="9" style="11"/>
    <col min="8953" max="8953" width="4.26953125" style="11" customWidth="1"/>
    <col min="8954" max="8954" width="13.7265625" style="11" customWidth="1"/>
    <col min="8955" max="8955" width="25.90625" style="11" customWidth="1"/>
    <col min="8956" max="8958" width="8.26953125" style="11" customWidth="1"/>
    <col min="8959" max="8960" width="0" style="11" hidden="1" customWidth="1"/>
    <col min="8961" max="8961" width="8.7265625" style="11" customWidth="1"/>
    <col min="8962" max="8962" width="20" style="11" customWidth="1"/>
    <col min="8963" max="8963" width="17.6328125" style="11" bestFit="1" customWidth="1"/>
    <col min="8964" max="8964" width="15.26953125" style="11" bestFit="1" customWidth="1"/>
    <col min="8965" max="8965" width="15.90625" style="11" customWidth="1"/>
    <col min="8966" max="8966" width="15.6328125" style="11" bestFit="1" customWidth="1"/>
    <col min="8967" max="8967" width="14.7265625" style="11" bestFit="1" customWidth="1"/>
    <col min="8968" max="9177" width="9" style="11"/>
    <col min="9178" max="9178" width="4.26953125" style="11" customWidth="1"/>
    <col min="9179" max="9179" width="4.90625" style="11" customWidth="1"/>
    <col min="9180" max="9180" width="13.7265625" style="11" customWidth="1"/>
    <col min="9181" max="9181" width="8.36328125" style="11" customWidth="1"/>
    <col min="9182" max="9182" width="25.90625" style="11" customWidth="1"/>
    <col min="9183" max="9183" width="8.90625" style="11" customWidth="1"/>
    <col min="9184" max="9184" width="22.26953125" style="11" customWidth="1"/>
    <col min="9185" max="9187" width="8.26953125" style="11" customWidth="1"/>
    <col min="9188" max="9189" width="20" style="11" customWidth="1"/>
    <col min="9190" max="9193" width="7" style="11" customWidth="1"/>
    <col min="9194" max="9194" width="8.7265625" style="11" customWidth="1"/>
    <col min="9195" max="9196" width="13.26953125" style="11" customWidth="1"/>
    <col min="9197" max="9197" width="9" style="11"/>
    <col min="9198" max="9198" width="10.26953125" style="11" customWidth="1"/>
    <col min="9199" max="9199" width="10.6328125" style="11" customWidth="1"/>
    <col min="9200" max="9200" width="9" style="11"/>
    <col min="9201" max="9201" width="14.453125" style="11" bestFit="1" customWidth="1"/>
    <col min="9202" max="9202" width="13.26953125" style="11" bestFit="1" customWidth="1"/>
    <col min="9203" max="9208" width="9" style="11"/>
    <col min="9209" max="9209" width="4.26953125" style="11" customWidth="1"/>
    <col min="9210" max="9210" width="13.7265625" style="11" customWidth="1"/>
    <col min="9211" max="9211" width="25.90625" style="11" customWidth="1"/>
    <col min="9212" max="9214" width="8.26953125" style="11" customWidth="1"/>
    <col min="9215" max="9216" width="0" style="11" hidden="1" customWidth="1"/>
    <col min="9217" max="9217" width="8.7265625" style="11" customWidth="1"/>
    <col min="9218" max="9218" width="20" style="11" customWidth="1"/>
    <col min="9219" max="9219" width="17.6328125" style="11" bestFit="1" customWidth="1"/>
    <col min="9220" max="9220" width="15.26953125" style="11" bestFit="1" customWidth="1"/>
    <col min="9221" max="9221" width="15.90625" style="11" customWidth="1"/>
    <col min="9222" max="9222" width="15.6328125" style="11" bestFit="1" customWidth="1"/>
    <col min="9223" max="9223" width="14.7265625" style="11" bestFit="1" customWidth="1"/>
    <col min="9224" max="9433" width="9" style="11"/>
    <col min="9434" max="9434" width="4.26953125" style="11" customWidth="1"/>
    <col min="9435" max="9435" width="4.90625" style="11" customWidth="1"/>
    <col min="9436" max="9436" width="13.7265625" style="11" customWidth="1"/>
    <col min="9437" max="9437" width="8.36328125" style="11" customWidth="1"/>
    <col min="9438" max="9438" width="25.90625" style="11" customWidth="1"/>
    <col min="9439" max="9439" width="8.90625" style="11" customWidth="1"/>
    <col min="9440" max="9440" width="22.26953125" style="11" customWidth="1"/>
    <col min="9441" max="9443" width="8.26953125" style="11" customWidth="1"/>
    <col min="9444" max="9445" width="20" style="11" customWidth="1"/>
    <col min="9446" max="9449" width="7" style="11" customWidth="1"/>
    <col min="9450" max="9450" width="8.7265625" style="11" customWidth="1"/>
    <col min="9451" max="9452" width="13.26953125" style="11" customWidth="1"/>
    <col min="9453" max="9453" width="9" style="11"/>
    <col min="9454" max="9454" width="10.26953125" style="11" customWidth="1"/>
    <col min="9455" max="9455" width="10.6328125" style="11" customWidth="1"/>
    <col min="9456" max="9456" width="9" style="11"/>
    <col min="9457" max="9457" width="14.453125" style="11" bestFit="1" customWidth="1"/>
    <col min="9458" max="9458" width="13.26953125" style="11" bestFit="1" customWidth="1"/>
    <col min="9459" max="9464" width="9" style="11"/>
    <col min="9465" max="9465" width="4.26953125" style="11" customWidth="1"/>
    <col min="9466" max="9466" width="13.7265625" style="11" customWidth="1"/>
    <col min="9467" max="9467" width="25.90625" style="11" customWidth="1"/>
    <col min="9468" max="9470" width="8.26953125" style="11" customWidth="1"/>
    <col min="9471" max="9472" width="0" style="11" hidden="1" customWidth="1"/>
    <col min="9473" max="9473" width="8.7265625" style="11" customWidth="1"/>
    <col min="9474" max="9474" width="20" style="11" customWidth="1"/>
    <col min="9475" max="9475" width="17.6328125" style="11" bestFit="1" customWidth="1"/>
    <col min="9476" max="9476" width="15.26953125" style="11" bestFit="1" customWidth="1"/>
    <col min="9477" max="9477" width="15.90625" style="11" customWidth="1"/>
    <col min="9478" max="9478" width="15.6328125" style="11" bestFit="1" customWidth="1"/>
    <col min="9479" max="9479" width="14.7265625" style="11" bestFit="1" customWidth="1"/>
    <col min="9480" max="9689" width="9" style="11"/>
    <col min="9690" max="9690" width="4.26953125" style="11" customWidth="1"/>
    <col min="9691" max="9691" width="4.90625" style="11" customWidth="1"/>
    <col min="9692" max="9692" width="13.7265625" style="11" customWidth="1"/>
    <col min="9693" max="9693" width="8.36328125" style="11" customWidth="1"/>
    <col min="9694" max="9694" width="25.90625" style="11" customWidth="1"/>
    <col min="9695" max="9695" width="8.90625" style="11" customWidth="1"/>
    <col min="9696" max="9696" width="22.26953125" style="11" customWidth="1"/>
    <col min="9697" max="9699" width="8.26953125" style="11" customWidth="1"/>
    <col min="9700" max="9701" width="20" style="11" customWidth="1"/>
    <col min="9702" max="9705" width="7" style="11" customWidth="1"/>
    <col min="9706" max="9706" width="8.7265625" style="11" customWidth="1"/>
    <col min="9707" max="9708" width="13.26953125" style="11" customWidth="1"/>
    <col min="9709" max="9709" width="9" style="11"/>
    <col min="9710" max="9710" width="10.26953125" style="11" customWidth="1"/>
    <col min="9711" max="9711" width="10.6328125" style="11" customWidth="1"/>
    <col min="9712" max="9712" width="9" style="11"/>
    <col min="9713" max="9713" width="14.453125" style="11" bestFit="1" customWidth="1"/>
    <col min="9714" max="9714" width="13.26953125" style="11" bestFit="1" customWidth="1"/>
    <col min="9715" max="9720" width="9" style="11"/>
    <col min="9721" max="9721" width="4.26953125" style="11" customWidth="1"/>
    <col min="9722" max="9722" width="13.7265625" style="11" customWidth="1"/>
    <col min="9723" max="9723" width="25.90625" style="11" customWidth="1"/>
    <col min="9724" max="9726" width="8.26953125" style="11" customWidth="1"/>
    <col min="9727" max="9728" width="0" style="11" hidden="1" customWidth="1"/>
    <col min="9729" max="9729" width="8.7265625" style="11" customWidth="1"/>
    <col min="9730" max="9730" width="20" style="11" customWidth="1"/>
    <col min="9731" max="9731" width="17.6328125" style="11" bestFit="1" customWidth="1"/>
    <col min="9732" max="9732" width="15.26953125" style="11" bestFit="1" customWidth="1"/>
    <col min="9733" max="9733" width="15.90625" style="11" customWidth="1"/>
    <col min="9734" max="9734" width="15.6328125" style="11" bestFit="1" customWidth="1"/>
    <col min="9735" max="9735" width="14.7265625" style="11" bestFit="1" customWidth="1"/>
    <col min="9736" max="9945" width="9" style="11"/>
    <col min="9946" max="9946" width="4.26953125" style="11" customWidth="1"/>
    <col min="9947" max="9947" width="4.90625" style="11" customWidth="1"/>
    <col min="9948" max="9948" width="13.7265625" style="11" customWidth="1"/>
    <col min="9949" max="9949" width="8.36328125" style="11" customWidth="1"/>
    <col min="9950" max="9950" width="25.90625" style="11" customWidth="1"/>
    <col min="9951" max="9951" width="8.90625" style="11" customWidth="1"/>
    <col min="9952" max="9952" width="22.26953125" style="11" customWidth="1"/>
    <col min="9953" max="9955" width="8.26953125" style="11" customWidth="1"/>
    <col min="9956" max="9957" width="20" style="11" customWidth="1"/>
    <col min="9958" max="9961" width="7" style="11" customWidth="1"/>
    <col min="9962" max="9962" width="8.7265625" style="11" customWidth="1"/>
    <col min="9963" max="9964" width="13.26953125" style="11" customWidth="1"/>
    <col min="9965" max="9965" width="9" style="11"/>
    <col min="9966" max="9966" width="10.26953125" style="11" customWidth="1"/>
    <col min="9967" max="9967" width="10.6328125" style="11" customWidth="1"/>
    <col min="9968" max="9968" width="9" style="11"/>
    <col min="9969" max="9969" width="14.453125" style="11" bestFit="1" customWidth="1"/>
    <col min="9970" max="9970" width="13.26953125" style="11" bestFit="1" customWidth="1"/>
    <col min="9971" max="9976" width="9" style="11"/>
    <col min="9977" max="9977" width="4.26953125" style="11" customWidth="1"/>
    <col min="9978" max="9978" width="13.7265625" style="11" customWidth="1"/>
    <col min="9979" max="9979" width="25.90625" style="11" customWidth="1"/>
    <col min="9980" max="9982" width="8.26953125" style="11" customWidth="1"/>
    <col min="9983" max="9984" width="0" style="11" hidden="1" customWidth="1"/>
    <col min="9985" max="9985" width="8.7265625" style="11" customWidth="1"/>
    <col min="9986" max="9986" width="20" style="11" customWidth="1"/>
    <col min="9987" max="9987" width="17.6328125" style="11" bestFit="1" customWidth="1"/>
    <col min="9988" max="9988" width="15.26953125" style="11" bestFit="1" customWidth="1"/>
    <col min="9989" max="9989" width="15.90625" style="11" customWidth="1"/>
    <col min="9990" max="9990" width="15.6328125" style="11" bestFit="1" customWidth="1"/>
    <col min="9991" max="9991" width="14.7265625" style="11" bestFit="1" customWidth="1"/>
    <col min="9992" max="10201" width="9" style="11"/>
    <col min="10202" max="10202" width="4.26953125" style="11" customWidth="1"/>
    <col min="10203" max="10203" width="4.90625" style="11" customWidth="1"/>
    <col min="10204" max="10204" width="13.7265625" style="11" customWidth="1"/>
    <col min="10205" max="10205" width="8.36328125" style="11" customWidth="1"/>
    <col min="10206" max="10206" width="25.90625" style="11" customWidth="1"/>
    <col min="10207" max="10207" width="8.90625" style="11" customWidth="1"/>
    <col min="10208" max="10208" width="22.26953125" style="11" customWidth="1"/>
    <col min="10209" max="10211" width="8.26953125" style="11" customWidth="1"/>
    <col min="10212" max="10213" width="20" style="11" customWidth="1"/>
    <col min="10214" max="10217" width="7" style="11" customWidth="1"/>
    <col min="10218" max="10218" width="8.7265625" style="11" customWidth="1"/>
    <col min="10219" max="10220" width="13.26953125" style="11" customWidth="1"/>
    <col min="10221" max="10221" width="9" style="11"/>
    <col min="10222" max="10222" width="10.26953125" style="11" customWidth="1"/>
    <col min="10223" max="10223" width="10.6328125" style="11" customWidth="1"/>
    <col min="10224" max="10224" width="9" style="11"/>
    <col min="10225" max="10225" width="14.453125" style="11" bestFit="1" customWidth="1"/>
    <col min="10226" max="10226" width="13.26953125" style="11" bestFit="1" customWidth="1"/>
    <col min="10227" max="10232" width="9" style="11"/>
    <col min="10233" max="10233" width="4.26953125" style="11" customWidth="1"/>
    <col min="10234" max="10234" width="13.7265625" style="11" customWidth="1"/>
    <col min="10235" max="10235" width="25.90625" style="11" customWidth="1"/>
    <col min="10236" max="10238" width="8.26953125" style="11" customWidth="1"/>
    <col min="10239" max="10240" width="0" style="11" hidden="1" customWidth="1"/>
    <col min="10241" max="10241" width="8.7265625" style="11" customWidth="1"/>
    <col min="10242" max="10242" width="20" style="11" customWidth="1"/>
    <col min="10243" max="10243" width="17.6328125" style="11" bestFit="1" customWidth="1"/>
    <col min="10244" max="10244" width="15.26953125" style="11" bestFit="1" customWidth="1"/>
    <col min="10245" max="10245" width="15.90625" style="11" customWidth="1"/>
    <col min="10246" max="10246" width="15.6328125" style="11" bestFit="1" customWidth="1"/>
    <col min="10247" max="10247" width="14.7265625" style="11" bestFit="1" customWidth="1"/>
    <col min="10248" max="10457" width="9" style="11"/>
    <col min="10458" max="10458" width="4.26953125" style="11" customWidth="1"/>
    <col min="10459" max="10459" width="4.90625" style="11" customWidth="1"/>
    <col min="10460" max="10460" width="13.7265625" style="11" customWidth="1"/>
    <col min="10461" max="10461" width="8.36328125" style="11" customWidth="1"/>
    <col min="10462" max="10462" width="25.90625" style="11" customWidth="1"/>
    <col min="10463" max="10463" width="8.90625" style="11" customWidth="1"/>
    <col min="10464" max="10464" width="22.26953125" style="11" customWidth="1"/>
    <col min="10465" max="10467" width="8.26953125" style="11" customWidth="1"/>
    <col min="10468" max="10469" width="20" style="11" customWidth="1"/>
    <col min="10470" max="10473" width="7" style="11" customWidth="1"/>
    <col min="10474" max="10474" width="8.7265625" style="11" customWidth="1"/>
    <col min="10475" max="10476" width="13.26953125" style="11" customWidth="1"/>
    <col min="10477" max="10477" width="9" style="11"/>
    <col min="10478" max="10478" width="10.26953125" style="11" customWidth="1"/>
    <col min="10479" max="10479" width="10.6328125" style="11" customWidth="1"/>
    <col min="10480" max="10480" width="9" style="11"/>
    <col min="10481" max="10481" width="14.453125" style="11" bestFit="1" customWidth="1"/>
    <col min="10482" max="10482" width="13.26953125" style="11" bestFit="1" customWidth="1"/>
    <col min="10483" max="10488" width="9" style="11"/>
    <col min="10489" max="10489" width="4.26953125" style="11" customWidth="1"/>
    <col min="10490" max="10490" width="13.7265625" style="11" customWidth="1"/>
    <col min="10491" max="10491" width="25.90625" style="11" customWidth="1"/>
    <col min="10492" max="10494" width="8.26953125" style="11" customWidth="1"/>
    <col min="10495" max="10496" width="0" style="11" hidden="1" customWidth="1"/>
    <col min="10497" max="10497" width="8.7265625" style="11" customWidth="1"/>
    <col min="10498" max="10498" width="20" style="11" customWidth="1"/>
    <col min="10499" max="10499" width="17.6328125" style="11" bestFit="1" customWidth="1"/>
    <col min="10500" max="10500" width="15.26953125" style="11" bestFit="1" customWidth="1"/>
    <col min="10501" max="10501" width="15.90625" style="11" customWidth="1"/>
    <col min="10502" max="10502" width="15.6328125" style="11" bestFit="1" customWidth="1"/>
    <col min="10503" max="10503" width="14.7265625" style="11" bestFit="1" customWidth="1"/>
    <col min="10504" max="10713" width="9" style="11"/>
    <col min="10714" max="10714" width="4.26953125" style="11" customWidth="1"/>
    <col min="10715" max="10715" width="4.90625" style="11" customWidth="1"/>
    <col min="10716" max="10716" width="13.7265625" style="11" customWidth="1"/>
    <col min="10717" max="10717" width="8.36328125" style="11" customWidth="1"/>
    <col min="10718" max="10718" width="25.90625" style="11" customWidth="1"/>
    <col min="10719" max="10719" width="8.90625" style="11" customWidth="1"/>
    <col min="10720" max="10720" width="22.26953125" style="11" customWidth="1"/>
    <col min="10721" max="10723" width="8.26953125" style="11" customWidth="1"/>
    <col min="10724" max="10725" width="20" style="11" customWidth="1"/>
    <col min="10726" max="10729" width="7" style="11" customWidth="1"/>
    <col min="10730" max="10730" width="8.7265625" style="11" customWidth="1"/>
    <col min="10731" max="10732" width="13.26953125" style="11" customWidth="1"/>
    <col min="10733" max="10733" width="9" style="11"/>
    <col min="10734" max="10734" width="10.26953125" style="11" customWidth="1"/>
    <col min="10735" max="10735" width="10.6328125" style="11" customWidth="1"/>
    <col min="10736" max="10736" width="9" style="11"/>
    <col min="10737" max="10737" width="14.453125" style="11" bestFit="1" customWidth="1"/>
    <col min="10738" max="10738" width="13.26953125" style="11" bestFit="1" customWidth="1"/>
    <col min="10739" max="10744" width="9" style="11"/>
    <col min="10745" max="10745" width="4.26953125" style="11" customWidth="1"/>
    <col min="10746" max="10746" width="13.7265625" style="11" customWidth="1"/>
    <col min="10747" max="10747" width="25.90625" style="11" customWidth="1"/>
    <col min="10748" max="10750" width="8.26953125" style="11" customWidth="1"/>
    <col min="10751" max="10752" width="0" style="11" hidden="1" customWidth="1"/>
    <col min="10753" max="10753" width="8.7265625" style="11" customWidth="1"/>
    <col min="10754" max="10754" width="20" style="11" customWidth="1"/>
    <col min="10755" max="10755" width="17.6328125" style="11" bestFit="1" customWidth="1"/>
    <col min="10756" max="10756" width="15.26953125" style="11" bestFit="1" customWidth="1"/>
    <col min="10757" max="10757" width="15.90625" style="11" customWidth="1"/>
    <col min="10758" max="10758" width="15.6328125" style="11" bestFit="1" customWidth="1"/>
    <col min="10759" max="10759" width="14.7265625" style="11" bestFit="1" customWidth="1"/>
    <col min="10760" max="10969" width="9" style="11"/>
    <col min="10970" max="10970" width="4.26953125" style="11" customWidth="1"/>
    <col min="10971" max="10971" width="4.90625" style="11" customWidth="1"/>
    <col min="10972" max="10972" width="13.7265625" style="11" customWidth="1"/>
    <col min="10973" max="10973" width="8.36328125" style="11" customWidth="1"/>
    <col min="10974" max="10974" width="25.90625" style="11" customWidth="1"/>
    <col min="10975" max="10975" width="8.90625" style="11" customWidth="1"/>
    <col min="10976" max="10976" width="22.26953125" style="11" customWidth="1"/>
    <col min="10977" max="10979" width="8.26953125" style="11" customWidth="1"/>
    <col min="10980" max="10981" width="20" style="11" customWidth="1"/>
    <col min="10982" max="10985" width="7" style="11" customWidth="1"/>
    <col min="10986" max="10986" width="8.7265625" style="11" customWidth="1"/>
    <col min="10987" max="10988" width="13.26953125" style="11" customWidth="1"/>
    <col min="10989" max="10989" width="9" style="11"/>
    <col min="10990" max="10990" width="10.26953125" style="11" customWidth="1"/>
    <col min="10991" max="10991" width="10.6328125" style="11" customWidth="1"/>
    <col min="10992" max="10992" width="9" style="11"/>
    <col min="10993" max="10993" width="14.453125" style="11" bestFit="1" customWidth="1"/>
    <col min="10994" max="10994" width="13.26953125" style="11" bestFit="1" customWidth="1"/>
    <col min="10995" max="11000" width="9" style="11"/>
    <col min="11001" max="11001" width="4.26953125" style="11" customWidth="1"/>
    <col min="11002" max="11002" width="13.7265625" style="11" customWidth="1"/>
    <col min="11003" max="11003" width="25.90625" style="11" customWidth="1"/>
    <col min="11004" max="11006" width="8.26953125" style="11" customWidth="1"/>
    <col min="11007" max="11008" width="0" style="11" hidden="1" customWidth="1"/>
    <col min="11009" max="11009" width="8.7265625" style="11" customWidth="1"/>
    <col min="11010" max="11010" width="20" style="11" customWidth="1"/>
    <col min="11011" max="11011" width="17.6328125" style="11" bestFit="1" customWidth="1"/>
    <col min="11012" max="11012" width="15.26953125" style="11" bestFit="1" customWidth="1"/>
    <col min="11013" max="11013" width="15.90625" style="11" customWidth="1"/>
    <col min="11014" max="11014" width="15.6328125" style="11" bestFit="1" customWidth="1"/>
    <col min="11015" max="11015" width="14.7265625" style="11" bestFit="1" customWidth="1"/>
    <col min="11016" max="11225" width="9" style="11"/>
    <col min="11226" max="11226" width="4.26953125" style="11" customWidth="1"/>
    <col min="11227" max="11227" width="4.90625" style="11" customWidth="1"/>
    <col min="11228" max="11228" width="13.7265625" style="11" customWidth="1"/>
    <col min="11229" max="11229" width="8.36328125" style="11" customWidth="1"/>
    <col min="11230" max="11230" width="25.90625" style="11" customWidth="1"/>
    <col min="11231" max="11231" width="8.90625" style="11" customWidth="1"/>
    <col min="11232" max="11232" width="22.26953125" style="11" customWidth="1"/>
    <col min="11233" max="11235" width="8.26953125" style="11" customWidth="1"/>
    <col min="11236" max="11237" width="20" style="11" customWidth="1"/>
    <col min="11238" max="11241" width="7" style="11" customWidth="1"/>
    <col min="11242" max="11242" width="8.7265625" style="11" customWidth="1"/>
    <col min="11243" max="11244" width="13.26953125" style="11" customWidth="1"/>
    <col min="11245" max="11245" width="9" style="11"/>
    <col min="11246" max="11246" width="10.26953125" style="11" customWidth="1"/>
    <col min="11247" max="11247" width="10.6328125" style="11" customWidth="1"/>
    <col min="11248" max="11248" width="9" style="11"/>
    <col min="11249" max="11249" width="14.453125" style="11" bestFit="1" customWidth="1"/>
    <col min="11250" max="11250" width="13.26953125" style="11" bestFit="1" customWidth="1"/>
    <col min="11251" max="11256" width="9" style="11"/>
    <col min="11257" max="11257" width="4.26953125" style="11" customWidth="1"/>
    <col min="11258" max="11258" width="13.7265625" style="11" customWidth="1"/>
    <col min="11259" max="11259" width="25.90625" style="11" customWidth="1"/>
    <col min="11260" max="11262" width="8.26953125" style="11" customWidth="1"/>
    <col min="11263" max="11264" width="0" style="11" hidden="1" customWidth="1"/>
    <col min="11265" max="11265" width="8.7265625" style="11" customWidth="1"/>
    <col min="11266" max="11266" width="20" style="11" customWidth="1"/>
    <col min="11267" max="11267" width="17.6328125" style="11" bestFit="1" customWidth="1"/>
    <col min="11268" max="11268" width="15.26953125" style="11" bestFit="1" customWidth="1"/>
    <col min="11269" max="11269" width="15.90625" style="11" customWidth="1"/>
    <col min="11270" max="11270" width="15.6328125" style="11" bestFit="1" customWidth="1"/>
    <col min="11271" max="11271" width="14.7265625" style="11" bestFit="1" customWidth="1"/>
    <col min="11272" max="11481" width="9" style="11"/>
    <col min="11482" max="11482" width="4.26953125" style="11" customWidth="1"/>
    <col min="11483" max="11483" width="4.90625" style="11" customWidth="1"/>
    <col min="11484" max="11484" width="13.7265625" style="11" customWidth="1"/>
    <col min="11485" max="11485" width="8.36328125" style="11" customWidth="1"/>
    <col min="11486" max="11486" width="25.90625" style="11" customWidth="1"/>
    <col min="11487" max="11487" width="8.90625" style="11" customWidth="1"/>
    <col min="11488" max="11488" width="22.26953125" style="11" customWidth="1"/>
    <col min="11489" max="11491" width="8.26953125" style="11" customWidth="1"/>
    <col min="11492" max="11493" width="20" style="11" customWidth="1"/>
    <col min="11494" max="11497" width="7" style="11" customWidth="1"/>
    <col min="11498" max="11498" width="8.7265625" style="11" customWidth="1"/>
    <col min="11499" max="11500" width="13.26953125" style="11" customWidth="1"/>
    <col min="11501" max="11501" width="9" style="11"/>
    <col min="11502" max="11502" width="10.26953125" style="11" customWidth="1"/>
    <col min="11503" max="11503" width="10.6328125" style="11" customWidth="1"/>
    <col min="11504" max="11504" width="9" style="11"/>
    <col min="11505" max="11505" width="14.453125" style="11" bestFit="1" customWidth="1"/>
    <col min="11506" max="11506" width="13.26953125" style="11" bestFit="1" customWidth="1"/>
    <col min="11507" max="11512" width="9" style="11"/>
    <col min="11513" max="11513" width="4.26953125" style="11" customWidth="1"/>
    <col min="11514" max="11514" width="13.7265625" style="11" customWidth="1"/>
    <col min="11515" max="11515" width="25.90625" style="11" customWidth="1"/>
    <col min="11516" max="11518" width="8.26953125" style="11" customWidth="1"/>
    <col min="11519" max="11520" width="0" style="11" hidden="1" customWidth="1"/>
    <col min="11521" max="11521" width="8.7265625" style="11" customWidth="1"/>
    <col min="11522" max="11522" width="20" style="11" customWidth="1"/>
    <col min="11523" max="11523" width="17.6328125" style="11" bestFit="1" customWidth="1"/>
    <col min="11524" max="11524" width="15.26953125" style="11" bestFit="1" customWidth="1"/>
    <col min="11525" max="11525" width="15.90625" style="11" customWidth="1"/>
    <col min="11526" max="11526" width="15.6328125" style="11" bestFit="1" customWidth="1"/>
    <col min="11527" max="11527" width="14.7265625" style="11" bestFit="1" customWidth="1"/>
    <col min="11528" max="11737" width="9" style="11"/>
    <col min="11738" max="11738" width="4.26953125" style="11" customWidth="1"/>
    <col min="11739" max="11739" width="4.90625" style="11" customWidth="1"/>
    <col min="11740" max="11740" width="13.7265625" style="11" customWidth="1"/>
    <col min="11741" max="11741" width="8.36328125" style="11" customWidth="1"/>
    <col min="11742" max="11742" width="25.90625" style="11" customWidth="1"/>
    <col min="11743" max="11743" width="8.90625" style="11" customWidth="1"/>
    <col min="11744" max="11744" width="22.26953125" style="11" customWidth="1"/>
    <col min="11745" max="11747" width="8.26953125" style="11" customWidth="1"/>
    <col min="11748" max="11749" width="20" style="11" customWidth="1"/>
    <col min="11750" max="11753" width="7" style="11" customWidth="1"/>
    <col min="11754" max="11754" width="8.7265625" style="11" customWidth="1"/>
    <col min="11755" max="11756" width="13.26953125" style="11" customWidth="1"/>
    <col min="11757" max="11757" width="9" style="11"/>
    <col min="11758" max="11758" width="10.26953125" style="11" customWidth="1"/>
    <col min="11759" max="11759" width="10.6328125" style="11" customWidth="1"/>
    <col min="11760" max="11760" width="9" style="11"/>
    <col min="11761" max="11761" width="14.453125" style="11" bestFit="1" customWidth="1"/>
    <col min="11762" max="11762" width="13.26953125" style="11" bestFit="1" customWidth="1"/>
    <col min="11763" max="11768" width="9" style="11"/>
    <col min="11769" max="11769" width="4.26953125" style="11" customWidth="1"/>
    <col min="11770" max="11770" width="13.7265625" style="11" customWidth="1"/>
    <col min="11771" max="11771" width="25.90625" style="11" customWidth="1"/>
    <col min="11772" max="11774" width="8.26953125" style="11" customWidth="1"/>
    <col min="11775" max="11776" width="0" style="11" hidden="1" customWidth="1"/>
    <col min="11777" max="11777" width="8.7265625" style="11" customWidth="1"/>
    <col min="11778" max="11778" width="20" style="11" customWidth="1"/>
    <col min="11779" max="11779" width="17.6328125" style="11" bestFit="1" customWidth="1"/>
    <col min="11780" max="11780" width="15.26953125" style="11" bestFit="1" customWidth="1"/>
    <col min="11781" max="11781" width="15.90625" style="11" customWidth="1"/>
    <col min="11782" max="11782" width="15.6328125" style="11" bestFit="1" customWidth="1"/>
    <col min="11783" max="11783" width="14.7265625" style="11" bestFit="1" customWidth="1"/>
    <col min="11784" max="11993" width="9" style="11"/>
    <col min="11994" max="11994" width="4.26953125" style="11" customWidth="1"/>
    <col min="11995" max="11995" width="4.90625" style="11" customWidth="1"/>
    <col min="11996" max="11996" width="13.7265625" style="11" customWidth="1"/>
    <col min="11997" max="11997" width="8.36328125" style="11" customWidth="1"/>
    <col min="11998" max="11998" width="25.90625" style="11" customWidth="1"/>
    <col min="11999" max="11999" width="8.90625" style="11" customWidth="1"/>
    <col min="12000" max="12000" width="22.26953125" style="11" customWidth="1"/>
    <col min="12001" max="12003" width="8.26953125" style="11" customWidth="1"/>
    <col min="12004" max="12005" width="20" style="11" customWidth="1"/>
    <col min="12006" max="12009" width="7" style="11" customWidth="1"/>
    <col min="12010" max="12010" width="8.7265625" style="11" customWidth="1"/>
    <col min="12011" max="12012" width="13.26953125" style="11" customWidth="1"/>
    <col min="12013" max="12013" width="9" style="11"/>
    <col min="12014" max="12014" width="10.26953125" style="11" customWidth="1"/>
    <col min="12015" max="12015" width="10.6328125" style="11" customWidth="1"/>
    <col min="12016" max="12016" width="9" style="11"/>
    <col min="12017" max="12017" width="14.453125" style="11" bestFit="1" customWidth="1"/>
    <col min="12018" max="12018" width="13.26953125" style="11" bestFit="1" customWidth="1"/>
    <col min="12019" max="12024" width="9" style="11"/>
    <col min="12025" max="12025" width="4.26953125" style="11" customWidth="1"/>
    <col min="12026" max="12026" width="13.7265625" style="11" customWidth="1"/>
    <col min="12027" max="12027" width="25.90625" style="11" customWidth="1"/>
    <col min="12028" max="12030" width="8.26953125" style="11" customWidth="1"/>
    <col min="12031" max="12032" width="0" style="11" hidden="1" customWidth="1"/>
    <col min="12033" max="12033" width="8.7265625" style="11" customWidth="1"/>
    <col min="12034" max="12034" width="20" style="11" customWidth="1"/>
    <col min="12035" max="12035" width="17.6328125" style="11" bestFit="1" customWidth="1"/>
    <col min="12036" max="12036" width="15.26953125" style="11" bestFit="1" customWidth="1"/>
    <col min="12037" max="12037" width="15.90625" style="11" customWidth="1"/>
    <col min="12038" max="12038" width="15.6328125" style="11" bestFit="1" customWidth="1"/>
    <col min="12039" max="12039" width="14.7265625" style="11" bestFit="1" customWidth="1"/>
    <col min="12040" max="12249" width="9" style="11"/>
    <col min="12250" max="12250" width="4.26953125" style="11" customWidth="1"/>
    <col min="12251" max="12251" width="4.90625" style="11" customWidth="1"/>
    <col min="12252" max="12252" width="13.7265625" style="11" customWidth="1"/>
    <col min="12253" max="12253" width="8.36328125" style="11" customWidth="1"/>
    <col min="12254" max="12254" width="25.90625" style="11" customWidth="1"/>
    <col min="12255" max="12255" width="8.90625" style="11" customWidth="1"/>
    <col min="12256" max="12256" width="22.26953125" style="11" customWidth="1"/>
    <col min="12257" max="12259" width="8.26953125" style="11" customWidth="1"/>
    <col min="12260" max="12261" width="20" style="11" customWidth="1"/>
    <col min="12262" max="12265" width="7" style="11" customWidth="1"/>
    <col min="12266" max="12266" width="8.7265625" style="11" customWidth="1"/>
    <col min="12267" max="12268" width="13.26953125" style="11" customWidth="1"/>
    <col min="12269" max="12269" width="9" style="11"/>
    <col min="12270" max="12270" width="10.26953125" style="11" customWidth="1"/>
    <col min="12271" max="12271" width="10.6328125" style="11" customWidth="1"/>
    <col min="12272" max="12272" width="9" style="11"/>
    <col min="12273" max="12273" width="14.453125" style="11" bestFit="1" customWidth="1"/>
    <col min="12274" max="12274" width="13.26953125" style="11" bestFit="1" customWidth="1"/>
    <col min="12275" max="12280" width="9" style="11"/>
    <col min="12281" max="12281" width="4.26953125" style="11" customWidth="1"/>
    <col min="12282" max="12282" width="13.7265625" style="11" customWidth="1"/>
    <col min="12283" max="12283" width="25.90625" style="11" customWidth="1"/>
    <col min="12284" max="12286" width="8.26953125" style="11" customWidth="1"/>
    <col min="12287" max="12288" width="0" style="11" hidden="1" customWidth="1"/>
    <col min="12289" max="12289" width="8.7265625" style="11" customWidth="1"/>
    <col min="12290" max="12290" width="20" style="11" customWidth="1"/>
    <col min="12291" max="12291" width="17.6328125" style="11" bestFit="1" customWidth="1"/>
    <col min="12292" max="12292" width="15.26953125" style="11" bestFit="1" customWidth="1"/>
    <col min="12293" max="12293" width="15.90625" style="11" customWidth="1"/>
    <col min="12294" max="12294" width="15.6328125" style="11" bestFit="1" customWidth="1"/>
    <col min="12295" max="12295" width="14.7265625" style="11" bestFit="1" customWidth="1"/>
    <col min="12296" max="12505" width="9" style="11"/>
    <col min="12506" max="12506" width="4.26953125" style="11" customWidth="1"/>
    <col min="12507" max="12507" width="4.90625" style="11" customWidth="1"/>
    <col min="12508" max="12508" width="13.7265625" style="11" customWidth="1"/>
    <col min="12509" max="12509" width="8.36328125" style="11" customWidth="1"/>
    <col min="12510" max="12510" width="25.90625" style="11" customWidth="1"/>
    <col min="12511" max="12511" width="8.90625" style="11" customWidth="1"/>
    <col min="12512" max="12512" width="22.26953125" style="11" customWidth="1"/>
    <col min="12513" max="12515" width="8.26953125" style="11" customWidth="1"/>
    <col min="12516" max="12517" width="20" style="11" customWidth="1"/>
    <col min="12518" max="12521" width="7" style="11" customWidth="1"/>
    <col min="12522" max="12522" width="8.7265625" style="11" customWidth="1"/>
    <col min="12523" max="12524" width="13.26953125" style="11" customWidth="1"/>
    <col min="12525" max="12525" width="9" style="11"/>
    <col min="12526" max="12526" width="10.26953125" style="11" customWidth="1"/>
    <col min="12527" max="12527" width="10.6328125" style="11" customWidth="1"/>
    <col min="12528" max="12528" width="9" style="11"/>
    <col min="12529" max="12529" width="14.453125" style="11" bestFit="1" customWidth="1"/>
    <col min="12530" max="12530" width="13.26953125" style="11" bestFit="1" customWidth="1"/>
    <col min="12531" max="12536" width="9" style="11"/>
    <col min="12537" max="12537" width="4.26953125" style="11" customWidth="1"/>
    <col min="12538" max="12538" width="13.7265625" style="11" customWidth="1"/>
    <col min="12539" max="12539" width="25.90625" style="11" customWidth="1"/>
    <col min="12540" max="12542" width="8.26953125" style="11" customWidth="1"/>
    <col min="12543" max="12544" width="0" style="11" hidden="1" customWidth="1"/>
    <col min="12545" max="12545" width="8.7265625" style="11" customWidth="1"/>
    <col min="12546" max="12546" width="20" style="11" customWidth="1"/>
    <col min="12547" max="12547" width="17.6328125" style="11" bestFit="1" customWidth="1"/>
    <col min="12548" max="12548" width="15.26953125" style="11" bestFit="1" customWidth="1"/>
    <col min="12549" max="12549" width="15.90625" style="11" customWidth="1"/>
    <col min="12550" max="12550" width="15.6328125" style="11" bestFit="1" customWidth="1"/>
    <col min="12551" max="12551" width="14.7265625" style="11" bestFit="1" customWidth="1"/>
    <col min="12552" max="12761" width="9" style="11"/>
    <col min="12762" max="12762" width="4.26953125" style="11" customWidth="1"/>
    <col min="12763" max="12763" width="4.90625" style="11" customWidth="1"/>
    <col min="12764" max="12764" width="13.7265625" style="11" customWidth="1"/>
    <col min="12765" max="12765" width="8.36328125" style="11" customWidth="1"/>
    <col min="12766" max="12766" width="25.90625" style="11" customWidth="1"/>
    <col min="12767" max="12767" width="8.90625" style="11" customWidth="1"/>
    <col min="12768" max="12768" width="22.26953125" style="11" customWidth="1"/>
    <col min="12769" max="12771" width="8.26953125" style="11" customWidth="1"/>
    <col min="12772" max="12773" width="20" style="11" customWidth="1"/>
    <col min="12774" max="12777" width="7" style="11" customWidth="1"/>
    <col min="12778" max="12778" width="8.7265625" style="11" customWidth="1"/>
    <col min="12779" max="12780" width="13.26953125" style="11" customWidth="1"/>
    <col min="12781" max="12781" width="9" style="11"/>
    <col min="12782" max="12782" width="10.26953125" style="11" customWidth="1"/>
    <col min="12783" max="12783" width="10.6328125" style="11" customWidth="1"/>
    <col min="12784" max="12784" width="9" style="11"/>
    <col min="12785" max="12785" width="14.453125" style="11" bestFit="1" customWidth="1"/>
    <col min="12786" max="12786" width="13.26953125" style="11" bestFit="1" customWidth="1"/>
    <col min="12787" max="12792" width="9" style="11"/>
    <col min="12793" max="12793" width="4.26953125" style="11" customWidth="1"/>
    <col min="12794" max="12794" width="13.7265625" style="11" customWidth="1"/>
    <col min="12795" max="12795" width="25.90625" style="11" customWidth="1"/>
    <col min="12796" max="12798" width="8.26953125" style="11" customWidth="1"/>
    <col min="12799" max="12800" width="0" style="11" hidden="1" customWidth="1"/>
    <col min="12801" max="12801" width="8.7265625" style="11" customWidth="1"/>
    <col min="12802" max="12802" width="20" style="11" customWidth="1"/>
    <col min="12803" max="12803" width="17.6328125" style="11" bestFit="1" customWidth="1"/>
    <col min="12804" max="12804" width="15.26953125" style="11" bestFit="1" customWidth="1"/>
    <col min="12805" max="12805" width="15.90625" style="11" customWidth="1"/>
    <col min="12806" max="12806" width="15.6328125" style="11" bestFit="1" customWidth="1"/>
    <col min="12807" max="12807" width="14.7265625" style="11" bestFit="1" customWidth="1"/>
    <col min="12808" max="13017" width="9" style="11"/>
    <col min="13018" max="13018" width="4.26953125" style="11" customWidth="1"/>
    <col min="13019" max="13019" width="4.90625" style="11" customWidth="1"/>
    <col min="13020" max="13020" width="13.7265625" style="11" customWidth="1"/>
    <col min="13021" max="13021" width="8.36328125" style="11" customWidth="1"/>
    <col min="13022" max="13022" width="25.90625" style="11" customWidth="1"/>
    <col min="13023" max="13023" width="8.90625" style="11" customWidth="1"/>
    <col min="13024" max="13024" width="22.26953125" style="11" customWidth="1"/>
    <col min="13025" max="13027" width="8.26953125" style="11" customWidth="1"/>
    <col min="13028" max="13029" width="20" style="11" customWidth="1"/>
    <col min="13030" max="13033" width="7" style="11" customWidth="1"/>
    <col min="13034" max="13034" width="8.7265625" style="11" customWidth="1"/>
    <col min="13035" max="13036" width="13.26953125" style="11" customWidth="1"/>
    <col min="13037" max="13037" width="9" style="11"/>
    <col min="13038" max="13038" width="10.26953125" style="11" customWidth="1"/>
    <col min="13039" max="13039" width="10.6328125" style="11" customWidth="1"/>
    <col min="13040" max="13040" width="9" style="11"/>
    <col min="13041" max="13041" width="14.453125" style="11" bestFit="1" customWidth="1"/>
    <col min="13042" max="13042" width="13.26953125" style="11" bestFit="1" customWidth="1"/>
    <col min="13043" max="13048" width="9" style="11"/>
    <col min="13049" max="13049" width="4.26953125" style="11" customWidth="1"/>
    <col min="13050" max="13050" width="13.7265625" style="11" customWidth="1"/>
    <col min="13051" max="13051" width="25.90625" style="11" customWidth="1"/>
    <col min="13052" max="13054" width="8.26953125" style="11" customWidth="1"/>
    <col min="13055" max="13056" width="0" style="11" hidden="1" customWidth="1"/>
    <col min="13057" max="13057" width="8.7265625" style="11" customWidth="1"/>
    <col min="13058" max="13058" width="20" style="11" customWidth="1"/>
    <col min="13059" max="13059" width="17.6328125" style="11" bestFit="1" customWidth="1"/>
    <col min="13060" max="13060" width="15.26953125" style="11" bestFit="1" customWidth="1"/>
    <col min="13061" max="13061" width="15.90625" style="11" customWidth="1"/>
    <col min="13062" max="13062" width="15.6328125" style="11" bestFit="1" customWidth="1"/>
    <col min="13063" max="13063" width="14.7265625" style="11" bestFit="1" customWidth="1"/>
    <col min="13064" max="13273" width="9" style="11"/>
    <col min="13274" max="13274" width="4.26953125" style="11" customWidth="1"/>
    <col min="13275" max="13275" width="4.90625" style="11" customWidth="1"/>
    <col min="13276" max="13276" width="13.7265625" style="11" customWidth="1"/>
    <col min="13277" max="13277" width="8.36328125" style="11" customWidth="1"/>
    <col min="13278" max="13278" width="25.90625" style="11" customWidth="1"/>
    <col min="13279" max="13279" width="8.90625" style="11" customWidth="1"/>
    <col min="13280" max="13280" width="22.26953125" style="11" customWidth="1"/>
    <col min="13281" max="13283" width="8.26953125" style="11" customWidth="1"/>
    <col min="13284" max="13285" width="20" style="11" customWidth="1"/>
    <col min="13286" max="13289" width="7" style="11" customWidth="1"/>
    <col min="13290" max="13290" width="8.7265625" style="11" customWidth="1"/>
    <col min="13291" max="13292" width="13.26953125" style="11" customWidth="1"/>
    <col min="13293" max="13293" width="9" style="11"/>
    <col min="13294" max="13294" width="10.26953125" style="11" customWidth="1"/>
    <col min="13295" max="13295" width="10.6328125" style="11" customWidth="1"/>
    <col min="13296" max="13296" width="9" style="11"/>
    <col min="13297" max="13297" width="14.453125" style="11" bestFit="1" customWidth="1"/>
    <col min="13298" max="13298" width="13.26953125" style="11" bestFit="1" customWidth="1"/>
    <col min="13299" max="13304" width="9" style="11"/>
    <col min="13305" max="13305" width="4.26953125" style="11" customWidth="1"/>
    <col min="13306" max="13306" width="13.7265625" style="11" customWidth="1"/>
    <col min="13307" max="13307" width="25.90625" style="11" customWidth="1"/>
    <col min="13308" max="13310" width="8.26953125" style="11" customWidth="1"/>
    <col min="13311" max="13312" width="0" style="11" hidden="1" customWidth="1"/>
    <col min="13313" max="13313" width="8.7265625" style="11" customWidth="1"/>
    <col min="13314" max="13314" width="20" style="11" customWidth="1"/>
    <col min="13315" max="13315" width="17.6328125" style="11" bestFit="1" customWidth="1"/>
    <col min="13316" max="13316" width="15.26953125" style="11" bestFit="1" customWidth="1"/>
    <col min="13317" max="13317" width="15.90625" style="11" customWidth="1"/>
    <col min="13318" max="13318" width="15.6328125" style="11" bestFit="1" customWidth="1"/>
    <col min="13319" max="13319" width="14.7265625" style="11" bestFit="1" customWidth="1"/>
    <col min="13320" max="13529" width="9" style="11"/>
    <col min="13530" max="13530" width="4.26953125" style="11" customWidth="1"/>
    <col min="13531" max="13531" width="4.90625" style="11" customWidth="1"/>
    <col min="13532" max="13532" width="13.7265625" style="11" customWidth="1"/>
    <col min="13533" max="13533" width="8.36328125" style="11" customWidth="1"/>
    <col min="13534" max="13534" width="25.90625" style="11" customWidth="1"/>
    <col min="13535" max="13535" width="8.90625" style="11" customWidth="1"/>
    <col min="13536" max="13536" width="22.26953125" style="11" customWidth="1"/>
    <col min="13537" max="13539" width="8.26953125" style="11" customWidth="1"/>
    <col min="13540" max="13541" width="20" style="11" customWidth="1"/>
    <col min="13542" max="13545" width="7" style="11" customWidth="1"/>
    <col min="13546" max="13546" width="8.7265625" style="11" customWidth="1"/>
    <col min="13547" max="13548" width="13.26953125" style="11" customWidth="1"/>
    <col min="13549" max="13549" width="9" style="11"/>
    <col min="13550" max="13550" width="10.26953125" style="11" customWidth="1"/>
    <col min="13551" max="13551" width="10.6328125" style="11" customWidth="1"/>
    <col min="13552" max="13552" width="9" style="11"/>
    <col min="13553" max="13553" width="14.453125" style="11" bestFit="1" customWidth="1"/>
    <col min="13554" max="13554" width="13.26953125" style="11" bestFit="1" customWidth="1"/>
    <col min="13555" max="13560" width="9" style="11"/>
    <col min="13561" max="13561" width="4.26953125" style="11" customWidth="1"/>
    <col min="13562" max="13562" width="13.7265625" style="11" customWidth="1"/>
    <col min="13563" max="13563" width="25.90625" style="11" customWidth="1"/>
    <col min="13564" max="13566" width="8.26953125" style="11" customWidth="1"/>
    <col min="13567" max="13568" width="0" style="11" hidden="1" customWidth="1"/>
    <col min="13569" max="13569" width="8.7265625" style="11" customWidth="1"/>
    <col min="13570" max="13570" width="20" style="11" customWidth="1"/>
    <col min="13571" max="13571" width="17.6328125" style="11" bestFit="1" customWidth="1"/>
    <col min="13572" max="13572" width="15.26953125" style="11" bestFit="1" customWidth="1"/>
    <col min="13573" max="13573" width="15.90625" style="11" customWidth="1"/>
    <col min="13574" max="13574" width="15.6328125" style="11" bestFit="1" customWidth="1"/>
    <col min="13575" max="13575" width="14.7265625" style="11" bestFit="1" customWidth="1"/>
    <col min="13576" max="13785" width="9" style="11"/>
    <col min="13786" max="13786" width="4.26953125" style="11" customWidth="1"/>
    <col min="13787" max="13787" width="4.90625" style="11" customWidth="1"/>
    <col min="13788" max="13788" width="13.7265625" style="11" customWidth="1"/>
    <col min="13789" max="13789" width="8.36328125" style="11" customWidth="1"/>
    <col min="13790" max="13790" width="25.90625" style="11" customWidth="1"/>
    <col min="13791" max="13791" width="8.90625" style="11" customWidth="1"/>
    <col min="13792" max="13792" width="22.26953125" style="11" customWidth="1"/>
    <col min="13793" max="13795" width="8.26953125" style="11" customWidth="1"/>
    <col min="13796" max="13797" width="20" style="11" customWidth="1"/>
    <col min="13798" max="13801" width="7" style="11" customWidth="1"/>
    <col min="13802" max="13802" width="8.7265625" style="11" customWidth="1"/>
    <col min="13803" max="13804" width="13.26953125" style="11" customWidth="1"/>
    <col min="13805" max="13805" width="9" style="11"/>
    <col min="13806" max="13806" width="10.26953125" style="11" customWidth="1"/>
    <col min="13807" max="13807" width="10.6328125" style="11" customWidth="1"/>
    <col min="13808" max="13808" width="9" style="11"/>
    <col min="13809" max="13809" width="14.453125" style="11" bestFit="1" customWidth="1"/>
    <col min="13810" max="13810" width="13.26953125" style="11" bestFit="1" customWidth="1"/>
    <col min="13811" max="13816" width="9" style="11"/>
    <col min="13817" max="13817" width="4.26953125" style="11" customWidth="1"/>
    <col min="13818" max="13818" width="13.7265625" style="11" customWidth="1"/>
    <col min="13819" max="13819" width="25.90625" style="11" customWidth="1"/>
    <col min="13820" max="13822" width="8.26953125" style="11" customWidth="1"/>
    <col min="13823" max="13824" width="0" style="11" hidden="1" customWidth="1"/>
    <col min="13825" max="13825" width="8.7265625" style="11" customWidth="1"/>
    <col min="13826" max="13826" width="20" style="11" customWidth="1"/>
    <col min="13827" max="13827" width="17.6328125" style="11" bestFit="1" customWidth="1"/>
    <col min="13828" max="13828" width="15.26953125" style="11" bestFit="1" customWidth="1"/>
    <col min="13829" max="13829" width="15.90625" style="11" customWidth="1"/>
    <col min="13830" max="13830" width="15.6328125" style="11" bestFit="1" customWidth="1"/>
    <col min="13831" max="13831" width="14.7265625" style="11" bestFit="1" customWidth="1"/>
    <col min="13832" max="14041" width="9" style="11"/>
    <col min="14042" max="14042" width="4.26953125" style="11" customWidth="1"/>
    <col min="14043" max="14043" width="4.90625" style="11" customWidth="1"/>
    <col min="14044" max="14044" width="13.7265625" style="11" customWidth="1"/>
    <col min="14045" max="14045" width="8.36328125" style="11" customWidth="1"/>
    <col min="14046" max="14046" width="25.90625" style="11" customWidth="1"/>
    <col min="14047" max="14047" width="8.90625" style="11" customWidth="1"/>
    <col min="14048" max="14048" width="22.26953125" style="11" customWidth="1"/>
    <col min="14049" max="14051" width="8.26953125" style="11" customWidth="1"/>
    <col min="14052" max="14053" width="20" style="11" customWidth="1"/>
    <col min="14054" max="14057" width="7" style="11" customWidth="1"/>
    <col min="14058" max="14058" width="8.7265625" style="11" customWidth="1"/>
    <col min="14059" max="14060" width="13.26953125" style="11" customWidth="1"/>
    <col min="14061" max="14061" width="9" style="11"/>
    <col min="14062" max="14062" width="10.26953125" style="11" customWidth="1"/>
    <col min="14063" max="14063" width="10.6328125" style="11" customWidth="1"/>
    <col min="14064" max="14064" width="9" style="11"/>
    <col min="14065" max="14065" width="14.453125" style="11" bestFit="1" customWidth="1"/>
    <col min="14066" max="14066" width="13.26953125" style="11" bestFit="1" customWidth="1"/>
    <col min="14067" max="14072" width="9" style="11"/>
    <col min="14073" max="14073" width="4.26953125" style="11" customWidth="1"/>
    <col min="14074" max="14074" width="13.7265625" style="11" customWidth="1"/>
    <col min="14075" max="14075" width="25.90625" style="11" customWidth="1"/>
    <col min="14076" max="14078" width="8.26953125" style="11" customWidth="1"/>
    <col min="14079" max="14080" width="0" style="11" hidden="1" customWidth="1"/>
    <col min="14081" max="14081" width="8.7265625" style="11" customWidth="1"/>
    <col min="14082" max="14082" width="20" style="11" customWidth="1"/>
    <col min="14083" max="14083" width="17.6328125" style="11" bestFit="1" customWidth="1"/>
    <col min="14084" max="14084" width="15.26953125" style="11" bestFit="1" customWidth="1"/>
    <col min="14085" max="14085" width="15.90625" style="11" customWidth="1"/>
    <col min="14086" max="14086" width="15.6328125" style="11" bestFit="1" customWidth="1"/>
    <col min="14087" max="14087" width="14.7265625" style="11" bestFit="1" customWidth="1"/>
    <col min="14088" max="14297" width="9" style="11"/>
    <col min="14298" max="14298" width="4.26953125" style="11" customWidth="1"/>
    <col min="14299" max="14299" width="4.90625" style="11" customWidth="1"/>
    <col min="14300" max="14300" width="13.7265625" style="11" customWidth="1"/>
    <col min="14301" max="14301" width="8.36328125" style="11" customWidth="1"/>
    <col min="14302" max="14302" width="25.90625" style="11" customWidth="1"/>
    <col min="14303" max="14303" width="8.90625" style="11" customWidth="1"/>
    <col min="14304" max="14304" width="22.26953125" style="11" customWidth="1"/>
    <col min="14305" max="14307" width="8.26953125" style="11" customWidth="1"/>
    <col min="14308" max="14309" width="20" style="11" customWidth="1"/>
    <col min="14310" max="14313" width="7" style="11" customWidth="1"/>
    <col min="14314" max="14314" width="8.7265625" style="11" customWidth="1"/>
    <col min="14315" max="14316" width="13.26953125" style="11" customWidth="1"/>
    <col min="14317" max="14317" width="9" style="11"/>
    <col min="14318" max="14318" width="10.26953125" style="11" customWidth="1"/>
    <col min="14319" max="14319" width="10.6328125" style="11" customWidth="1"/>
    <col min="14320" max="14320" width="9" style="11"/>
    <col min="14321" max="14321" width="14.453125" style="11" bestFit="1" customWidth="1"/>
    <col min="14322" max="14322" width="13.26953125" style="11" bestFit="1" customWidth="1"/>
    <col min="14323" max="14328" width="9" style="11"/>
    <col min="14329" max="14329" width="4.26953125" style="11" customWidth="1"/>
    <col min="14330" max="14330" width="13.7265625" style="11" customWidth="1"/>
    <col min="14331" max="14331" width="25.90625" style="11" customWidth="1"/>
    <col min="14332" max="14334" width="8.26953125" style="11" customWidth="1"/>
    <col min="14335" max="14336" width="0" style="11" hidden="1" customWidth="1"/>
    <col min="14337" max="14337" width="8.7265625" style="11" customWidth="1"/>
    <col min="14338" max="14338" width="20" style="11" customWidth="1"/>
    <col min="14339" max="14339" width="17.6328125" style="11" bestFit="1" customWidth="1"/>
    <col min="14340" max="14340" width="15.26953125" style="11" bestFit="1" customWidth="1"/>
    <col min="14341" max="14341" width="15.90625" style="11" customWidth="1"/>
    <col min="14342" max="14342" width="15.6328125" style="11" bestFit="1" customWidth="1"/>
    <col min="14343" max="14343" width="14.7265625" style="11" bestFit="1" customWidth="1"/>
    <col min="14344" max="14553" width="9" style="11"/>
    <col min="14554" max="14554" width="4.26953125" style="11" customWidth="1"/>
    <col min="14555" max="14555" width="4.90625" style="11" customWidth="1"/>
    <col min="14556" max="14556" width="13.7265625" style="11" customWidth="1"/>
    <col min="14557" max="14557" width="8.36328125" style="11" customWidth="1"/>
    <col min="14558" max="14558" width="25.90625" style="11" customWidth="1"/>
    <col min="14559" max="14559" width="8.90625" style="11" customWidth="1"/>
    <col min="14560" max="14560" width="22.26953125" style="11" customWidth="1"/>
    <col min="14561" max="14563" width="8.26953125" style="11" customWidth="1"/>
    <col min="14564" max="14565" width="20" style="11" customWidth="1"/>
    <col min="14566" max="14569" width="7" style="11" customWidth="1"/>
    <col min="14570" max="14570" width="8.7265625" style="11" customWidth="1"/>
    <col min="14571" max="14572" width="13.26953125" style="11" customWidth="1"/>
    <col min="14573" max="14573" width="9" style="11"/>
    <col min="14574" max="14574" width="10.26953125" style="11" customWidth="1"/>
    <col min="14575" max="14575" width="10.6328125" style="11" customWidth="1"/>
    <col min="14576" max="14576" width="9" style="11"/>
    <col min="14577" max="14577" width="14.453125" style="11" bestFit="1" customWidth="1"/>
    <col min="14578" max="14578" width="13.26953125" style="11" bestFit="1" customWidth="1"/>
    <col min="14579" max="14584" width="9" style="11"/>
    <col min="14585" max="14585" width="4.26953125" style="11" customWidth="1"/>
    <col min="14586" max="14586" width="13.7265625" style="11" customWidth="1"/>
    <col min="14587" max="14587" width="25.90625" style="11" customWidth="1"/>
    <col min="14588" max="14590" width="8.26953125" style="11" customWidth="1"/>
    <col min="14591" max="14592" width="0" style="11" hidden="1" customWidth="1"/>
    <col min="14593" max="14593" width="8.7265625" style="11" customWidth="1"/>
    <col min="14594" max="14594" width="20" style="11" customWidth="1"/>
    <col min="14595" max="14595" width="17.6328125" style="11" bestFit="1" customWidth="1"/>
    <col min="14596" max="14596" width="15.26953125" style="11" bestFit="1" customWidth="1"/>
    <col min="14597" max="14597" width="15.90625" style="11" customWidth="1"/>
    <col min="14598" max="14598" width="15.6328125" style="11" bestFit="1" customWidth="1"/>
    <col min="14599" max="14599" width="14.7265625" style="11" bestFit="1" customWidth="1"/>
    <col min="14600" max="14809" width="9" style="11"/>
    <col min="14810" max="14810" width="4.26953125" style="11" customWidth="1"/>
    <col min="14811" max="14811" width="4.90625" style="11" customWidth="1"/>
    <col min="14812" max="14812" width="13.7265625" style="11" customWidth="1"/>
    <col min="14813" max="14813" width="8.36328125" style="11" customWidth="1"/>
    <col min="14814" max="14814" width="25.90625" style="11" customWidth="1"/>
    <col min="14815" max="14815" width="8.90625" style="11" customWidth="1"/>
    <col min="14816" max="14816" width="22.26953125" style="11" customWidth="1"/>
    <col min="14817" max="14819" width="8.26953125" style="11" customWidth="1"/>
    <col min="14820" max="14821" width="20" style="11" customWidth="1"/>
    <col min="14822" max="14825" width="7" style="11" customWidth="1"/>
    <col min="14826" max="14826" width="8.7265625" style="11" customWidth="1"/>
    <col min="14827" max="14828" width="13.26953125" style="11" customWidth="1"/>
    <col min="14829" max="14829" width="9" style="11"/>
    <col min="14830" max="14830" width="10.26953125" style="11" customWidth="1"/>
    <col min="14831" max="14831" width="10.6328125" style="11" customWidth="1"/>
    <col min="14832" max="14832" width="9" style="11"/>
    <col min="14833" max="14833" width="14.453125" style="11" bestFit="1" customWidth="1"/>
    <col min="14834" max="14834" width="13.26953125" style="11" bestFit="1" customWidth="1"/>
    <col min="14835" max="14840" width="9" style="11"/>
    <col min="14841" max="14841" width="4.26953125" style="11" customWidth="1"/>
    <col min="14842" max="14842" width="13.7265625" style="11" customWidth="1"/>
    <col min="14843" max="14843" width="25.90625" style="11" customWidth="1"/>
    <col min="14844" max="14846" width="8.26953125" style="11" customWidth="1"/>
    <col min="14847" max="14848" width="0" style="11" hidden="1" customWidth="1"/>
    <col min="14849" max="14849" width="8.7265625" style="11" customWidth="1"/>
    <col min="14850" max="14850" width="20" style="11" customWidth="1"/>
    <col min="14851" max="14851" width="17.6328125" style="11" bestFit="1" customWidth="1"/>
    <col min="14852" max="14852" width="15.26953125" style="11" bestFit="1" customWidth="1"/>
    <col min="14853" max="14853" width="15.90625" style="11" customWidth="1"/>
    <col min="14854" max="14854" width="15.6328125" style="11" bestFit="1" customWidth="1"/>
    <col min="14855" max="14855" width="14.7265625" style="11" bestFit="1" customWidth="1"/>
    <col min="14856" max="15065" width="9" style="11"/>
    <col min="15066" max="15066" width="4.26953125" style="11" customWidth="1"/>
    <col min="15067" max="15067" width="4.90625" style="11" customWidth="1"/>
    <col min="15068" max="15068" width="13.7265625" style="11" customWidth="1"/>
    <col min="15069" max="15069" width="8.36328125" style="11" customWidth="1"/>
    <col min="15070" max="15070" width="25.90625" style="11" customWidth="1"/>
    <col min="15071" max="15071" width="8.90625" style="11" customWidth="1"/>
    <col min="15072" max="15072" width="22.26953125" style="11" customWidth="1"/>
    <col min="15073" max="15075" width="8.26953125" style="11" customWidth="1"/>
    <col min="15076" max="15077" width="20" style="11" customWidth="1"/>
    <col min="15078" max="15081" width="7" style="11" customWidth="1"/>
    <col min="15082" max="15082" width="8.7265625" style="11" customWidth="1"/>
    <col min="15083" max="15084" width="13.26953125" style="11" customWidth="1"/>
    <col min="15085" max="15085" width="9" style="11"/>
    <col min="15086" max="15086" width="10.26953125" style="11" customWidth="1"/>
    <col min="15087" max="15087" width="10.6328125" style="11" customWidth="1"/>
    <col min="15088" max="15088" width="9" style="11"/>
    <col min="15089" max="15089" width="14.453125" style="11" bestFit="1" customWidth="1"/>
    <col min="15090" max="15090" width="13.26953125" style="11" bestFit="1" customWidth="1"/>
    <col min="15091" max="15096" width="9" style="11"/>
    <col min="15097" max="15097" width="4.26953125" style="11" customWidth="1"/>
    <col min="15098" max="15098" width="13.7265625" style="11" customWidth="1"/>
    <col min="15099" max="15099" width="25.90625" style="11" customWidth="1"/>
    <col min="15100" max="15102" width="8.26953125" style="11" customWidth="1"/>
    <col min="15103" max="15104" width="0" style="11" hidden="1" customWidth="1"/>
    <col min="15105" max="15105" width="8.7265625" style="11" customWidth="1"/>
    <col min="15106" max="15106" width="20" style="11" customWidth="1"/>
    <col min="15107" max="15107" width="17.6328125" style="11" bestFit="1" customWidth="1"/>
    <col min="15108" max="15108" width="15.26953125" style="11" bestFit="1" customWidth="1"/>
    <col min="15109" max="15109" width="15.90625" style="11" customWidth="1"/>
    <col min="15110" max="15110" width="15.6328125" style="11" bestFit="1" customWidth="1"/>
    <col min="15111" max="15111" width="14.7265625" style="11" bestFit="1" customWidth="1"/>
    <col min="15112" max="15321" width="9" style="11"/>
    <col min="15322" max="15322" width="4.26953125" style="11" customWidth="1"/>
    <col min="15323" max="15323" width="4.90625" style="11" customWidth="1"/>
    <col min="15324" max="15324" width="13.7265625" style="11" customWidth="1"/>
    <col min="15325" max="15325" width="8.36328125" style="11" customWidth="1"/>
    <col min="15326" max="15326" width="25.90625" style="11" customWidth="1"/>
    <col min="15327" max="15327" width="8.90625" style="11" customWidth="1"/>
    <col min="15328" max="15328" width="22.26953125" style="11" customWidth="1"/>
    <col min="15329" max="15331" width="8.26953125" style="11" customWidth="1"/>
    <col min="15332" max="15333" width="20" style="11" customWidth="1"/>
    <col min="15334" max="15337" width="7" style="11" customWidth="1"/>
    <col min="15338" max="15338" width="8.7265625" style="11" customWidth="1"/>
    <col min="15339" max="15340" width="13.26953125" style="11" customWidth="1"/>
    <col min="15341" max="15341" width="9" style="11"/>
    <col min="15342" max="15342" width="10.26953125" style="11" customWidth="1"/>
    <col min="15343" max="15343" width="10.6328125" style="11" customWidth="1"/>
    <col min="15344" max="15344" width="9" style="11"/>
    <col min="15345" max="15345" width="14.453125" style="11" bestFit="1" customWidth="1"/>
    <col min="15346" max="15346" width="13.26953125" style="11" bestFit="1" customWidth="1"/>
    <col min="15347" max="15352" width="9" style="11"/>
    <col min="15353" max="15353" width="4.26953125" style="11" customWidth="1"/>
    <col min="15354" max="15354" width="13.7265625" style="11" customWidth="1"/>
    <col min="15355" max="15355" width="25.90625" style="11" customWidth="1"/>
    <col min="15356" max="15358" width="8.26953125" style="11" customWidth="1"/>
    <col min="15359" max="15360" width="0" style="11" hidden="1" customWidth="1"/>
    <col min="15361" max="15361" width="8.7265625" style="11" customWidth="1"/>
    <col min="15362" max="15362" width="20" style="11" customWidth="1"/>
    <col min="15363" max="15363" width="17.6328125" style="11" bestFit="1" customWidth="1"/>
    <col min="15364" max="15364" width="15.26953125" style="11" bestFit="1" customWidth="1"/>
    <col min="15365" max="15365" width="15.90625" style="11" customWidth="1"/>
    <col min="15366" max="15366" width="15.6328125" style="11" bestFit="1" customWidth="1"/>
    <col min="15367" max="15367" width="14.7265625" style="11" bestFit="1" customWidth="1"/>
    <col min="15368" max="15577" width="9" style="11"/>
    <col min="15578" max="15578" width="4.26953125" style="11" customWidth="1"/>
    <col min="15579" max="15579" width="4.90625" style="11" customWidth="1"/>
    <col min="15580" max="15580" width="13.7265625" style="11" customWidth="1"/>
    <col min="15581" max="15581" width="8.36328125" style="11" customWidth="1"/>
    <col min="15582" max="15582" width="25.90625" style="11" customWidth="1"/>
    <col min="15583" max="15583" width="8.90625" style="11" customWidth="1"/>
    <col min="15584" max="15584" width="22.26953125" style="11" customWidth="1"/>
    <col min="15585" max="15587" width="8.26953125" style="11" customWidth="1"/>
    <col min="15588" max="15589" width="20" style="11" customWidth="1"/>
    <col min="15590" max="15593" width="7" style="11" customWidth="1"/>
    <col min="15594" max="15594" width="8.7265625" style="11" customWidth="1"/>
    <col min="15595" max="15596" width="13.26953125" style="11" customWidth="1"/>
    <col min="15597" max="15597" width="9" style="11"/>
    <col min="15598" max="15598" width="10.26953125" style="11" customWidth="1"/>
    <col min="15599" max="15599" width="10.6328125" style="11" customWidth="1"/>
    <col min="15600" max="15600" width="9" style="11"/>
    <col min="15601" max="15601" width="14.453125" style="11" bestFit="1" customWidth="1"/>
    <col min="15602" max="15602" width="13.26953125" style="11" bestFit="1" customWidth="1"/>
    <col min="15603" max="15608" width="9" style="11"/>
    <col min="15609" max="15609" width="4.26953125" style="11" customWidth="1"/>
    <col min="15610" max="15610" width="13.7265625" style="11" customWidth="1"/>
    <col min="15611" max="15611" width="25.90625" style="11" customWidth="1"/>
    <col min="15612" max="15614" width="8.26953125" style="11" customWidth="1"/>
    <col min="15615" max="15616" width="0" style="11" hidden="1" customWidth="1"/>
    <col min="15617" max="15617" width="8.7265625" style="11" customWidth="1"/>
    <col min="15618" max="15618" width="20" style="11" customWidth="1"/>
    <col min="15619" max="15619" width="17.6328125" style="11" bestFit="1" customWidth="1"/>
    <col min="15620" max="15620" width="15.26953125" style="11" bestFit="1" customWidth="1"/>
    <col min="15621" max="15621" width="15.90625" style="11" customWidth="1"/>
    <col min="15622" max="15622" width="15.6328125" style="11" bestFit="1" customWidth="1"/>
    <col min="15623" max="15623" width="14.7265625" style="11" bestFit="1" customWidth="1"/>
    <col min="15624" max="15833" width="9" style="11"/>
    <col min="15834" max="15834" width="4.26953125" style="11" customWidth="1"/>
    <col min="15835" max="15835" width="4.90625" style="11" customWidth="1"/>
    <col min="15836" max="15836" width="13.7265625" style="11" customWidth="1"/>
    <col min="15837" max="15837" width="8.36328125" style="11" customWidth="1"/>
    <col min="15838" max="15838" width="25.90625" style="11" customWidth="1"/>
    <col min="15839" max="15839" width="8.90625" style="11" customWidth="1"/>
    <col min="15840" max="15840" width="22.26953125" style="11" customWidth="1"/>
    <col min="15841" max="15843" width="8.26953125" style="11" customWidth="1"/>
    <col min="15844" max="15845" width="20" style="11" customWidth="1"/>
    <col min="15846" max="15849" width="7" style="11" customWidth="1"/>
    <col min="15850" max="15850" width="8.7265625" style="11" customWidth="1"/>
    <col min="15851" max="15852" width="13.26953125" style="11" customWidth="1"/>
    <col min="15853" max="15853" width="9" style="11"/>
    <col min="15854" max="15854" width="10.26953125" style="11" customWidth="1"/>
    <col min="15855" max="15855" width="10.6328125" style="11" customWidth="1"/>
    <col min="15856" max="15856" width="9" style="11"/>
    <col min="15857" max="15857" width="14.453125" style="11" bestFit="1" customWidth="1"/>
    <col min="15858" max="15858" width="13.26953125" style="11" bestFit="1" customWidth="1"/>
    <col min="15859" max="15864" width="9" style="11"/>
    <col min="15865" max="15865" width="4.26953125" style="11" customWidth="1"/>
    <col min="15866" max="15866" width="13.7265625" style="11" customWidth="1"/>
    <col min="15867" max="15867" width="25.90625" style="11" customWidth="1"/>
    <col min="15868" max="15870" width="8.26953125" style="11" customWidth="1"/>
    <col min="15871" max="15872" width="0" style="11" hidden="1" customWidth="1"/>
    <col min="15873" max="15873" width="8.7265625" style="11" customWidth="1"/>
    <col min="15874" max="15874" width="20" style="11" customWidth="1"/>
    <col min="15875" max="15875" width="17.6328125" style="11" bestFit="1" customWidth="1"/>
    <col min="15876" max="15876" width="15.26953125" style="11" bestFit="1" customWidth="1"/>
    <col min="15877" max="15877" width="15.90625" style="11" customWidth="1"/>
    <col min="15878" max="15878" width="15.6328125" style="11" bestFit="1" customWidth="1"/>
    <col min="15879" max="15879" width="14.7265625" style="11" bestFit="1" customWidth="1"/>
    <col min="15880" max="16089" width="9" style="11"/>
    <col min="16090" max="16090" width="4.26953125" style="11" customWidth="1"/>
    <col min="16091" max="16091" width="4.90625" style="11" customWidth="1"/>
    <col min="16092" max="16092" width="13.7265625" style="11" customWidth="1"/>
    <col min="16093" max="16093" width="8.36328125" style="11" customWidth="1"/>
    <col min="16094" max="16094" width="25.90625" style="11" customWidth="1"/>
    <col min="16095" max="16095" width="8.90625" style="11" customWidth="1"/>
    <col min="16096" max="16096" width="22.26953125" style="11" customWidth="1"/>
    <col min="16097" max="16099" width="8.26953125" style="11" customWidth="1"/>
    <col min="16100" max="16101" width="20" style="11" customWidth="1"/>
    <col min="16102" max="16105" width="7" style="11" customWidth="1"/>
    <col min="16106" max="16106" width="8.7265625" style="11" customWidth="1"/>
    <col min="16107" max="16108" width="13.26953125" style="11" customWidth="1"/>
    <col min="16109" max="16109" width="9" style="11"/>
    <col min="16110" max="16110" width="10.26953125" style="11" customWidth="1"/>
    <col min="16111" max="16111" width="10.6328125" style="11" customWidth="1"/>
    <col min="16112" max="16112" width="9" style="11"/>
    <col min="16113" max="16113" width="14.453125" style="11" bestFit="1" customWidth="1"/>
    <col min="16114" max="16114" width="13.26953125" style="11" bestFit="1" customWidth="1"/>
    <col min="16115" max="16120" width="9" style="11"/>
    <col min="16121" max="16121" width="4.26953125" style="11" customWidth="1"/>
    <col min="16122" max="16122" width="13.7265625" style="11" customWidth="1"/>
    <col min="16123" max="16123" width="25.90625" style="11" customWidth="1"/>
    <col min="16124" max="16126" width="8.26953125" style="11" customWidth="1"/>
    <col min="16127" max="16128" width="0" style="11" hidden="1" customWidth="1"/>
    <col min="16129" max="16129" width="8.7265625" style="11" customWidth="1"/>
    <col min="16130" max="16130" width="20" style="11" customWidth="1"/>
    <col min="16131" max="16131" width="17.6328125" style="11" bestFit="1" customWidth="1"/>
    <col min="16132" max="16132" width="15.26953125" style="11" bestFit="1" customWidth="1"/>
    <col min="16133" max="16133" width="15.90625" style="11" customWidth="1"/>
    <col min="16134" max="16134" width="15.6328125" style="11" bestFit="1" customWidth="1"/>
    <col min="16135" max="16135" width="14.7265625" style="11" bestFit="1" customWidth="1"/>
    <col min="16136" max="16345" width="9" style="11"/>
    <col min="16346" max="16346" width="4.26953125" style="11" customWidth="1"/>
    <col min="16347" max="16347" width="4.90625" style="11" customWidth="1"/>
    <col min="16348" max="16348" width="13.7265625" style="11" customWidth="1"/>
    <col min="16349" max="16349" width="8.36328125" style="11" customWidth="1"/>
    <col min="16350" max="16350" width="25.90625" style="11" customWidth="1"/>
    <col min="16351" max="16351" width="8.90625" style="11" customWidth="1"/>
    <col min="16352" max="16352" width="22.26953125" style="11" customWidth="1"/>
    <col min="16353" max="16355" width="8.26953125" style="11" customWidth="1"/>
    <col min="16356" max="16357" width="20" style="11" customWidth="1"/>
    <col min="16358" max="16361" width="7" style="11" customWidth="1"/>
    <col min="16362" max="16362" width="8.7265625" style="11" customWidth="1"/>
    <col min="16363" max="16364" width="13.26953125" style="11" customWidth="1"/>
    <col min="16365" max="16365" width="9" style="11"/>
    <col min="16366" max="16366" width="10.26953125" style="11" customWidth="1"/>
    <col min="16367" max="16367" width="10.6328125" style="11" customWidth="1"/>
    <col min="16368" max="16368" width="9" style="11"/>
    <col min="16369" max="16369" width="14.453125" style="11" bestFit="1" customWidth="1"/>
    <col min="16370" max="16370" width="13.26953125" style="11" bestFit="1" customWidth="1"/>
    <col min="16371" max="16384" width="9" style="11"/>
  </cols>
  <sheetData>
    <row r="1" spans="1:14">
      <c r="I1" s="12"/>
    </row>
    <row r="2" spans="1:14" ht="39.75" customHeight="1">
      <c r="B2" s="114" t="s">
        <v>289</v>
      </c>
    </row>
    <row r="3" spans="1:14" ht="22.5" customHeight="1">
      <c r="B3" s="115" t="s">
        <v>474</v>
      </c>
      <c r="J3" s="15"/>
      <c r="K3" s="294" t="s">
        <v>16</v>
      </c>
      <c r="L3" s="295"/>
      <c r="M3" s="296"/>
    </row>
    <row r="4" spans="1:14" s="22" customFormat="1" ht="85.5" customHeight="1">
      <c r="A4" s="16" t="s">
        <v>17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7" t="s">
        <v>280</v>
      </c>
      <c r="I4" s="18" t="s">
        <v>24</v>
      </c>
      <c r="J4" s="19" t="s">
        <v>23</v>
      </c>
      <c r="K4" s="56" t="s">
        <v>137</v>
      </c>
      <c r="L4" s="196" t="s">
        <v>279</v>
      </c>
      <c r="M4" s="21" t="s">
        <v>26</v>
      </c>
      <c r="N4" s="99"/>
    </row>
    <row r="5" spans="1:14">
      <c r="A5" s="23">
        <v>1</v>
      </c>
      <c r="B5" s="8" t="s">
        <v>8</v>
      </c>
      <c r="C5" s="8" t="s">
        <v>27</v>
      </c>
      <c r="D5" s="199">
        <v>2.98</v>
      </c>
      <c r="E5" s="199">
        <v>2.81</v>
      </c>
      <c r="F5" s="199">
        <v>1.06</v>
      </c>
      <c r="G5" s="198">
        <v>310738918.22000003</v>
      </c>
      <c r="H5" s="198">
        <v>107563038.34</v>
      </c>
      <c r="I5" s="201">
        <v>0</v>
      </c>
      <c r="J5" s="26">
        <f>G5</f>
        <v>310738918.22000003</v>
      </c>
      <c r="K5" s="27">
        <f>H5</f>
        <v>107563038.34</v>
      </c>
      <c r="L5" s="86">
        <v>536198927.93999988</v>
      </c>
      <c r="M5" s="28">
        <f>K5/L5</f>
        <v>0.2006028597506562</v>
      </c>
    </row>
    <row r="6" spans="1:14">
      <c r="A6" s="23">
        <v>2</v>
      </c>
      <c r="B6" s="8" t="s">
        <v>8</v>
      </c>
      <c r="C6" s="8" t="s">
        <v>28</v>
      </c>
      <c r="D6" s="199">
        <v>4.93</v>
      </c>
      <c r="E6" s="199">
        <v>4.67</v>
      </c>
      <c r="F6" s="199">
        <v>3.13</v>
      </c>
      <c r="G6" s="198">
        <v>44334327.149999999</v>
      </c>
      <c r="H6" s="198">
        <v>9212268.7300000004</v>
      </c>
      <c r="I6" s="201">
        <v>0</v>
      </c>
      <c r="J6" s="26">
        <f t="shared" ref="J6:J71" si="0">G6</f>
        <v>44334327.149999999</v>
      </c>
      <c r="K6" s="27">
        <f t="shared" ref="K6:K71" si="1">H6</f>
        <v>9212268.7300000004</v>
      </c>
      <c r="L6" s="86">
        <v>67817709.860000014</v>
      </c>
      <c r="M6" s="28">
        <f t="shared" ref="M6:M16" si="2">K6/L6</f>
        <v>0.1358386879919333</v>
      </c>
    </row>
    <row r="7" spans="1:14">
      <c r="A7" s="23">
        <v>3</v>
      </c>
      <c r="B7" s="8" t="s">
        <v>8</v>
      </c>
      <c r="C7" s="8" t="s">
        <v>29</v>
      </c>
      <c r="D7" s="199">
        <v>3.4</v>
      </c>
      <c r="E7" s="199">
        <v>3.11</v>
      </c>
      <c r="F7" s="199">
        <v>2.3199999999999998</v>
      </c>
      <c r="G7" s="198">
        <v>27991170.690000001</v>
      </c>
      <c r="H7" s="198">
        <v>9735409</v>
      </c>
      <c r="I7" s="201">
        <v>0</v>
      </c>
      <c r="J7" s="26">
        <f t="shared" si="0"/>
        <v>27991170.690000001</v>
      </c>
      <c r="K7" s="27">
        <f t="shared" si="1"/>
        <v>9735409</v>
      </c>
      <c r="L7" s="86">
        <v>67420225.230000004</v>
      </c>
      <c r="M7" s="28">
        <f t="shared" si="2"/>
        <v>0.14439893914308716</v>
      </c>
    </row>
    <row r="8" spans="1:14">
      <c r="A8" s="23">
        <v>4</v>
      </c>
      <c r="B8" s="8" t="s">
        <v>8</v>
      </c>
      <c r="C8" s="8" t="s">
        <v>30</v>
      </c>
      <c r="D8" s="199">
        <v>2.4</v>
      </c>
      <c r="E8" s="199">
        <v>2.2200000000000002</v>
      </c>
      <c r="F8" s="199">
        <v>1.79</v>
      </c>
      <c r="G8" s="198">
        <v>25177891.420000002</v>
      </c>
      <c r="H8" s="198">
        <v>5696276.9900000002</v>
      </c>
      <c r="I8" s="201">
        <v>0</v>
      </c>
      <c r="J8" s="26">
        <f t="shared" si="0"/>
        <v>25177891.420000002</v>
      </c>
      <c r="K8" s="27">
        <f t="shared" si="1"/>
        <v>5696276.9900000002</v>
      </c>
      <c r="L8" s="86">
        <v>62631073.439999998</v>
      </c>
      <c r="M8" s="28">
        <f t="shared" si="2"/>
        <v>9.094969441098566E-2</v>
      </c>
    </row>
    <row r="9" spans="1:14">
      <c r="A9" s="23">
        <v>5</v>
      </c>
      <c r="B9" s="8" t="s">
        <v>8</v>
      </c>
      <c r="C9" s="8" t="s">
        <v>31</v>
      </c>
      <c r="D9" s="199">
        <v>3.6</v>
      </c>
      <c r="E9" s="199">
        <v>3.29</v>
      </c>
      <c r="F9" s="199">
        <v>2.81</v>
      </c>
      <c r="G9" s="198">
        <v>22943911.59</v>
      </c>
      <c r="H9" s="198">
        <v>18419444.210000001</v>
      </c>
      <c r="I9" s="201">
        <v>0</v>
      </c>
      <c r="J9" s="26">
        <f t="shared" si="0"/>
        <v>22943911.59</v>
      </c>
      <c r="K9" s="27">
        <f t="shared" si="1"/>
        <v>18419444.210000001</v>
      </c>
      <c r="L9" s="86">
        <v>42361812.420000009</v>
      </c>
      <c r="M9" s="28">
        <f t="shared" si="2"/>
        <v>0.43481246806389584</v>
      </c>
    </row>
    <row r="10" spans="1:14">
      <c r="A10" s="23">
        <v>6</v>
      </c>
      <c r="B10" s="8" t="s">
        <v>8</v>
      </c>
      <c r="C10" s="8" t="s">
        <v>32</v>
      </c>
      <c r="D10" s="199">
        <v>2.04</v>
      </c>
      <c r="E10" s="199">
        <v>1.79</v>
      </c>
      <c r="F10" s="199">
        <v>1.38</v>
      </c>
      <c r="G10" s="198">
        <v>19422331.140000001</v>
      </c>
      <c r="H10" s="198">
        <v>7217831.2699999996</v>
      </c>
      <c r="I10" s="201">
        <v>0</v>
      </c>
      <c r="J10" s="26">
        <f t="shared" si="0"/>
        <v>19422331.140000001</v>
      </c>
      <c r="K10" s="27">
        <f t="shared" si="1"/>
        <v>7217831.2699999996</v>
      </c>
      <c r="L10" s="86">
        <v>80061280.760000005</v>
      </c>
      <c r="M10" s="28">
        <f t="shared" si="2"/>
        <v>9.0153832183086341E-2</v>
      </c>
    </row>
    <row r="11" spans="1:14">
      <c r="A11" s="23">
        <v>7</v>
      </c>
      <c r="B11" s="8" t="s">
        <v>8</v>
      </c>
      <c r="C11" s="8" t="s">
        <v>33</v>
      </c>
      <c r="D11" s="199">
        <v>2.4500000000000002</v>
      </c>
      <c r="E11" s="199">
        <v>2.17</v>
      </c>
      <c r="F11" s="199">
        <v>1.68</v>
      </c>
      <c r="G11" s="198">
        <v>35702687.880000003</v>
      </c>
      <c r="H11" s="198">
        <v>12948616.539999999</v>
      </c>
      <c r="I11" s="201">
        <v>0</v>
      </c>
      <c r="J11" s="26">
        <f t="shared" si="0"/>
        <v>35702687.880000003</v>
      </c>
      <c r="K11" s="27">
        <f t="shared" si="1"/>
        <v>12948616.539999999</v>
      </c>
      <c r="L11" s="86">
        <v>91290818.960000008</v>
      </c>
      <c r="M11" s="28">
        <f t="shared" si="2"/>
        <v>0.1418391979337327</v>
      </c>
    </row>
    <row r="12" spans="1:14">
      <c r="A12" s="23">
        <v>8</v>
      </c>
      <c r="B12" s="8" t="s">
        <v>8</v>
      </c>
      <c r="C12" s="8" t="s">
        <v>34</v>
      </c>
      <c r="D12" s="199">
        <v>3.48</v>
      </c>
      <c r="E12" s="199">
        <v>3.13</v>
      </c>
      <c r="F12" s="199">
        <v>1.61</v>
      </c>
      <c r="G12" s="198">
        <v>78183000.659999996</v>
      </c>
      <c r="H12" s="198">
        <v>28437905.93</v>
      </c>
      <c r="I12" s="201">
        <v>0</v>
      </c>
      <c r="J12" s="26">
        <f t="shared" si="0"/>
        <v>78183000.659999996</v>
      </c>
      <c r="K12" s="27">
        <f t="shared" si="1"/>
        <v>28437905.93</v>
      </c>
      <c r="L12" s="86">
        <v>132296255.12000002</v>
      </c>
      <c r="M12" s="28">
        <f t="shared" si="2"/>
        <v>0.21495624274629124</v>
      </c>
    </row>
    <row r="13" spans="1:14">
      <c r="A13" s="23">
        <v>9</v>
      </c>
      <c r="B13" s="8" t="s">
        <v>8</v>
      </c>
      <c r="C13" s="8" t="s">
        <v>35</v>
      </c>
      <c r="D13" s="199">
        <v>3.15</v>
      </c>
      <c r="E13" s="199">
        <v>2.89</v>
      </c>
      <c r="F13" s="199">
        <v>2.4500000000000002</v>
      </c>
      <c r="G13" s="198">
        <v>38754578.799999997</v>
      </c>
      <c r="H13" s="198">
        <v>13868368.789999999</v>
      </c>
      <c r="I13" s="201">
        <v>0</v>
      </c>
      <c r="J13" s="26">
        <f t="shared" si="0"/>
        <v>38754578.799999997</v>
      </c>
      <c r="K13" s="27">
        <f t="shared" si="1"/>
        <v>13868368.789999999</v>
      </c>
      <c r="L13" s="86">
        <v>67591794.049999997</v>
      </c>
      <c r="M13" s="28">
        <f t="shared" si="2"/>
        <v>0.20517829101770971</v>
      </c>
    </row>
    <row r="14" spans="1:14">
      <c r="A14" s="23">
        <v>10</v>
      </c>
      <c r="B14" s="8" t="s">
        <v>8</v>
      </c>
      <c r="C14" s="8" t="s">
        <v>36</v>
      </c>
      <c r="D14" s="199">
        <v>4</v>
      </c>
      <c r="E14" s="199">
        <v>3.61</v>
      </c>
      <c r="F14" s="199">
        <v>2.7</v>
      </c>
      <c r="G14" s="198">
        <v>42756814.560000002</v>
      </c>
      <c r="H14" s="198">
        <v>11616935.26</v>
      </c>
      <c r="I14" s="201">
        <v>0</v>
      </c>
      <c r="J14" s="26">
        <f t="shared" si="0"/>
        <v>42756814.560000002</v>
      </c>
      <c r="K14" s="27">
        <f t="shared" si="1"/>
        <v>11616935.26</v>
      </c>
      <c r="L14" s="86">
        <v>72799278.870000005</v>
      </c>
      <c r="M14" s="28">
        <f t="shared" si="2"/>
        <v>0.15957486722835171</v>
      </c>
    </row>
    <row r="15" spans="1:14">
      <c r="A15" s="23">
        <v>11</v>
      </c>
      <c r="B15" s="8" t="s">
        <v>8</v>
      </c>
      <c r="C15" s="8" t="s">
        <v>37</v>
      </c>
      <c r="D15" s="199">
        <v>0.9</v>
      </c>
      <c r="E15" s="199">
        <v>0.76</v>
      </c>
      <c r="F15" s="199">
        <v>0.34</v>
      </c>
      <c r="G15" s="198">
        <v>-8081520.8799999999</v>
      </c>
      <c r="H15" s="198">
        <v>11934917.109999999</v>
      </c>
      <c r="I15" s="201">
        <v>5</v>
      </c>
      <c r="J15" s="26">
        <f t="shared" si="0"/>
        <v>-8081520.8799999999</v>
      </c>
      <c r="K15" s="27">
        <f t="shared" si="1"/>
        <v>11934917.109999999</v>
      </c>
      <c r="L15" s="86">
        <v>169326516.41000003</v>
      </c>
      <c r="M15" s="28">
        <f t="shared" si="2"/>
        <v>7.0484631486194979E-2</v>
      </c>
    </row>
    <row r="16" spans="1:14">
      <c r="A16" s="23">
        <v>12</v>
      </c>
      <c r="B16" s="8" t="s">
        <v>8</v>
      </c>
      <c r="C16" s="8" t="s">
        <v>38</v>
      </c>
      <c r="D16" s="199">
        <v>2.93</v>
      </c>
      <c r="E16" s="199">
        <v>2.5099999999999998</v>
      </c>
      <c r="F16" s="199">
        <v>1.8</v>
      </c>
      <c r="G16" s="198">
        <v>12805899.529999999</v>
      </c>
      <c r="H16" s="198">
        <v>4950027.57</v>
      </c>
      <c r="I16" s="201">
        <v>0</v>
      </c>
      <c r="J16" s="26">
        <f t="shared" si="0"/>
        <v>12805899.529999999</v>
      </c>
      <c r="K16" s="27">
        <f t="shared" si="1"/>
        <v>4950027.57</v>
      </c>
      <c r="L16" s="86">
        <v>22445576.610000003</v>
      </c>
      <c r="M16" s="28">
        <f t="shared" si="2"/>
        <v>0.22053465838764208</v>
      </c>
    </row>
    <row r="17" spans="1:13">
      <c r="A17" s="29"/>
      <c r="B17" s="30" t="s">
        <v>39</v>
      </c>
      <c r="C17" s="30"/>
      <c r="D17" s="31"/>
      <c r="E17" s="31"/>
      <c r="F17" s="31"/>
      <c r="G17" s="31">
        <f t="shared" ref="G17:H17" si="3">STDEV(G5:G16)</f>
        <v>83396345.910339564</v>
      </c>
      <c r="H17" s="31">
        <f t="shared" si="3"/>
        <v>28251512.760897186</v>
      </c>
      <c r="I17" s="31"/>
      <c r="J17" s="31"/>
      <c r="K17" s="31"/>
      <c r="L17" s="31"/>
      <c r="M17" s="52">
        <f>STDEV(M5:M16)</f>
        <v>9.6165487326336924E-2</v>
      </c>
    </row>
    <row r="18" spans="1:13">
      <c r="A18" s="23">
        <v>13</v>
      </c>
      <c r="B18" s="8" t="s">
        <v>9</v>
      </c>
      <c r="C18" s="8" t="s">
        <v>40</v>
      </c>
      <c r="D18" s="202">
        <v>2.14</v>
      </c>
      <c r="E18" s="202">
        <v>1.76</v>
      </c>
      <c r="F18" s="202">
        <v>0.89</v>
      </c>
      <c r="G18" s="200">
        <v>131748302.59999999</v>
      </c>
      <c r="H18" s="200">
        <v>98038314.430000007</v>
      </c>
      <c r="I18" s="25">
        <v>0</v>
      </c>
      <c r="J18" s="26">
        <f t="shared" si="0"/>
        <v>131748302.59999999</v>
      </c>
      <c r="K18" s="27">
        <f t="shared" si="1"/>
        <v>98038314.430000007</v>
      </c>
      <c r="L18" s="86">
        <v>369891945.6699999</v>
      </c>
      <c r="M18" s="28">
        <f t="shared" ref="M18:M69" si="4">K18/L18</f>
        <v>0.26504582102327029</v>
      </c>
    </row>
    <row r="19" spans="1:13">
      <c r="A19" s="23">
        <v>14</v>
      </c>
      <c r="B19" s="8" t="s">
        <v>9</v>
      </c>
      <c r="C19" s="8" t="s">
        <v>41</v>
      </c>
      <c r="D19" s="202">
        <v>2.9</v>
      </c>
      <c r="E19" s="202">
        <v>2.5299999999999998</v>
      </c>
      <c r="F19" s="202">
        <v>2.08</v>
      </c>
      <c r="G19" s="200">
        <v>36842369.409999996</v>
      </c>
      <c r="H19" s="200">
        <v>9668636.1500000004</v>
      </c>
      <c r="I19" s="25">
        <v>0</v>
      </c>
      <c r="J19" s="26">
        <f t="shared" si="0"/>
        <v>36842369.409999996</v>
      </c>
      <c r="K19" s="27">
        <f t="shared" si="1"/>
        <v>9668636.1500000004</v>
      </c>
      <c r="L19" s="86">
        <v>73415740.789999977</v>
      </c>
      <c r="M19" s="28">
        <f t="shared" si="4"/>
        <v>0.13169704542866881</v>
      </c>
    </row>
    <row r="20" spans="1:13">
      <c r="A20" s="23">
        <v>15</v>
      </c>
      <c r="B20" s="8" t="s">
        <v>9</v>
      </c>
      <c r="C20" s="8" t="s">
        <v>42</v>
      </c>
      <c r="D20" s="202">
        <v>2.08</v>
      </c>
      <c r="E20" s="202">
        <v>1.86</v>
      </c>
      <c r="F20" s="202">
        <v>1.34</v>
      </c>
      <c r="G20" s="200">
        <v>27550158.100000001</v>
      </c>
      <c r="H20" s="200">
        <v>12235243.039999999</v>
      </c>
      <c r="I20" s="25">
        <v>0</v>
      </c>
      <c r="J20" s="26">
        <f t="shared" si="0"/>
        <v>27550158.100000001</v>
      </c>
      <c r="K20" s="27">
        <f t="shared" si="1"/>
        <v>12235243.039999999</v>
      </c>
      <c r="L20" s="86">
        <v>90671942.979999974</v>
      </c>
      <c r="M20" s="28">
        <f t="shared" si="4"/>
        <v>0.13493968076429988</v>
      </c>
    </row>
    <row r="21" spans="1:13">
      <c r="A21" s="23">
        <v>16</v>
      </c>
      <c r="B21" s="8" t="s">
        <v>9</v>
      </c>
      <c r="C21" s="8" t="s">
        <v>43</v>
      </c>
      <c r="D21" s="202">
        <v>2.5299999999999998</v>
      </c>
      <c r="E21" s="202">
        <v>2.31</v>
      </c>
      <c r="F21" s="202">
        <v>1.21</v>
      </c>
      <c r="G21" s="200">
        <v>71744714.840000004</v>
      </c>
      <c r="H21" s="200">
        <v>23546884.969999999</v>
      </c>
      <c r="I21" s="25">
        <v>0</v>
      </c>
      <c r="J21" s="26">
        <f t="shared" si="0"/>
        <v>71744714.840000004</v>
      </c>
      <c r="K21" s="27">
        <f t="shared" si="1"/>
        <v>23546884.969999999</v>
      </c>
      <c r="L21" s="86">
        <v>130024384.41</v>
      </c>
      <c r="M21" s="28">
        <f t="shared" si="4"/>
        <v>0.1810959157918462</v>
      </c>
    </row>
    <row r="22" spans="1:13">
      <c r="A22" s="23">
        <v>17</v>
      </c>
      <c r="B22" s="8" t="s">
        <v>9</v>
      </c>
      <c r="C22" s="8" t="s">
        <v>44</v>
      </c>
      <c r="D22" s="202">
        <v>4.07</v>
      </c>
      <c r="E22" s="202">
        <v>3.78</v>
      </c>
      <c r="F22" s="202">
        <v>2.85</v>
      </c>
      <c r="G22" s="200">
        <v>43269562.640000001</v>
      </c>
      <c r="H22" s="200">
        <v>11757925.189999999</v>
      </c>
      <c r="I22" s="25">
        <v>0</v>
      </c>
      <c r="J22" s="26">
        <f t="shared" si="0"/>
        <v>43269562.640000001</v>
      </c>
      <c r="K22" s="27">
        <f t="shared" si="1"/>
        <v>11757925.189999999</v>
      </c>
      <c r="L22" s="86">
        <v>65422633.059999995</v>
      </c>
      <c r="M22" s="28">
        <f t="shared" si="4"/>
        <v>0.17972259201516155</v>
      </c>
    </row>
    <row r="23" spans="1:13">
      <c r="A23" s="23">
        <v>18</v>
      </c>
      <c r="B23" s="8" t="s">
        <v>9</v>
      </c>
      <c r="C23" s="8" t="s">
        <v>45</v>
      </c>
      <c r="D23" s="202">
        <v>4.03</v>
      </c>
      <c r="E23" s="202">
        <v>3.41</v>
      </c>
      <c r="F23" s="202">
        <v>2.87</v>
      </c>
      <c r="G23" s="200">
        <v>37984485.130000003</v>
      </c>
      <c r="H23" s="200">
        <v>15809990.189999999</v>
      </c>
      <c r="I23" s="25">
        <v>0</v>
      </c>
      <c r="J23" s="26">
        <f t="shared" si="0"/>
        <v>37984485.130000003</v>
      </c>
      <c r="K23" s="27">
        <f t="shared" si="1"/>
        <v>15809990.189999999</v>
      </c>
      <c r="L23" s="86">
        <v>67686697.590000033</v>
      </c>
      <c r="M23" s="28">
        <f t="shared" si="4"/>
        <v>0.23357603122796985</v>
      </c>
    </row>
    <row r="24" spans="1:13">
      <c r="A24" s="23">
        <v>19</v>
      </c>
      <c r="B24" s="8" t="s">
        <v>9</v>
      </c>
      <c r="C24" s="8" t="s">
        <v>46</v>
      </c>
      <c r="D24" s="202">
        <v>1.91</v>
      </c>
      <c r="E24" s="202">
        <v>1.72</v>
      </c>
      <c r="F24" s="202">
        <v>1.29</v>
      </c>
      <c r="G24" s="200">
        <v>24785751.629999999</v>
      </c>
      <c r="H24" s="200">
        <v>10352707.949999999</v>
      </c>
      <c r="I24" s="25">
        <v>0</v>
      </c>
      <c r="J24" s="26">
        <f t="shared" si="0"/>
        <v>24785751.629999999</v>
      </c>
      <c r="K24" s="27">
        <f t="shared" si="1"/>
        <v>10352707.949999999</v>
      </c>
      <c r="L24" s="86">
        <v>58212429.370000035</v>
      </c>
      <c r="M24" s="28">
        <f t="shared" si="4"/>
        <v>0.17784359907396857</v>
      </c>
    </row>
    <row r="25" spans="1:13">
      <c r="A25" s="23">
        <v>20</v>
      </c>
      <c r="B25" s="8" t="s">
        <v>9</v>
      </c>
      <c r="C25" s="8" t="s">
        <v>47</v>
      </c>
      <c r="D25" s="202">
        <v>1.85</v>
      </c>
      <c r="E25" s="202">
        <v>1.63</v>
      </c>
      <c r="F25" s="202">
        <v>1.45</v>
      </c>
      <c r="G25" s="200">
        <v>14802860.119999999</v>
      </c>
      <c r="H25" s="200">
        <v>6774616.4699999997</v>
      </c>
      <c r="I25" s="25">
        <v>0</v>
      </c>
      <c r="J25" s="26">
        <f t="shared" si="0"/>
        <v>14802860.119999999</v>
      </c>
      <c r="K25" s="27">
        <f t="shared" si="1"/>
        <v>6774616.4699999997</v>
      </c>
      <c r="L25" s="86">
        <v>32865144.539999995</v>
      </c>
      <c r="M25" s="28">
        <f t="shared" si="4"/>
        <v>0.20613377986987549</v>
      </c>
    </row>
    <row r="26" spans="1:13">
      <c r="A26" s="29"/>
      <c r="B26" s="30" t="s">
        <v>48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52">
        <f>STDEV(M18:M25)</f>
        <v>4.5579192583174645E-2</v>
      </c>
    </row>
    <row r="27" spans="1:13">
      <c r="A27" s="23">
        <v>21</v>
      </c>
      <c r="B27" s="8" t="s">
        <v>10</v>
      </c>
      <c r="C27" s="8" t="s">
        <v>49</v>
      </c>
      <c r="D27" s="24">
        <v>1.41</v>
      </c>
      <c r="E27" s="24">
        <v>1.26</v>
      </c>
      <c r="F27" s="24">
        <v>0.44</v>
      </c>
      <c r="G27" s="24">
        <v>101346509.03</v>
      </c>
      <c r="H27" s="24">
        <v>99709786.349999994</v>
      </c>
      <c r="I27" s="25">
        <v>2</v>
      </c>
      <c r="J27" s="26">
        <f t="shared" si="0"/>
        <v>101346509.03</v>
      </c>
      <c r="K27" s="27">
        <f t="shared" si="1"/>
        <v>99709786.349999994</v>
      </c>
      <c r="L27" s="86">
        <v>724339352.32000005</v>
      </c>
      <c r="M27" s="28">
        <f t="shared" si="4"/>
        <v>0.13765617735752952</v>
      </c>
    </row>
    <row r="28" spans="1:13">
      <c r="A28" s="23">
        <v>22</v>
      </c>
      <c r="B28" s="8" t="s">
        <v>10</v>
      </c>
      <c r="C28" s="8" t="s">
        <v>50</v>
      </c>
      <c r="D28" s="24">
        <v>3.86</v>
      </c>
      <c r="E28" s="24">
        <v>3.53</v>
      </c>
      <c r="F28" s="24">
        <v>2.5</v>
      </c>
      <c r="G28" s="24">
        <v>22254039.670000002</v>
      </c>
      <c r="H28" s="24">
        <v>13622221.310000001</v>
      </c>
      <c r="I28" s="25">
        <v>0</v>
      </c>
      <c r="J28" s="26">
        <f t="shared" si="0"/>
        <v>22254039.670000002</v>
      </c>
      <c r="K28" s="27">
        <f t="shared" si="1"/>
        <v>13622221.310000001</v>
      </c>
      <c r="L28" s="86">
        <v>45620491.61999999</v>
      </c>
      <c r="M28" s="28">
        <f t="shared" si="4"/>
        <v>0.29859873987039692</v>
      </c>
    </row>
    <row r="29" spans="1:13">
      <c r="A29" s="23">
        <v>23</v>
      </c>
      <c r="B29" s="8" t="s">
        <v>10</v>
      </c>
      <c r="C29" s="8" t="s">
        <v>51</v>
      </c>
      <c r="D29" s="24">
        <v>3.81</v>
      </c>
      <c r="E29" s="24">
        <v>3.32</v>
      </c>
      <c r="F29" s="24">
        <v>2.23</v>
      </c>
      <c r="G29" s="24">
        <v>53363987.359999999</v>
      </c>
      <c r="H29" s="24">
        <v>13224404.9</v>
      </c>
      <c r="I29" s="25">
        <v>0</v>
      </c>
      <c r="J29" s="26">
        <f t="shared" si="0"/>
        <v>53363987.359999999</v>
      </c>
      <c r="K29" s="27">
        <f t="shared" si="1"/>
        <v>13224404.9</v>
      </c>
      <c r="L29" s="86">
        <v>93235334.870000049</v>
      </c>
      <c r="M29" s="28">
        <f t="shared" si="4"/>
        <v>0.14183898109487203</v>
      </c>
    </row>
    <row r="30" spans="1:13">
      <c r="A30" s="23">
        <v>24</v>
      </c>
      <c r="B30" s="8" t="s">
        <v>10</v>
      </c>
      <c r="C30" s="8" t="s">
        <v>52</v>
      </c>
      <c r="D30" s="24">
        <v>2.0699999999999998</v>
      </c>
      <c r="E30" s="24">
        <v>1.9</v>
      </c>
      <c r="F30" s="24">
        <v>1.55</v>
      </c>
      <c r="G30" s="24">
        <v>31120345.559999999</v>
      </c>
      <c r="H30" s="24">
        <v>7359617.1200000001</v>
      </c>
      <c r="I30" s="25">
        <v>0</v>
      </c>
      <c r="J30" s="26">
        <f t="shared" si="0"/>
        <v>31120345.559999999</v>
      </c>
      <c r="K30" s="27">
        <f t="shared" si="1"/>
        <v>7359617.1200000001</v>
      </c>
      <c r="L30" s="86">
        <v>67008760.880000003</v>
      </c>
      <c r="M30" s="28">
        <f t="shared" si="4"/>
        <v>0.10983067024891985</v>
      </c>
    </row>
    <row r="31" spans="1:13">
      <c r="A31" s="23">
        <v>25</v>
      </c>
      <c r="B31" s="8" t="s">
        <v>10</v>
      </c>
      <c r="C31" s="8" t="s">
        <v>53</v>
      </c>
      <c r="D31" s="24">
        <v>2.7</v>
      </c>
      <c r="E31" s="24">
        <v>2.38</v>
      </c>
      <c r="F31" s="24">
        <v>1.9</v>
      </c>
      <c r="G31" s="24">
        <v>12838241.119999999</v>
      </c>
      <c r="H31" s="24">
        <v>4605397.5199999996</v>
      </c>
      <c r="I31" s="25">
        <v>0</v>
      </c>
      <c r="J31" s="26">
        <f t="shared" si="0"/>
        <v>12838241.119999999</v>
      </c>
      <c r="K31" s="27">
        <f t="shared" si="1"/>
        <v>4605397.5199999996</v>
      </c>
      <c r="L31" s="86">
        <v>36116597.68999999</v>
      </c>
      <c r="M31" s="28">
        <f t="shared" si="4"/>
        <v>0.12751471109016307</v>
      </c>
    </row>
    <row r="32" spans="1:13">
      <c r="A32" s="23">
        <v>26</v>
      </c>
      <c r="B32" s="8" t="s">
        <v>10</v>
      </c>
      <c r="C32" s="8" t="s">
        <v>54</v>
      </c>
      <c r="D32" s="24">
        <v>3.5</v>
      </c>
      <c r="E32" s="24">
        <v>3.15</v>
      </c>
      <c r="F32" s="24">
        <v>2.59</v>
      </c>
      <c r="G32" s="24">
        <v>18737329.25</v>
      </c>
      <c r="H32" s="24">
        <v>4527442.5599999996</v>
      </c>
      <c r="I32" s="25">
        <v>0</v>
      </c>
      <c r="J32" s="26">
        <f t="shared" si="0"/>
        <v>18737329.25</v>
      </c>
      <c r="K32" s="27">
        <f t="shared" si="1"/>
        <v>4527442.5599999996</v>
      </c>
      <c r="L32" s="86">
        <v>48513707.940000013</v>
      </c>
      <c r="M32" s="28">
        <f t="shared" si="4"/>
        <v>9.3322954526571661E-2</v>
      </c>
    </row>
    <row r="33" spans="1:13">
      <c r="A33" s="23">
        <v>27</v>
      </c>
      <c r="B33" s="8" t="s">
        <v>10</v>
      </c>
      <c r="C33" s="8" t="s">
        <v>55</v>
      </c>
      <c r="D33" s="24">
        <v>2.88</v>
      </c>
      <c r="E33" s="24">
        <v>2.48</v>
      </c>
      <c r="F33" s="24">
        <v>1.59</v>
      </c>
      <c r="G33" s="24">
        <v>17440671.16</v>
      </c>
      <c r="H33" s="24">
        <v>3932966.42</v>
      </c>
      <c r="I33" s="25">
        <v>0</v>
      </c>
      <c r="J33" s="26">
        <f t="shared" si="0"/>
        <v>17440671.16</v>
      </c>
      <c r="K33" s="27">
        <f t="shared" si="1"/>
        <v>3932966.42</v>
      </c>
      <c r="L33" s="86">
        <v>55714075.620000005</v>
      </c>
      <c r="M33" s="28">
        <f t="shared" si="4"/>
        <v>7.0591971171252099E-2</v>
      </c>
    </row>
    <row r="34" spans="1:13">
      <c r="A34" s="23">
        <v>28</v>
      </c>
      <c r="B34" s="8" t="s">
        <v>10</v>
      </c>
      <c r="C34" s="8" t="s">
        <v>56</v>
      </c>
      <c r="D34" s="24">
        <v>1.42</v>
      </c>
      <c r="E34" s="24">
        <v>1.1499999999999999</v>
      </c>
      <c r="F34" s="24">
        <v>0.64</v>
      </c>
      <c r="G34" s="24">
        <v>25973349.920000002</v>
      </c>
      <c r="H34" s="24">
        <v>30063216.559999999</v>
      </c>
      <c r="I34" s="25">
        <v>2</v>
      </c>
      <c r="J34" s="26">
        <f t="shared" si="0"/>
        <v>25973349.920000002</v>
      </c>
      <c r="K34" s="27">
        <f t="shared" si="1"/>
        <v>30063216.559999999</v>
      </c>
      <c r="L34" s="86">
        <v>167695263.31999993</v>
      </c>
      <c r="M34" s="28">
        <f t="shared" si="4"/>
        <v>0.17927290231586734</v>
      </c>
    </row>
    <row r="35" spans="1:13">
      <c r="A35" s="23">
        <v>29</v>
      </c>
      <c r="B35" s="8" t="s">
        <v>10</v>
      </c>
      <c r="C35" s="8" t="s">
        <v>57</v>
      </c>
      <c r="D35" s="24">
        <v>1.93</v>
      </c>
      <c r="E35" s="24">
        <v>1.68</v>
      </c>
      <c r="F35" s="24">
        <v>1.02</v>
      </c>
      <c r="G35" s="24">
        <v>12154783.949999999</v>
      </c>
      <c r="H35" s="24">
        <v>9829294.75</v>
      </c>
      <c r="I35" s="25">
        <v>0</v>
      </c>
      <c r="J35" s="26">
        <f t="shared" si="0"/>
        <v>12154783.949999999</v>
      </c>
      <c r="K35" s="27">
        <f t="shared" si="1"/>
        <v>9829294.75</v>
      </c>
      <c r="L35" s="86">
        <v>51032040.979999989</v>
      </c>
      <c r="M35" s="28">
        <f t="shared" si="4"/>
        <v>0.19261026134252024</v>
      </c>
    </row>
    <row r="36" spans="1:13">
      <c r="A36" s="23">
        <v>30</v>
      </c>
      <c r="B36" s="8" t="s">
        <v>10</v>
      </c>
      <c r="C36" s="8" t="s">
        <v>58</v>
      </c>
      <c r="D36" s="24">
        <v>1.69</v>
      </c>
      <c r="E36" s="24">
        <v>1.46</v>
      </c>
      <c r="F36" s="24">
        <v>1.02</v>
      </c>
      <c r="G36" s="24">
        <v>10303201.77</v>
      </c>
      <c r="H36" s="24">
        <v>5661745.25</v>
      </c>
      <c r="I36" s="25">
        <v>0</v>
      </c>
      <c r="J36" s="26">
        <f t="shared" si="0"/>
        <v>10303201.77</v>
      </c>
      <c r="K36" s="27">
        <f t="shared" si="1"/>
        <v>5661745.25</v>
      </c>
      <c r="L36" s="86">
        <v>53139948.289999992</v>
      </c>
      <c r="M36" s="28">
        <f t="shared" si="4"/>
        <v>0.10654404891593471</v>
      </c>
    </row>
    <row r="37" spans="1:13">
      <c r="A37" s="23">
        <v>31</v>
      </c>
      <c r="B37" s="8" t="s">
        <v>10</v>
      </c>
      <c r="C37" s="8" t="s">
        <v>59</v>
      </c>
      <c r="D37" s="24">
        <v>3.28</v>
      </c>
      <c r="E37" s="24">
        <v>2.94</v>
      </c>
      <c r="F37" s="24">
        <v>2.4300000000000002</v>
      </c>
      <c r="G37" s="24">
        <v>34172985.640000001</v>
      </c>
      <c r="H37" s="24">
        <v>11384457.73</v>
      </c>
      <c r="I37" s="25">
        <v>0</v>
      </c>
      <c r="J37" s="26">
        <f t="shared" si="0"/>
        <v>34172985.640000001</v>
      </c>
      <c r="K37" s="27">
        <f t="shared" si="1"/>
        <v>11384457.73</v>
      </c>
      <c r="L37" s="86">
        <v>74733548.069999993</v>
      </c>
      <c r="M37" s="28">
        <f t="shared" si="4"/>
        <v>0.15233396545466601</v>
      </c>
    </row>
    <row r="38" spans="1:13">
      <c r="A38" s="23">
        <v>32</v>
      </c>
      <c r="B38" s="8" t="s">
        <v>10</v>
      </c>
      <c r="C38" s="8" t="s">
        <v>60</v>
      </c>
      <c r="D38" s="24">
        <v>1.35</v>
      </c>
      <c r="E38" s="24">
        <v>1.2</v>
      </c>
      <c r="F38" s="24">
        <v>0.81</v>
      </c>
      <c r="G38" s="24">
        <v>13951682.060000001</v>
      </c>
      <c r="H38" s="24">
        <v>12337446.93</v>
      </c>
      <c r="I38" s="25">
        <v>1</v>
      </c>
      <c r="J38" s="26">
        <f t="shared" si="0"/>
        <v>13951682.060000001</v>
      </c>
      <c r="K38" s="27">
        <f t="shared" si="1"/>
        <v>12337446.93</v>
      </c>
      <c r="L38" s="86">
        <v>110556499.64999999</v>
      </c>
      <c r="M38" s="28">
        <f t="shared" si="4"/>
        <v>0.11159404439411447</v>
      </c>
    </row>
    <row r="39" spans="1:13">
      <c r="A39" s="23">
        <v>33</v>
      </c>
      <c r="B39" s="8" t="s">
        <v>10</v>
      </c>
      <c r="C39" s="8" t="s">
        <v>61</v>
      </c>
      <c r="D39" s="24">
        <v>7.2</v>
      </c>
      <c r="E39" s="24">
        <v>6.88</v>
      </c>
      <c r="F39" s="24">
        <v>6.3</v>
      </c>
      <c r="G39" s="24">
        <v>59657003.729999997</v>
      </c>
      <c r="H39" s="24">
        <v>5109111.01</v>
      </c>
      <c r="I39" s="25">
        <v>0</v>
      </c>
      <c r="J39" s="26">
        <f t="shared" si="0"/>
        <v>59657003.729999997</v>
      </c>
      <c r="K39" s="27">
        <f t="shared" si="1"/>
        <v>5109111.01</v>
      </c>
      <c r="L39" s="86">
        <v>58761008.299999997</v>
      </c>
      <c r="M39" s="28">
        <f t="shared" si="4"/>
        <v>8.6947299881510037E-2</v>
      </c>
    </row>
    <row r="40" spans="1:13">
      <c r="A40" s="23">
        <v>34</v>
      </c>
      <c r="B40" s="8" t="s">
        <v>10</v>
      </c>
      <c r="C40" s="8" t="s">
        <v>62</v>
      </c>
      <c r="D40" s="24">
        <v>2.42</v>
      </c>
      <c r="E40" s="24">
        <v>2.08</v>
      </c>
      <c r="F40" s="24">
        <v>1.63</v>
      </c>
      <c r="G40" s="24">
        <v>15394068.550000001</v>
      </c>
      <c r="H40" s="24">
        <v>9634074.0399999991</v>
      </c>
      <c r="I40" s="25">
        <v>0</v>
      </c>
      <c r="J40" s="26">
        <f t="shared" si="0"/>
        <v>15394068.550000001</v>
      </c>
      <c r="K40" s="27">
        <f t="shared" si="1"/>
        <v>9634074.0399999991</v>
      </c>
      <c r="L40" s="86">
        <v>35977989.190000005</v>
      </c>
      <c r="M40" s="28">
        <f t="shared" si="4"/>
        <v>0.26777688961777124</v>
      </c>
    </row>
    <row r="41" spans="1:13">
      <c r="A41" s="29"/>
      <c r="B41" s="30" t="s">
        <v>63</v>
      </c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52">
        <f>STDEV(M27:M40)</f>
        <v>6.6671660616584208E-2</v>
      </c>
    </row>
    <row r="42" spans="1:13">
      <c r="A42" s="23">
        <v>35</v>
      </c>
      <c r="B42" s="8" t="s">
        <v>11</v>
      </c>
      <c r="C42" s="8" t="s">
        <v>64</v>
      </c>
      <c r="D42" s="24">
        <v>1.43</v>
      </c>
      <c r="E42" s="24">
        <v>1.21</v>
      </c>
      <c r="F42" s="24">
        <v>0.49</v>
      </c>
      <c r="G42" s="24">
        <v>244610130.55000001</v>
      </c>
      <c r="H42" s="24">
        <v>192971345.44</v>
      </c>
      <c r="I42" s="25">
        <v>2</v>
      </c>
      <c r="J42" s="26">
        <f t="shared" si="0"/>
        <v>244610130.55000001</v>
      </c>
      <c r="K42" s="27">
        <f t="shared" si="1"/>
        <v>192971345.44</v>
      </c>
      <c r="L42" s="86">
        <v>1447028387.8999991</v>
      </c>
      <c r="M42" s="28">
        <f t="shared" si="4"/>
        <v>0.13335698667256266</v>
      </c>
    </row>
    <row r="43" spans="1:13">
      <c r="A43" s="23">
        <v>36</v>
      </c>
      <c r="B43" s="8" t="s">
        <v>11</v>
      </c>
      <c r="C43" s="8" t="s">
        <v>65</v>
      </c>
      <c r="D43" s="24">
        <v>2.54</v>
      </c>
      <c r="E43" s="24">
        <v>2.2200000000000002</v>
      </c>
      <c r="F43" s="24">
        <v>1.79</v>
      </c>
      <c r="G43" s="24">
        <v>23949416.109999999</v>
      </c>
      <c r="H43" s="24">
        <v>14322192.02</v>
      </c>
      <c r="I43" s="25">
        <v>0</v>
      </c>
      <c r="J43" s="26">
        <f t="shared" si="0"/>
        <v>23949416.109999999</v>
      </c>
      <c r="K43" s="27">
        <f t="shared" si="1"/>
        <v>14322192.02</v>
      </c>
      <c r="L43" s="86">
        <v>62028340.320000008</v>
      </c>
      <c r="M43" s="28">
        <f t="shared" si="4"/>
        <v>0.23089755337822648</v>
      </c>
    </row>
    <row r="44" spans="1:13">
      <c r="A44" s="23">
        <v>37</v>
      </c>
      <c r="B44" s="8" t="s">
        <v>11</v>
      </c>
      <c r="C44" s="8" t="s">
        <v>66</v>
      </c>
      <c r="D44" s="24">
        <v>1.87</v>
      </c>
      <c r="E44" s="24">
        <v>1.75</v>
      </c>
      <c r="F44" s="24">
        <v>1.55</v>
      </c>
      <c r="G44" s="24">
        <v>18841977.210000001</v>
      </c>
      <c r="H44" s="24">
        <v>7102291.5199999996</v>
      </c>
      <c r="I44" s="25">
        <v>0</v>
      </c>
      <c r="J44" s="26">
        <f t="shared" si="0"/>
        <v>18841977.210000001</v>
      </c>
      <c r="K44" s="27">
        <f t="shared" si="1"/>
        <v>7102291.5199999996</v>
      </c>
      <c r="L44" s="86">
        <v>47032889.639999986</v>
      </c>
      <c r="M44" s="28">
        <f t="shared" si="4"/>
        <v>0.15100691397790972</v>
      </c>
    </row>
    <row r="45" spans="1:13">
      <c r="A45" s="23">
        <v>38</v>
      </c>
      <c r="B45" s="8" t="s">
        <v>11</v>
      </c>
      <c r="C45" s="8" t="s">
        <v>67</v>
      </c>
      <c r="D45" s="24">
        <v>1.1399999999999999</v>
      </c>
      <c r="E45" s="24">
        <v>0.8</v>
      </c>
      <c r="F45" s="24">
        <v>0.52</v>
      </c>
      <c r="G45" s="24">
        <v>10647683.66</v>
      </c>
      <c r="H45" s="24">
        <v>7120010.0999999996</v>
      </c>
      <c r="I45" s="25">
        <v>3</v>
      </c>
      <c r="J45" s="26">
        <f t="shared" si="0"/>
        <v>10647683.66</v>
      </c>
      <c r="K45" s="27">
        <f t="shared" si="1"/>
        <v>7120010.0999999996</v>
      </c>
      <c r="L45" s="86">
        <v>120674565.39</v>
      </c>
      <c r="M45" s="28">
        <f t="shared" si="4"/>
        <v>5.9001746366264658E-2</v>
      </c>
    </row>
    <row r="46" spans="1:13">
      <c r="A46" s="23">
        <v>39</v>
      </c>
      <c r="B46" s="8" t="s">
        <v>11</v>
      </c>
      <c r="C46" s="8" t="s">
        <v>68</v>
      </c>
      <c r="D46" s="24">
        <v>1.19</v>
      </c>
      <c r="E46" s="24">
        <v>0.98</v>
      </c>
      <c r="F46" s="24">
        <v>0.43</v>
      </c>
      <c r="G46" s="24">
        <v>5333820.26</v>
      </c>
      <c r="H46" s="24">
        <v>11435463.869999999</v>
      </c>
      <c r="I46" s="25">
        <v>3</v>
      </c>
      <c r="J46" s="26">
        <f t="shared" si="0"/>
        <v>5333820.26</v>
      </c>
      <c r="K46" s="27">
        <f t="shared" si="1"/>
        <v>11435463.869999999</v>
      </c>
      <c r="L46" s="86">
        <v>105338629.32000002</v>
      </c>
      <c r="M46" s="28">
        <f t="shared" si="4"/>
        <v>0.10855907223988166</v>
      </c>
    </row>
    <row r="47" spans="1:13">
      <c r="A47" s="23">
        <v>40</v>
      </c>
      <c r="B47" s="8" t="s">
        <v>11</v>
      </c>
      <c r="C47" s="8" t="s">
        <v>69</v>
      </c>
      <c r="D47" s="24">
        <v>2.1800000000000002</v>
      </c>
      <c r="E47" s="24">
        <v>1.92</v>
      </c>
      <c r="F47" s="24">
        <v>1.45</v>
      </c>
      <c r="G47" s="24">
        <v>16588560.08</v>
      </c>
      <c r="H47" s="24">
        <v>12124579.33</v>
      </c>
      <c r="I47" s="25">
        <v>0</v>
      </c>
      <c r="J47" s="26">
        <f t="shared" si="0"/>
        <v>16588560.08</v>
      </c>
      <c r="K47" s="27">
        <f t="shared" si="1"/>
        <v>12124579.33</v>
      </c>
      <c r="L47" s="86">
        <v>66742083.10999997</v>
      </c>
      <c r="M47" s="28">
        <f t="shared" si="4"/>
        <v>0.18166318408157947</v>
      </c>
    </row>
    <row r="48" spans="1:13">
      <c r="A48" s="23">
        <v>41</v>
      </c>
      <c r="B48" s="8" t="s">
        <v>11</v>
      </c>
      <c r="C48" s="8" t="s">
        <v>70</v>
      </c>
      <c r="D48" s="24">
        <v>1.77</v>
      </c>
      <c r="E48" s="24">
        <v>1.66</v>
      </c>
      <c r="F48" s="24">
        <v>1.46</v>
      </c>
      <c r="G48" s="24">
        <v>8034018.7000000002</v>
      </c>
      <c r="H48" s="24">
        <v>2007499.32</v>
      </c>
      <c r="I48" s="25">
        <v>0</v>
      </c>
      <c r="J48" s="26">
        <f t="shared" si="0"/>
        <v>8034018.7000000002</v>
      </c>
      <c r="K48" s="27">
        <f t="shared" si="1"/>
        <v>2007499.32</v>
      </c>
      <c r="L48" s="86">
        <v>31731704.18999999</v>
      </c>
      <c r="M48" s="28">
        <f t="shared" si="4"/>
        <v>6.3264781115432447E-2</v>
      </c>
    </row>
    <row r="49" spans="1:13">
      <c r="A49" s="23">
        <v>42</v>
      </c>
      <c r="B49" s="8" t="s">
        <v>11</v>
      </c>
      <c r="C49" s="8" t="s">
        <v>71</v>
      </c>
      <c r="D49" s="24">
        <v>2.2200000000000002</v>
      </c>
      <c r="E49" s="24">
        <v>1.83</v>
      </c>
      <c r="F49" s="24">
        <v>1</v>
      </c>
      <c r="G49" s="24">
        <v>65470642.350000001</v>
      </c>
      <c r="H49" s="24">
        <v>43705128.960000001</v>
      </c>
      <c r="I49" s="25">
        <v>0</v>
      </c>
      <c r="J49" s="26">
        <f t="shared" si="0"/>
        <v>65470642.350000001</v>
      </c>
      <c r="K49" s="27">
        <f t="shared" si="1"/>
        <v>43705128.960000001</v>
      </c>
      <c r="L49" s="86">
        <v>268437493.43000001</v>
      </c>
      <c r="M49" s="28">
        <f t="shared" si="4"/>
        <v>0.16281305715364577</v>
      </c>
    </row>
    <row r="50" spans="1:13">
      <c r="A50" s="23">
        <v>43</v>
      </c>
      <c r="B50" s="8" t="s">
        <v>11</v>
      </c>
      <c r="C50" s="8" t="s">
        <v>72</v>
      </c>
      <c r="D50" s="24">
        <v>2.2000000000000002</v>
      </c>
      <c r="E50" s="24">
        <v>1.93</v>
      </c>
      <c r="F50" s="24">
        <v>1.57</v>
      </c>
      <c r="G50" s="24">
        <v>18864369.449999999</v>
      </c>
      <c r="H50" s="24">
        <v>6077086.2699999996</v>
      </c>
      <c r="I50" s="25">
        <v>0</v>
      </c>
      <c r="J50" s="26">
        <f t="shared" si="0"/>
        <v>18864369.449999999</v>
      </c>
      <c r="K50" s="27">
        <f t="shared" si="1"/>
        <v>6077086.2699999996</v>
      </c>
      <c r="L50" s="86">
        <v>59521530.660000011</v>
      </c>
      <c r="M50" s="28">
        <f t="shared" si="4"/>
        <v>0.1020989581856294</v>
      </c>
    </row>
    <row r="51" spans="1:13">
      <c r="A51" s="23">
        <v>44</v>
      </c>
      <c r="B51" s="8" t="s">
        <v>11</v>
      </c>
      <c r="C51" s="8" t="s">
        <v>73</v>
      </c>
      <c r="D51" s="24">
        <v>1.26</v>
      </c>
      <c r="E51" s="24">
        <v>1.04</v>
      </c>
      <c r="F51" s="24">
        <v>0.72</v>
      </c>
      <c r="G51" s="24">
        <v>7967156.8099999996</v>
      </c>
      <c r="H51" s="24">
        <v>11684529.16</v>
      </c>
      <c r="I51" s="25">
        <v>2</v>
      </c>
      <c r="J51" s="26">
        <f t="shared" si="0"/>
        <v>7967156.8099999996</v>
      </c>
      <c r="K51" s="27">
        <f t="shared" si="1"/>
        <v>11684529.16</v>
      </c>
      <c r="L51" s="86">
        <v>113630767.17</v>
      </c>
      <c r="M51" s="28">
        <f t="shared" si="4"/>
        <v>0.10282892081964987</v>
      </c>
    </row>
    <row r="52" spans="1:13">
      <c r="A52" s="23">
        <v>45</v>
      </c>
      <c r="B52" s="8" t="s">
        <v>11</v>
      </c>
      <c r="C52" s="8" t="s">
        <v>74</v>
      </c>
      <c r="D52" s="24">
        <v>1.02</v>
      </c>
      <c r="E52" s="24">
        <v>0.56999999999999995</v>
      </c>
      <c r="F52" s="24">
        <v>0.23</v>
      </c>
      <c r="G52" s="24">
        <v>721919.48</v>
      </c>
      <c r="H52" s="24">
        <v>24587100.57</v>
      </c>
      <c r="I52" s="25">
        <v>3</v>
      </c>
      <c r="J52" s="26">
        <f t="shared" si="0"/>
        <v>721919.48</v>
      </c>
      <c r="K52" s="27">
        <f t="shared" si="1"/>
        <v>24587100.57</v>
      </c>
      <c r="L52" s="86">
        <v>112285203.56999998</v>
      </c>
      <c r="M52" s="28">
        <f t="shared" si="4"/>
        <v>0.21897008500030993</v>
      </c>
    </row>
    <row r="53" spans="1:13">
      <c r="A53" s="23">
        <v>46</v>
      </c>
      <c r="B53" s="8" t="s">
        <v>11</v>
      </c>
      <c r="C53" s="8" t="s">
        <v>75</v>
      </c>
      <c r="D53" s="24">
        <v>3.37</v>
      </c>
      <c r="E53" s="24">
        <v>3.1</v>
      </c>
      <c r="F53" s="24">
        <v>2.64</v>
      </c>
      <c r="G53" s="24">
        <v>24605832.109999999</v>
      </c>
      <c r="H53" s="24">
        <v>15007657.26</v>
      </c>
      <c r="I53" s="25">
        <v>0</v>
      </c>
      <c r="J53" s="26">
        <f t="shared" si="0"/>
        <v>24605832.109999999</v>
      </c>
      <c r="K53" s="27">
        <f t="shared" si="1"/>
        <v>15007657.26</v>
      </c>
      <c r="L53" s="86">
        <v>54634894.459999993</v>
      </c>
      <c r="M53" s="28">
        <f t="shared" si="4"/>
        <v>0.2746899652380147</v>
      </c>
    </row>
    <row r="54" spans="1:13">
      <c r="A54" s="23">
        <v>47</v>
      </c>
      <c r="B54" s="8" t="s">
        <v>11</v>
      </c>
      <c r="C54" s="8" t="s">
        <v>76</v>
      </c>
      <c r="D54" s="24">
        <v>2.02</v>
      </c>
      <c r="E54" s="24">
        <v>1.8</v>
      </c>
      <c r="F54" s="24">
        <v>1.45</v>
      </c>
      <c r="G54" s="24">
        <v>10157849.109999999</v>
      </c>
      <c r="H54" s="24">
        <v>8539048.4199999999</v>
      </c>
      <c r="I54" s="25">
        <v>0</v>
      </c>
      <c r="J54" s="26">
        <f t="shared" si="0"/>
        <v>10157849.109999999</v>
      </c>
      <c r="K54" s="27">
        <f t="shared" si="1"/>
        <v>8539048.4199999999</v>
      </c>
      <c r="L54" s="86">
        <v>40727412.45000001</v>
      </c>
      <c r="M54" s="28">
        <f t="shared" si="4"/>
        <v>0.20966341602190339</v>
      </c>
    </row>
    <row r="55" spans="1:13">
      <c r="A55" s="23">
        <v>48</v>
      </c>
      <c r="B55" s="8" t="s">
        <v>11</v>
      </c>
      <c r="C55" s="8" t="s">
        <v>77</v>
      </c>
      <c r="D55" s="24">
        <v>1.25</v>
      </c>
      <c r="E55" s="24">
        <v>1.1200000000000001</v>
      </c>
      <c r="F55" s="24">
        <v>0.77</v>
      </c>
      <c r="G55" s="24">
        <v>5637481.6900000004</v>
      </c>
      <c r="H55" s="24">
        <v>13790613.689999999</v>
      </c>
      <c r="I55" s="25">
        <v>2</v>
      </c>
      <c r="J55" s="26">
        <f t="shared" si="0"/>
        <v>5637481.6900000004</v>
      </c>
      <c r="K55" s="27">
        <f t="shared" si="1"/>
        <v>13790613.689999999</v>
      </c>
      <c r="L55" s="86">
        <v>64456446.829999991</v>
      </c>
      <c r="M55" s="28">
        <f t="shared" si="4"/>
        <v>0.21395243405786724</v>
      </c>
    </row>
    <row r="56" spans="1:13">
      <c r="A56" s="23">
        <v>49</v>
      </c>
      <c r="B56" s="8" t="s">
        <v>11</v>
      </c>
      <c r="C56" s="8" t="s">
        <v>78</v>
      </c>
      <c r="D56" s="24">
        <v>1.55</v>
      </c>
      <c r="E56" s="24">
        <v>1.32</v>
      </c>
      <c r="F56" s="24">
        <v>1.1399999999999999</v>
      </c>
      <c r="G56" s="24">
        <v>16755058.91</v>
      </c>
      <c r="H56" s="24">
        <v>10361785.43</v>
      </c>
      <c r="I56" s="25">
        <v>0</v>
      </c>
      <c r="J56" s="26">
        <f t="shared" si="0"/>
        <v>16755058.91</v>
      </c>
      <c r="K56" s="27">
        <f t="shared" si="1"/>
        <v>10361785.43</v>
      </c>
      <c r="L56" s="86">
        <v>54816267.820000015</v>
      </c>
      <c r="M56" s="28">
        <f t="shared" si="4"/>
        <v>0.18902756138059157</v>
      </c>
    </row>
    <row r="57" spans="1:13">
      <c r="A57" s="23">
        <v>50</v>
      </c>
      <c r="B57" s="8" t="s">
        <v>11</v>
      </c>
      <c r="C57" s="8" t="s">
        <v>79</v>
      </c>
      <c r="D57" s="24">
        <v>3.69</v>
      </c>
      <c r="E57" s="24">
        <v>3.26</v>
      </c>
      <c r="F57" s="24">
        <v>2.72</v>
      </c>
      <c r="G57" s="24">
        <v>23375262.190000001</v>
      </c>
      <c r="H57" s="24">
        <v>9173046.4800000004</v>
      </c>
      <c r="I57" s="25">
        <v>0</v>
      </c>
      <c r="J57" s="26">
        <f t="shared" si="0"/>
        <v>23375262.190000001</v>
      </c>
      <c r="K57" s="27">
        <f t="shared" si="1"/>
        <v>9173046.4800000004</v>
      </c>
      <c r="L57" s="86">
        <v>48744835.129999995</v>
      </c>
      <c r="M57" s="28">
        <f t="shared" si="4"/>
        <v>0.18818499345696732</v>
      </c>
    </row>
    <row r="58" spans="1:13">
      <c r="A58" s="23">
        <v>51</v>
      </c>
      <c r="B58" s="8" t="s">
        <v>11</v>
      </c>
      <c r="C58" s="8" t="s">
        <v>80</v>
      </c>
      <c r="D58" s="24">
        <v>2.35</v>
      </c>
      <c r="E58" s="24">
        <v>2</v>
      </c>
      <c r="F58" s="24">
        <v>1.18</v>
      </c>
      <c r="G58" s="24">
        <v>119978923.38</v>
      </c>
      <c r="H58" s="24">
        <v>77563116.959999993</v>
      </c>
      <c r="I58" s="25">
        <v>0</v>
      </c>
      <c r="J58" s="26">
        <f t="shared" si="0"/>
        <v>119978923.38</v>
      </c>
      <c r="K58" s="27">
        <f t="shared" si="1"/>
        <v>77563116.959999993</v>
      </c>
      <c r="L58" s="86">
        <v>328339627.56999987</v>
      </c>
      <c r="M58" s="28">
        <f t="shared" si="4"/>
        <v>0.23622831497384225</v>
      </c>
    </row>
    <row r="59" spans="1:13">
      <c r="A59" s="23">
        <v>52</v>
      </c>
      <c r="B59" s="8" t="s">
        <v>11</v>
      </c>
      <c r="C59" s="8" t="s">
        <v>81</v>
      </c>
      <c r="D59" s="24">
        <v>2.68</v>
      </c>
      <c r="E59" s="24">
        <v>2.2999999999999998</v>
      </c>
      <c r="F59" s="24">
        <v>1.93</v>
      </c>
      <c r="G59" s="24">
        <v>19328845.07</v>
      </c>
      <c r="H59" s="24">
        <v>20195583.870000001</v>
      </c>
      <c r="I59" s="25">
        <v>0</v>
      </c>
      <c r="J59" s="26">
        <f t="shared" si="0"/>
        <v>19328845.07</v>
      </c>
      <c r="K59" s="27">
        <f t="shared" si="1"/>
        <v>20195583.870000001</v>
      </c>
      <c r="L59" s="86">
        <v>47927664.089999989</v>
      </c>
      <c r="M59" s="28">
        <f t="shared" si="4"/>
        <v>0.42137634398530532</v>
      </c>
    </row>
    <row r="60" spans="1:13">
      <c r="A60" s="29"/>
      <c r="B60" s="30" t="s">
        <v>82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52">
        <f>STDEV(M42:M59)</f>
        <v>8.5882043511322642E-2</v>
      </c>
    </row>
    <row r="61" spans="1:13">
      <c r="A61" s="23">
        <v>53</v>
      </c>
      <c r="B61" s="8" t="s">
        <v>12</v>
      </c>
      <c r="C61" s="8" t="s">
        <v>83</v>
      </c>
      <c r="D61" s="24">
        <v>3.3</v>
      </c>
      <c r="E61" s="24">
        <v>2.93</v>
      </c>
      <c r="F61" s="24">
        <v>2.02</v>
      </c>
      <c r="G61" s="24">
        <v>392888884.06999999</v>
      </c>
      <c r="H61" s="24">
        <v>45428747.270000003</v>
      </c>
      <c r="I61" s="25">
        <v>0</v>
      </c>
      <c r="J61" s="26">
        <f t="shared" si="0"/>
        <v>392888884.06999999</v>
      </c>
      <c r="K61" s="27">
        <f t="shared" si="1"/>
        <v>45428747.270000003</v>
      </c>
      <c r="L61" s="86">
        <v>657787412.62</v>
      </c>
      <c r="M61" s="28">
        <f t="shared" si="4"/>
        <v>6.9062962286029525E-2</v>
      </c>
    </row>
    <row r="62" spans="1:13">
      <c r="A62" s="23">
        <v>54</v>
      </c>
      <c r="B62" s="8" t="s">
        <v>12</v>
      </c>
      <c r="C62" s="8" t="s">
        <v>84</v>
      </c>
      <c r="D62" s="24">
        <v>1.35</v>
      </c>
      <c r="E62" s="24">
        <v>1.18</v>
      </c>
      <c r="F62" s="24">
        <v>0.55000000000000004</v>
      </c>
      <c r="G62" s="24">
        <v>21697036.73</v>
      </c>
      <c r="H62" s="24">
        <v>10179576.4</v>
      </c>
      <c r="I62" s="25">
        <v>2</v>
      </c>
      <c r="J62" s="26">
        <f t="shared" si="0"/>
        <v>21697036.73</v>
      </c>
      <c r="K62" s="27">
        <f t="shared" si="1"/>
        <v>10179576.4</v>
      </c>
      <c r="L62" s="86">
        <v>153315447.32999989</v>
      </c>
      <c r="M62" s="28">
        <f t="shared" si="4"/>
        <v>6.6396286723080372E-2</v>
      </c>
    </row>
    <row r="63" spans="1:13">
      <c r="A63" s="23">
        <v>55</v>
      </c>
      <c r="B63" s="8" t="s">
        <v>12</v>
      </c>
      <c r="C63" s="8" t="s">
        <v>85</v>
      </c>
      <c r="D63" s="24">
        <v>1.29</v>
      </c>
      <c r="E63" s="24">
        <v>1.1200000000000001</v>
      </c>
      <c r="F63" s="24">
        <v>0.42</v>
      </c>
      <c r="G63" s="24">
        <v>5226095.7699999996</v>
      </c>
      <c r="H63" s="24">
        <v>5160820.46</v>
      </c>
      <c r="I63" s="25">
        <v>2</v>
      </c>
      <c r="J63" s="26">
        <f t="shared" si="0"/>
        <v>5226095.7699999996</v>
      </c>
      <c r="K63" s="27">
        <f t="shared" si="1"/>
        <v>5160820.46</v>
      </c>
      <c r="L63" s="86">
        <v>55104544.549999997</v>
      </c>
      <c r="M63" s="28">
        <f t="shared" si="4"/>
        <v>9.3655078762464802E-2</v>
      </c>
    </row>
    <row r="64" spans="1:13">
      <c r="A64" s="23">
        <v>56</v>
      </c>
      <c r="B64" s="8" t="s">
        <v>12</v>
      </c>
      <c r="C64" s="8" t="s">
        <v>86</v>
      </c>
      <c r="D64" s="24">
        <v>1.21</v>
      </c>
      <c r="E64" s="24">
        <v>0.92</v>
      </c>
      <c r="F64" s="24">
        <v>0.54</v>
      </c>
      <c r="G64" s="24">
        <v>4841654.66</v>
      </c>
      <c r="H64" s="24">
        <v>10614065.6</v>
      </c>
      <c r="I64" s="25">
        <v>3</v>
      </c>
      <c r="J64" s="26">
        <f t="shared" si="0"/>
        <v>4841654.66</v>
      </c>
      <c r="K64" s="27">
        <f t="shared" si="1"/>
        <v>10614065.6</v>
      </c>
      <c r="L64" s="86">
        <v>59302653.969999991</v>
      </c>
      <c r="M64" s="28">
        <f t="shared" si="4"/>
        <v>0.17898129155179868</v>
      </c>
    </row>
    <row r="65" spans="1:13">
      <c r="A65" s="23">
        <v>57</v>
      </c>
      <c r="B65" s="8" t="s">
        <v>12</v>
      </c>
      <c r="C65" s="8" t="s">
        <v>87</v>
      </c>
      <c r="D65" s="24">
        <v>0.79</v>
      </c>
      <c r="E65" s="24">
        <v>0.66</v>
      </c>
      <c r="F65" s="24">
        <v>0.13</v>
      </c>
      <c r="G65" s="24">
        <v>-50394409.490000002</v>
      </c>
      <c r="H65" s="24">
        <v>66731745.039999999</v>
      </c>
      <c r="I65" s="25">
        <v>6</v>
      </c>
      <c r="J65" s="26">
        <f t="shared" si="0"/>
        <v>-50394409.490000002</v>
      </c>
      <c r="K65" s="27">
        <f t="shared" si="1"/>
        <v>66731745.039999999</v>
      </c>
      <c r="L65" s="86">
        <v>383787584.78999984</v>
      </c>
      <c r="M65" s="28">
        <f t="shared" si="4"/>
        <v>0.17387676851640249</v>
      </c>
    </row>
    <row r="66" spans="1:13">
      <c r="A66" s="23">
        <v>58</v>
      </c>
      <c r="B66" s="8" t="s">
        <v>12</v>
      </c>
      <c r="C66" s="8" t="s">
        <v>88</v>
      </c>
      <c r="D66" s="24">
        <v>2.96</v>
      </c>
      <c r="E66" s="24">
        <v>2.7</v>
      </c>
      <c r="F66" s="24">
        <v>2.27</v>
      </c>
      <c r="G66" s="24">
        <v>19509788.620000001</v>
      </c>
      <c r="H66" s="24">
        <v>7798992.4699999997</v>
      </c>
      <c r="I66" s="25">
        <v>0</v>
      </c>
      <c r="J66" s="26">
        <f t="shared" si="0"/>
        <v>19509788.620000001</v>
      </c>
      <c r="K66" s="27">
        <f t="shared" si="1"/>
        <v>7798992.4699999997</v>
      </c>
      <c r="L66" s="86">
        <v>40441208.519999996</v>
      </c>
      <c r="M66" s="28">
        <f t="shared" si="4"/>
        <v>0.19284766097291695</v>
      </c>
    </row>
    <row r="67" spans="1:13">
      <c r="A67" s="23">
        <v>59</v>
      </c>
      <c r="B67" s="8" t="s">
        <v>12</v>
      </c>
      <c r="C67" s="8" t="s">
        <v>89</v>
      </c>
      <c r="D67" s="24">
        <v>1.0900000000000001</v>
      </c>
      <c r="E67" s="24">
        <v>0.97</v>
      </c>
      <c r="F67" s="24">
        <v>0.56999999999999995</v>
      </c>
      <c r="G67" s="24">
        <v>1060515.82</v>
      </c>
      <c r="H67" s="24">
        <v>3660768.79</v>
      </c>
      <c r="I67" s="25">
        <v>3</v>
      </c>
      <c r="J67" s="26">
        <f t="shared" si="0"/>
        <v>1060515.82</v>
      </c>
      <c r="K67" s="27">
        <f t="shared" si="1"/>
        <v>3660768.79</v>
      </c>
      <c r="L67" s="86">
        <v>26250813.320000004</v>
      </c>
      <c r="M67" s="28">
        <f t="shared" si="4"/>
        <v>0.13945353789137377</v>
      </c>
    </row>
    <row r="68" spans="1:13">
      <c r="A68" s="23">
        <v>60</v>
      </c>
      <c r="B68" s="8" t="s">
        <v>12</v>
      </c>
      <c r="C68" s="8" t="s">
        <v>90</v>
      </c>
      <c r="D68" s="24">
        <v>2.14</v>
      </c>
      <c r="E68" s="24">
        <v>1.95</v>
      </c>
      <c r="F68" s="24">
        <v>1.65</v>
      </c>
      <c r="G68" s="24">
        <v>32891210.73</v>
      </c>
      <c r="H68" s="24">
        <v>126353.74</v>
      </c>
      <c r="I68" s="25">
        <v>0</v>
      </c>
      <c r="J68" s="26">
        <f t="shared" si="0"/>
        <v>32891210.73</v>
      </c>
      <c r="K68" s="27">
        <f t="shared" si="1"/>
        <v>126353.74</v>
      </c>
      <c r="L68" s="86">
        <v>43307978.830000021</v>
      </c>
      <c r="M68" s="28">
        <f t="shared" si="4"/>
        <v>2.9175626157938606E-3</v>
      </c>
    </row>
    <row r="69" spans="1:13">
      <c r="A69" s="23">
        <v>61</v>
      </c>
      <c r="B69" s="8" t="s">
        <v>12</v>
      </c>
      <c r="C69" s="8" t="s">
        <v>91</v>
      </c>
      <c r="D69" s="24">
        <v>2.11</v>
      </c>
      <c r="E69" s="24">
        <v>1.91</v>
      </c>
      <c r="F69" s="24">
        <v>1.07</v>
      </c>
      <c r="G69" s="24">
        <v>15944921.42</v>
      </c>
      <c r="H69" s="24">
        <v>11391167.25</v>
      </c>
      <c r="I69" s="25">
        <v>0</v>
      </c>
      <c r="J69" s="26">
        <f t="shared" si="0"/>
        <v>15944921.42</v>
      </c>
      <c r="K69" s="27">
        <f t="shared" si="1"/>
        <v>11391167.25</v>
      </c>
      <c r="L69" s="86">
        <v>46414320.609999985</v>
      </c>
      <c r="M69" s="28">
        <f t="shared" si="4"/>
        <v>0.24542354816986739</v>
      </c>
    </row>
    <row r="70" spans="1:13">
      <c r="A70" s="29"/>
      <c r="B70" s="30" t="s">
        <v>92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52">
        <f>STDEV(M61:M69)</f>
        <v>7.6574901957230088E-2</v>
      </c>
    </row>
    <row r="71" spans="1:13">
      <c r="A71" s="23">
        <v>62</v>
      </c>
      <c r="B71" s="8" t="s">
        <v>13</v>
      </c>
      <c r="C71" s="8" t="s">
        <v>93</v>
      </c>
      <c r="D71" s="24">
        <v>2.19</v>
      </c>
      <c r="E71" s="24">
        <v>2.02</v>
      </c>
      <c r="F71" s="24">
        <v>1.22</v>
      </c>
      <c r="G71" s="24">
        <v>168278876.49000001</v>
      </c>
      <c r="H71" s="24">
        <v>107749056.52</v>
      </c>
      <c r="I71" s="25">
        <v>0</v>
      </c>
      <c r="J71" s="26">
        <f t="shared" si="0"/>
        <v>168278876.49000001</v>
      </c>
      <c r="K71" s="27">
        <f t="shared" si="1"/>
        <v>107749056.52</v>
      </c>
      <c r="L71" s="86">
        <v>411525571.62999994</v>
      </c>
      <c r="M71" s="28">
        <f t="shared" ref="M71:M98" si="5">K71/L71</f>
        <v>0.26182833813514872</v>
      </c>
    </row>
    <row r="72" spans="1:13">
      <c r="A72" s="23">
        <v>63</v>
      </c>
      <c r="B72" s="8" t="s">
        <v>13</v>
      </c>
      <c r="C72" s="8" t="s">
        <v>94</v>
      </c>
      <c r="D72" s="24">
        <v>1.38</v>
      </c>
      <c r="E72" s="24">
        <v>1.21</v>
      </c>
      <c r="F72" s="24">
        <v>0.91</v>
      </c>
      <c r="G72" s="24">
        <v>17136338.170000002</v>
      </c>
      <c r="H72" s="24">
        <v>22708017.280000001</v>
      </c>
      <c r="I72" s="25">
        <v>1</v>
      </c>
      <c r="J72" s="26">
        <f t="shared" ref="J72:K87" si="6">G72</f>
        <v>17136338.170000002</v>
      </c>
      <c r="K72" s="27">
        <f t="shared" si="6"/>
        <v>22708017.280000001</v>
      </c>
      <c r="L72" s="86">
        <v>108542284.46999998</v>
      </c>
      <c r="M72" s="28">
        <f t="shared" si="5"/>
        <v>0.20920894922085662</v>
      </c>
    </row>
    <row r="73" spans="1:13">
      <c r="A73" s="23">
        <v>64</v>
      </c>
      <c r="B73" s="8" t="s">
        <v>13</v>
      </c>
      <c r="C73" s="8" t="s">
        <v>95</v>
      </c>
      <c r="D73" s="24">
        <v>1.51</v>
      </c>
      <c r="E73" s="24">
        <v>1.32</v>
      </c>
      <c r="F73" s="24">
        <v>0.99</v>
      </c>
      <c r="G73" s="24">
        <v>13604409.970000001</v>
      </c>
      <c r="H73" s="24">
        <v>19097065.969999999</v>
      </c>
      <c r="I73" s="25">
        <v>0</v>
      </c>
      <c r="J73" s="26">
        <f t="shared" si="6"/>
        <v>13604409.970000001</v>
      </c>
      <c r="K73" s="27">
        <f t="shared" si="6"/>
        <v>19097065.969999999</v>
      </c>
      <c r="L73" s="86">
        <v>72890050.309999987</v>
      </c>
      <c r="M73" s="28">
        <f t="shared" si="5"/>
        <v>0.2619982547519249</v>
      </c>
    </row>
    <row r="74" spans="1:13">
      <c r="A74" s="23">
        <v>65</v>
      </c>
      <c r="B74" s="8" t="s">
        <v>13</v>
      </c>
      <c r="C74" s="8" t="s">
        <v>96</v>
      </c>
      <c r="D74" s="24">
        <v>1.17</v>
      </c>
      <c r="E74" s="24">
        <v>1.04</v>
      </c>
      <c r="F74" s="24">
        <v>0.77</v>
      </c>
      <c r="G74" s="24">
        <v>8718116.8200000003</v>
      </c>
      <c r="H74" s="24">
        <v>11096765.83</v>
      </c>
      <c r="I74" s="25">
        <v>2</v>
      </c>
      <c r="J74" s="26">
        <f t="shared" si="6"/>
        <v>8718116.8200000003</v>
      </c>
      <c r="K74" s="27">
        <f t="shared" si="6"/>
        <v>11096765.83</v>
      </c>
      <c r="L74" s="86">
        <v>127079498.77999999</v>
      </c>
      <c r="M74" s="28">
        <f t="shared" si="5"/>
        <v>8.7321447885238518E-2</v>
      </c>
    </row>
    <row r="75" spans="1:13">
      <c r="A75" s="23">
        <v>66</v>
      </c>
      <c r="B75" s="8" t="s">
        <v>13</v>
      </c>
      <c r="C75" s="8" t="s">
        <v>97</v>
      </c>
      <c r="D75" s="24">
        <v>1.77</v>
      </c>
      <c r="E75" s="24">
        <v>1.46</v>
      </c>
      <c r="F75" s="24">
        <v>1.1000000000000001</v>
      </c>
      <c r="G75" s="24">
        <v>22621815.59</v>
      </c>
      <c r="H75" s="24">
        <v>22165019.280000001</v>
      </c>
      <c r="I75" s="25">
        <v>0</v>
      </c>
      <c r="J75" s="26">
        <f t="shared" si="6"/>
        <v>22621815.59</v>
      </c>
      <c r="K75" s="27">
        <f t="shared" si="6"/>
        <v>22165019.280000001</v>
      </c>
      <c r="L75" s="86">
        <v>81489919.24999994</v>
      </c>
      <c r="M75" s="28">
        <f t="shared" si="5"/>
        <v>0.27199707011612995</v>
      </c>
    </row>
    <row r="76" spans="1:13">
      <c r="A76" s="23">
        <v>67</v>
      </c>
      <c r="B76" s="8" t="s">
        <v>13</v>
      </c>
      <c r="C76" s="8" t="s">
        <v>98</v>
      </c>
      <c r="D76" s="24">
        <v>1.35</v>
      </c>
      <c r="E76" s="24">
        <v>1.1399999999999999</v>
      </c>
      <c r="F76" s="24">
        <v>0.79</v>
      </c>
      <c r="G76" s="24">
        <v>11143243.84</v>
      </c>
      <c r="H76" s="24">
        <v>16352010.25</v>
      </c>
      <c r="I76" s="25">
        <v>2</v>
      </c>
      <c r="J76" s="26">
        <f t="shared" si="6"/>
        <v>11143243.84</v>
      </c>
      <c r="K76" s="27">
        <f t="shared" si="6"/>
        <v>16352010.25</v>
      </c>
      <c r="L76" s="86">
        <v>54875354.030000009</v>
      </c>
      <c r="M76" s="28">
        <f t="shared" si="5"/>
        <v>0.2979845968931783</v>
      </c>
    </row>
    <row r="77" spans="1:13">
      <c r="A77" s="29"/>
      <c r="B77" s="30" t="s">
        <v>99</v>
      </c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52">
        <f>STDEV(M71:M76)</f>
        <v>7.6412319839990014E-2</v>
      </c>
    </row>
    <row r="78" spans="1:13">
      <c r="A78" s="23">
        <v>68</v>
      </c>
      <c r="B78" s="8" t="s">
        <v>14</v>
      </c>
      <c r="C78" s="8" t="s">
        <v>100</v>
      </c>
      <c r="D78" s="24">
        <v>2.87</v>
      </c>
      <c r="E78" s="24">
        <v>2.5499999999999998</v>
      </c>
      <c r="F78" s="24">
        <v>1.49</v>
      </c>
      <c r="G78" s="24">
        <v>1072947454.75</v>
      </c>
      <c r="H78" s="24">
        <v>263575979.99000001</v>
      </c>
      <c r="I78" s="25">
        <v>0</v>
      </c>
      <c r="J78" s="26">
        <f t="shared" ref="J78:K98" si="7">G78</f>
        <v>1072947454.75</v>
      </c>
      <c r="K78" s="27">
        <f t="shared" si="6"/>
        <v>263575979.99000001</v>
      </c>
      <c r="L78" s="86">
        <v>2171761431.5400009</v>
      </c>
      <c r="M78" s="28">
        <f t="shared" si="5"/>
        <v>0.1213650708416429</v>
      </c>
    </row>
    <row r="79" spans="1:13">
      <c r="A79" s="23">
        <v>69</v>
      </c>
      <c r="B79" s="8" t="s">
        <v>14</v>
      </c>
      <c r="C79" s="8" t="s">
        <v>101</v>
      </c>
      <c r="D79" s="24">
        <v>1.45</v>
      </c>
      <c r="E79" s="24">
        <v>1.27</v>
      </c>
      <c r="F79" s="24">
        <v>0.93</v>
      </c>
      <c r="G79" s="24">
        <v>15720870.880000001</v>
      </c>
      <c r="H79" s="24">
        <v>18281378.420000002</v>
      </c>
      <c r="I79" s="25">
        <v>1</v>
      </c>
      <c r="J79" s="26">
        <f t="shared" si="7"/>
        <v>15720870.880000001</v>
      </c>
      <c r="K79" s="27">
        <f t="shared" si="6"/>
        <v>18281378.420000002</v>
      </c>
      <c r="L79" s="86">
        <v>95927534.450000003</v>
      </c>
      <c r="M79" s="28">
        <f t="shared" si="5"/>
        <v>0.19057488055766456</v>
      </c>
    </row>
    <row r="80" spans="1:13">
      <c r="A80" s="23">
        <v>70</v>
      </c>
      <c r="B80" s="8" t="s">
        <v>14</v>
      </c>
      <c r="C80" s="8" t="s">
        <v>102</v>
      </c>
      <c r="D80" s="24">
        <v>1.59</v>
      </c>
      <c r="E80" s="24">
        <v>1.38</v>
      </c>
      <c r="F80" s="24">
        <v>0.95</v>
      </c>
      <c r="G80" s="24">
        <v>18549659.34</v>
      </c>
      <c r="H80" s="24">
        <v>16728305.369999999</v>
      </c>
      <c r="I80" s="25">
        <v>0</v>
      </c>
      <c r="J80" s="26">
        <f t="shared" si="7"/>
        <v>18549659.34</v>
      </c>
      <c r="K80" s="27">
        <f t="shared" si="6"/>
        <v>16728305.369999999</v>
      </c>
      <c r="L80" s="86">
        <v>92217021.109999985</v>
      </c>
      <c r="M80" s="28">
        <f t="shared" si="5"/>
        <v>0.1814014936575086</v>
      </c>
    </row>
    <row r="81" spans="1:13">
      <c r="A81" s="23">
        <v>71</v>
      </c>
      <c r="B81" s="8" t="s">
        <v>14</v>
      </c>
      <c r="C81" s="8" t="s">
        <v>103</v>
      </c>
      <c r="D81" s="24">
        <v>1.1599999999999999</v>
      </c>
      <c r="E81" s="24">
        <v>0.92</v>
      </c>
      <c r="F81" s="24">
        <v>0.3</v>
      </c>
      <c r="G81" s="24">
        <v>22566158.93</v>
      </c>
      <c r="H81" s="24">
        <v>45933813.200000003</v>
      </c>
      <c r="I81" s="25">
        <v>3</v>
      </c>
      <c r="J81" s="26">
        <f t="shared" si="7"/>
        <v>22566158.93</v>
      </c>
      <c r="K81" s="27">
        <f t="shared" si="6"/>
        <v>45933813.200000003</v>
      </c>
      <c r="L81" s="86">
        <v>348981952.94000012</v>
      </c>
      <c r="M81" s="28">
        <f t="shared" si="5"/>
        <v>0.13162231689355389</v>
      </c>
    </row>
    <row r="82" spans="1:13">
      <c r="A82" s="23">
        <v>72</v>
      </c>
      <c r="B82" s="8" t="s">
        <v>14</v>
      </c>
      <c r="C82" s="8" t="s">
        <v>104</v>
      </c>
      <c r="D82" s="24">
        <v>3.33</v>
      </c>
      <c r="E82" s="24">
        <v>2.89</v>
      </c>
      <c r="F82" s="24">
        <v>2.37</v>
      </c>
      <c r="G82" s="24">
        <v>9468868.7799999993</v>
      </c>
      <c r="H82" s="24">
        <v>4833765.6100000003</v>
      </c>
      <c r="I82" s="25">
        <v>0</v>
      </c>
      <c r="J82" s="26">
        <f t="shared" si="7"/>
        <v>9468868.7799999993</v>
      </c>
      <c r="K82" s="27">
        <f t="shared" si="6"/>
        <v>4833765.6100000003</v>
      </c>
      <c r="L82" s="86">
        <v>20971394.639999997</v>
      </c>
      <c r="M82" s="28">
        <f t="shared" si="5"/>
        <v>0.23049328349294756</v>
      </c>
    </row>
    <row r="83" spans="1:13">
      <c r="A83" s="23">
        <v>73</v>
      </c>
      <c r="B83" s="8" t="s">
        <v>14</v>
      </c>
      <c r="C83" s="8" t="s">
        <v>105</v>
      </c>
      <c r="D83" s="24">
        <v>1.93</v>
      </c>
      <c r="E83" s="24">
        <v>1.77</v>
      </c>
      <c r="F83" s="24">
        <v>1.19</v>
      </c>
      <c r="G83" s="24">
        <v>19245795.379999999</v>
      </c>
      <c r="H83" s="24">
        <v>13003192.960000001</v>
      </c>
      <c r="I83" s="25">
        <v>0</v>
      </c>
      <c r="J83" s="26">
        <f t="shared" si="7"/>
        <v>19245795.379999999</v>
      </c>
      <c r="K83" s="27">
        <f t="shared" si="6"/>
        <v>13003192.960000001</v>
      </c>
      <c r="L83" s="86">
        <v>72609556.669999972</v>
      </c>
      <c r="M83" s="28">
        <f t="shared" si="5"/>
        <v>0.17908376743157445</v>
      </c>
    </row>
    <row r="84" spans="1:13">
      <c r="A84" s="23">
        <v>74</v>
      </c>
      <c r="B84" s="8" t="s">
        <v>14</v>
      </c>
      <c r="C84" s="8" t="s">
        <v>106</v>
      </c>
      <c r="D84" s="24">
        <v>1.1000000000000001</v>
      </c>
      <c r="E84" s="24">
        <v>0.95</v>
      </c>
      <c r="F84" s="24">
        <v>0.59</v>
      </c>
      <c r="G84" s="24">
        <v>7348005.6900000004</v>
      </c>
      <c r="H84" s="24">
        <v>24046228.739999998</v>
      </c>
      <c r="I84" s="25">
        <v>3</v>
      </c>
      <c r="J84" s="26">
        <f t="shared" si="7"/>
        <v>7348005.6900000004</v>
      </c>
      <c r="K84" s="27">
        <f t="shared" si="6"/>
        <v>24046228.739999998</v>
      </c>
      <c r="L84" s="86">
        <v>190804306.32000002</v>
      </c>
      <c r="M84" s="28">
        <f t="shared" si="5"/>
        <v>0.12602560814152591</v>
      </c>
    </row>
    <row r="85" spans="1:13">
      <c r="A85" s="23">
        <v>75</v>
      </c>
      <c r="B85" s="8" t="s">
        <v>14</v>
      </c>
      <c r="C85" s="8" t="s">
        <v>107</v>
      </c>
      <c r="D85" s="24">
        <v>2.0499999999999998</v>
      </c>
      <c r="E85" s="24">
        <v>1.78</v>
      </c>
      <c r="F85" s="24">
        <v>1.34</v>
      </c>
      <c r="G85" s="24">
        <v>12456067.800000001</v>
      </c>
      <c r="H85" s="24">
        <v>8198183.7599999998</v>
      </c>
      <c r="I85" s="25">
        <v>0</v>
      </c>
      <c r="J85" s="26">
        <f t="shared" si="7"/>
        <v>12456067.800000001</v>
      </c>
      <c r="K85" s="27">
        <f t="shared" si="6"/>
        <v>8198183.7599999998</v>
      </c>
      <c r="L85" s="86">
        <v>54335931.209999986</v>
      </c>
      <c r="M85" s="28">
        <f t="shared" si="5"/>
        <v>0.15087960355948046</v>
      </c>
    </row>
    <row r="86" spans="1:13">
      <c r="A86" s="23">
        <v>76</v>
      </c>
      <c r="B86" s="8" t="s">
        <v>14</v>
      </c>
      <c r="C86" s="8" t="s">
        <v>108</v>
      </c>
      <c r="D86" s="24">
        <v>1.6</v>
      </c>
      <c r="E86" s="24">
        <v>1.37</v>
      </c>
      <c r="F86" s="24">
        <v>0.95</v>
      </c>
      <c r="G86" s="24">
        <v>10595490.09</v>
      </c>
      <c r="H86" s="24">
        <v>14069169.640000001</v>
      </c>
      <c r="I86" s="25">
        <v>0</v>
      </c>
      <c r="J86" s="26">
        <f t="shared" si="7"/>
        <v>10595490.09</v>
      </c>
      <c r="K86" s="27">
        <f t="shared" si="6"/>
        <v>14069169.640000001</v>
      </c>
      <c r="L86" s="86">
        <v>58995281.749999978</v>
      </c>
      <c r="M86" s="28">
        <f t="shared" si="5"/>
        <v>0.23847957366522801</v>
      </c>
    </row>
    <row r="87" spans="1:13">
      <c r="A87" s="23">
        <v>77</v>
      </c>
      <c r="B87" s="8" t="s">
        <v>14</v>
      </c>
      <c r="C87" s="8" t="s">
        <v>109</v>
      </c>
      <c r="D87" s="24">
        <v>3.07</v>
      </c>
      <c r="E87" s="24">
        <v>2.75</v>
      </c>
      <c r="F87" s="24">
        <v>2.35</v>
      </c>
      <c r="G87" s="24">
        <v>35828239.990000002</v>
      </c>
      <c r="H87" s="24">
        <v>22581242.77</v>
      </c>
      <c r="I87" s="25">
        <v>0</v>
      </c>
      <c r="J87" s="26">
        <f t="shared" si="7"/>
        <v>35828239.990000002</v>
      </c>
      <c r="K87" s="27">
        <f t="shared" si="6"/>
        <v>22581242.77</v>
      </c>
      <c r="L87" s="86">
        <v>65314313.609999999</v>
      </c>
      <c r="M87" s="28">
        <f t="shared" si="5"/>
        <v>0.34573191574568857</v>
      </c>
    </row>
    <row r="88" spans="1:13">
      <c r="A88" s="23">
        <v>78</v>
      </c>
      <c r="B88" s="8" t="s">
        <v>14</v>
      </c>
      <c r="C88" s="8" t="s">
        <v>110</v>
      </c>
      <c r="D88" s="24">
        <v>2.2000000000000002</v>
      </c>
      <c r="E88" s="24">
        <v>1.78</v>
      </c>
      <c r="F88" s="24">
        <v>1.08</v>
      </c>
      <c r="G88" s="24">
        <v>34968167.25</v>
      </c>
      <c r="H88" s="24">
        <v>29678070.66</v>
      </c>
      <c r="I88" s="25">
        <v>0</v>
      </c>
      <c r="J88" s="26">
        <f t="shared" si="7"/>
        <v>34968167.25</v>
      </c>
      <c r="K88" s="27">
        <f t="shared" si="7"/>
        <v>29678070.66</v>
      </c>
      <c r="L88" s="86">
        <v>78846947.059999973</v>
      </c>
      <c r="M88" s="28">
        <f t="shared" si="5"/>
        <v>0.37640101191763264</v>
      </c>
    </row>
    <row r="89" spans="1:13">
      <c r="A89" s="23">
        <v>79</v>
      </c>
      <c r="B89" s="8" t="s">
        <v>14</v>
      </c>
      <c r="C89" s="8" t="s">
        <v>111</v>
      </c>
      <c r="D89" s="24">
        <v>1.59</v>
      </c>
      <c r="E89" s="24">
        <v>1.34</v>
      </c>
      <c r="F89" s="24">
        <v>0.87</v>
      </c>
      <c r="G89" s="24">
        <v>36572353.560000002</v>
      </c>
      <c r="H89" s="24">
        <v>22403929.260000002</v>
      </c>
      <c r="I89" s="25">
        <v>0</v>
      </c>
      <c r="J89" s="26">
        <f t="shared" si="7"/>
        <v>36572353.560000002</v>
      </c>
      <c r="K89" s="27">
        <f t="shared" si="7"/>
        <v>22403929.260000002</v>
      </c>
      <c r="L89" s="86">
        <v>190266200.69000009</v>
      </c>
      <c r="M89" s="28">
        <f t="shared" si="5"/>
        <v>0.11775044216341203</v>
      </c>
    </row>
    <row r="90" spans="1:13">
      <c r="A90" s="23">
        <v>80</v>
      </c>
      <c r="B90" s="8" t="s">
        <v>14</v>
      </c>
      <c r="C90" s="8" t="s">
        <v>112</v>
      </c>
      <c r="D90" s="24">
        <v>2.52</v>
      </c>
      <c r="E90" s="24">
        <v>2.25</v>
      </c>
      <c r="F90" s="24">
        <v>1.81</v>
      </c>
      <c r="G90" s="24">
        <v>51676404.630000003</v>
      </c>
      <c r="H90" s="24">
        <v>26365103.75</v>
      </c>
      <c r="I90" s="25">
        <v>0</v>
      </c>
      <c r="J90" s="26">
        <f t="shared" si="7"/>
        <v>51676404.630000003</v>
      </c>
      <c r="K90" s="27">
        <f t="shared" si="7"/>
        <v>26365103.75</v>
      </c>
      <c r="L90" s="86">
        <v>92676933.779999971</v>
      </c>
      <c r="M90" s="28">
        <f t="shared" si="5"/>
        <v>0.28448398835233896</v>
      </c>
    </row>
    <row r="91" spans="1:13">
      <c r="A91" s="23">
        <v>81</v>
      </c>
      <c r="B91" s="8" t="s">
        <v>14</v>
      </c>
      <c r="C91" s="8" t="s">
        <v>113</v>
      </c>
      <c r="D91" s="24">
        <v>3.09</v>
      </c>
      <c r="E91" s="24">
        <v>2.74</v>
      </c>
      <c r="F91" s="24">
        <v>2.14</v>
      </c>
      <c r="G91" s="24">
        <v>69963720.079999998</v>
      </c>
      <c r="H91" s="24">
        <v>38841482.109999999</v>
      </c>
      <c r="I91" s="25">
        <v>0</v>
      </c>
      <c r="J91" s="26">
        <f t="shared" si="7"/>
        <v>69963720.079999998</v>
      </c>
      <c r="K91" s="27">
        <f t="shared" si="7"/>
        <v>38841482.109999999</v>
      </c>
      <c r="L91" s="86">
        <v>152928820.0500001</v>
      </c>
      <c r="M91" s="28">
        <f t="shared" si="5"/>
        <v>0.25398405674810526</v>
      </c>
    </row>
    <row r="92" spans="1:13">
      <c r="A92" s="23">
        <v>82</v>
      </c>
      <c r="B92" s="8" t="s">
        <v>14</v>
      </c>
      <c r="C92" s="8" t="s">
        <v>114</v>
      </c>
      <c r="D92" s="24">
        <v>1.71</v>
      </c>
      <c r="E92" s="24">
        <v>1.52</v>
      </c>
      <c r="F92" s="24">
        <v>1.35</v>
      </c>
      <c r="G92" s="24">
        <v>14778443.539999999</v>
      </c>
      <c r="H92" s="24">
        <v>7611414.2699999996</v>
      </c>
      <c r="I92" s="25">
        <v>0</v>
      </c>
      <c r="J92" s="26">
        <f t="shared" si="7"/>
        <v>14778443.539999999</v>
      </c>
      <c r="K92" s="27">
        <f t="shared" si="7"/>
        <v>7611414.2699999996</v>
      </c>
      <c r="L92" s="86">
        <v>48878912.440000013</v>
      </c>
      <c r="M92" s="28">
        <f t="shared" si="5"/>
        <v>0.15571979592105667</v>
      </c>
    </row>
    <row r="93" spans="1:13">
      <c r="A93" s="23">
        <v>83</v>
      </c>
      <c r="B93" s="8" t="s">
        <v>14</v>
      </c>
      <c r="C93" s="8" t="s">
        <v>115</v>
      </c>
      <c r="D93" s="24">
        <v>1.62</v>
      </c>
      <c r="E93" s="24">
        <v>1.42</v>
      </c>
      <c r="F93" s="24">
        <v>1.19</v>
      </c>
      <c r="G93" s="24">
        <v>12086334.300000001</v>
      </c>
      <c r="H93" s="24">
        <v>6586736.9900000002</v>
      </c>
      <c r="I93" s="25">
        <v>0</v>
      </c>
      <c r="J93" s="26">
        <f t="shared" si="7"/>
        <v>12086334.300000001</v>
      </c>
      <c r="K93" s="27">
        <f t="shared" si="7"/>
        <v>6586736.9900000002</v>
      </c>
      <c r="L93" s="86">
        <v>47859282.210000001</v>
      </c>
      <c r="M93" s="28">
        <f t="shared" si="5"/>
        <v>0.13762715790634505</v>
      </c>
    </row>
    <row r="94" spans="1:13">
      <c r="A94" s="23">
        <v>84</v>
      </c>
      <c r="B94" s="8" t="s">
        <v>14</v>
      </c>
      <c r="C94" s="8" t="s">
        <v>116</v>
      </c>
      <c r="D94" s="24">
        <v>1.69</v>
      </c>
      <c r="E94" s="24">
        <v>1.54</v>
      </c>
      <c r="F94" s="24">
        <v>1.37</v>
      </c>
      <c r="G94" s="24">
        <v>14774369.619999999</v>
      </c>
      <c r="H94" s="24">
        <v>9832413.0399999991</v>
      </c>
      <c r="I94" s="25">
        <v>0</v>
      </c>
      <c r="J94" s="26">
        <f t="shared" si="7"/>
        <v>14774369.619999999</v>
      </c>
      <c r="K94" s="27">
        <f t="shared" si="7"/>
        <v>9832413.0399999991</v>
      </c>
      <c r="L94" s="86">
        <v>38793956.489999995</v>
      </c>
      <c r="M94" s="28">
        <f t="shared" si="5"/>
        <v>0.25345218507255174</v>
      </c>
    </row>
    <row r="95" spans="1:13">
      <c r="A95" s="23">
        <v>85</v>
      </c>
      <c r="B95" s="8" t="s">
        <v>14</v>
      </c>
      <c r="C95" s="8" t="s">
        <v>117</v>
      </c>
      <c r="D95" s="24">
        <v>1.72</v>
      </c>
      <c r="E95" s="24">
        <v>1.44</v>
      </c>
      <c r="F95" s="24">
        <v>1.08</v>
      </c>
      <c r="G95" s="24">
        <v>10080502.26</v>
      </c>
      <c r="H95" s="24">
        <v>9249123.0500000007</v>
      </c>
      <c r="I95" s="25">
        <v>0</v>
      </c>
      <c r="J95" s="26">
        <f t="shared" si="7"/>
        <v>10080502.26</v>
      </c>
      <c r="K95" s="27">
        <f t="shared" si="7"/>
        <v>9249123.0500000007</v>
      </c>
      <c r="L95" s="86">
        <v>48368995.849999979</v>
      </c>
      <c r="M95" s="28">
        <f t="shared" si="5"/>
        <v>0.19122007574196942</v>
      </c>
    </row>
    <row r="96" spans="1:13">
      <c r="A96" s="23">
        <v>86</v>
      </c>
      <c r="B96" s="8" t="s">
        <v>14</v>
      </c>
      <c r="C96" s="8" t="s">
        <v>118</v>
      </c>
      <c r="D96" s="24">
        <v>1.69</v>
      </c>
      <c r="E96" s="24">
        <v>1.43</v>
      </c>
      <c r="F96" s="24">
        <v>0.98</v>
      </c>
      <c r="G96" s="24">
        <v>43392513.649999999</v>
      </c>
      <c r="H96" s="24">
        <v>45024295.170000002</v>
      </c>
      <c r="I96" s="25">
        <v>0</v>
      </c>
      <c r="J96" s="26">
        <f t="shared" si="7"/>
        <v>43392513.649999999</v>
      </c>
      <c r="K96" s="27">
        <f t="shared" si="7"/>
        <v>45024295.170000002</v>
      </c>
      <c r="L96" s="86">
        <v>194445369.78000003</v>
      </c>
      <c r="M96" s="28">
        <f t="shared" si="5"/>
        <v>0.23155241608962726</v>
      </c>
    </row>
    <row r="97" spans="1:14">
      <c r="A97" s="23">
        <v>87</v>
      </c>
      <c r="B97" s="8" t="s">
        <v>14</v>
      </c>
      <c r="C97" s="8" t="s">
        <v>119</v>
      </c>
      <c r="D97" s="24">
        <v>1.71</v>
      </c>
      <c r="E97" s="24">
        <v>1.42</v>
      </c>
      <c r="F97" s="24">
        <v>0.96</v>
      </c>
      <c r="G97" s="24">
        <v>7243039.8200000003</v>
      </c>
      <c r="H97" s="24">
        <v>14613704.35</v>
      </c>
      <c r="I97" s="25">
        <v>0</v>
      </c>
      <c r="J97" s="26">
        <f t="shared" si="7"/>
        <v>7243039.8200000003</v>
      </c>
      <c r="K97" s="27">
        <f t="shared" si="7"/>
        <v>14613704.35</v>
      </c>
      <c r="L97" s="86">
        <v>35019304.110000007</v>
      </c>
      <c r="M97" s="28">
        <f t="shared" si="5"/>
        <v>0.41730424751150191</v>
      </c>
    </row>
    <row r="98" spans="1:14">
      <c r="A98" s="23">
        <v>88</v>
      </c>
      <c r="B98" s="8" t="s">
        <v>14</v>
      </c>
      <c r="C98" s="8" t="s">
        <v>120</v>
      </c>
      <c r="D98" s="24">
        <v>4.07</v>
      </c>
      <c r="E98" s="24">
        <v>3.66</v>
      </c>
      <c r="F98" s="24">
        <v>3.02</v>
      </c>
      <c r="G98" s="24">
        <v>19667737.710000001</v>
      </c>
      <c r="H98" s="24">
        <v>12617989.189999999</v>
      </c>
      <c r="I98" s="25">
        <v>0</v>
      </c>
      <c r="J98" s="26">
        <f t="shared" si="7"/>
        <v>19667737.710000001</v>
      </c>
      <c r="K98" s="27">
        <f t="shared" si="7"/>
        <v>12617989.189999999</v>
      </c>
      <c r="L98" s="86">
        <v>34143019.820000015</v>
      </c>
      <c r="M98" s="28">
        <f t="shared" si="5"/>
        <v>0.36956277612587562</v>
      </c>
    </row>
    <row r="99" spans="1:14">
      <c r="A99" s="9"/>
      <c r="B99" s="30" t="s">
        <v>121</v>
      </c>
      <c r="C99" s="9"/>
      <c r="D99" s="32"/>
      <c r="E99" s="32"/>
      <c r="F99" s="32"/>
      <c r="G99" s="32"/>
      <c r="H99" s="32"/>
      <c r="I99" s="32"/>
      <c r="J99" s="32"/>
      <c r="K99" s="32"/>
      <c r="L99" s="32"/>
      <c r="M99" s="52">
        <f>STDEV(M78:M98)</f>
        <v>9.1039591537714057E-2</v>
      </c>
    </row>
    <row r="100" spans="1:14">
      <c r="B100" s="14"/>
      <c r="M100" s="35"/>
    </row>
    <row r="101" spans="1:14">
      <c r="J101" s="11" t="s">
        <v>123</v>
      </c>
      <c r="L101" s="37"/>
      <c r="N101" s="11"/>
    </row>
    <row r="102" spans="1:14">
      <c r="J102" s="100" t="s">
        <v>1</v>
      </c>
      <c r="K102" s="100" t="s">
        <v>124</v>
      </c>
      <c r="L102" s="101" t="s">
        <v>277</v>
      </c>
      <c r="N102" s="11"/>
    </row>
    <row r="103" spans="1:14">
      <c r="J103" s="36" t="s">
        <v>8</v>
      </c>
      <c r="K103" s="28">
        <f>M17</f>
        <v>9.6165487326336924E-2</v>
      </c>
      <c r="L103" s="86">
        <v>2.5</v>
      </c>
      <c r="N103" s="11"/>
    </row>
    <row r="104" spans="1:14">
      <c r="J104" s="36" t="s">
        <v>9</v>
      </c>
      <c r="K104" s="28">
        <f>M26</f>
        <v>4.5579192583174645E-2</v>
      </c>
      <c r="L104" s="86">
        <v>4</v>
      </c>
      <c r="N104" s="11"/>
    </row>
    <row r="105" spans="1:14">
      <c r="J105" s="36" t="s">
        <v>10</v>
      </c>
      <c r="K105" s="28">
        <f>M41</f>
        <v>6.6671660616584208E-2</v>
      </c>
      <c r="L105" s="86">
        <v>3.5</v>
      </c>
      <c r="N105" s="11"/>
    </row>
    <row r="106" spans="1:14">
      <c r="J106" s="36" t="s">
        <v>11</v>
      </c>
      <c r="K106" s="28">
        <f>M60</f>
        <v>8.5882043511322642E-2</v>
      </c>
      <c r="L106" s="86">
        <v>3</v>
      </c>
      <c r="N106" s="11"/>
    </row>
    <row r="107" spans="1:14" ht="26.5" customHeight="1">
      <c r="J107" s="36" t="s">
        <v>12</v>
      </c>
      <c r="K107" s="28">
        <f>M70</f>
        <v>7.6574901957230088E-2</v>
      </c>
      <c r="L107" s="86">
        <v>3.5</v>
      </c>
      <c r="N107" s="11"/>
    </row>
    <row r="108" spans="1:14">
      <c r="J108" s="36" t="s">
        <v>13</v>
      </c>
      <c r="K108" s="28">
        <f>M77</f>
        <v>7.6412319839990014E-2</v>
      </c>
      <c r="L108" s="86">
        <v>3.5</v>
      </c>
      <c r="N108" s="11"/>
    </row>
    <row r="109" spans="1:14">
      <c r="J109" s="36" t="s">
        <v>14</v>
      </c>
      <c r="K109" s="28">
        <f>M99</f>
        <v>9.1039591537714057E-2</v>
      </c>
      <c r="L109" s="86">
        <v>3</v>
      </c>
      <c r="N109" s="11"/>
    </row>
    <row r="110" spans="1:14">
      <c r="J110" s="92" t="s">
        <v>140</v>
      </c>
      <c r="K110" s="93">
        <f>AVERAGE(K103:K109)</f>
        <v>7.6903599624621788E-2</v>
      </c>
      <c r="L110" s="86"/>
      <c r="N110" s="11"/>
    </row>
    <row r="111" spans="1:14">
      <c r="J111" s="94" t="s">
        <v>274</v>
      </c>
      <c r="K111" s="28">
        <f>STDEV(K103:K109)</f>
        <v>1.7018223027943421E-2</v>
      </c>
      <c r="L111" s="37"/>
      <c r="N111" s="11"/>
    </row>
    <row r="112" spans="1:14">
      <c r="J112" s="94" t="s">
        <v>272</v>
      </c>
      <c r="K112" s="28">
        <f>K110+K111</f>
        <v>9.3921822652565212E-2</v>
      </c>
      <c r="L112" s="37"/>
      <c r="N112" s="11"/>
    </row>
    <row r="113" spans="10:14">
      <c r="J113" s="94" t="s">
        <v>273</v>
      </c>
      <c r="K113" s="28">
        <f>K110-K111</f>
        <v>5.9885376596678364E-2</v>
      </c>
      <c r="L113" s="37"/>
      <c r="N113" s="11"/>
    </row>
    <row r="114" spans="10:14">
      <c r="J114" s="94" t="s">
        <v>276</v>
      </c>
      <c r="K114" s="28">
        <f>K110-K111-K111</f>
        <v>4.2867153568734939E-2</v>
      </c>
      <c r="L114" s="37"/>
      <c r="N114" s="11"/>
    </row>
    <row r="115" spans="10:14">
      <c r="J115" s="94" t="s">
        <v>275</v>
      </c>
      <c r="K115" s="28">
        <f>K110+K111+K111</f>
        <v>0.11094004568050864</v>
      </c>
      <c r="L115" s="37"/>
      <c r="N115" s="11"/>
    </row>
    <row r="116" spans="10:14">
      <c r="K116" s="37"/>
      <c r="N116" s="11"/>
    </row>
    <row r="117" spans="10:14">
      <c r="K117" s="37"/>
      <c r="N117" s="11"/>
    </row>
  </sheetData>
  <mergeCells count="1">
    <mergeCell ref="K3:M3"/>
  </mergeCells>
  <phoneticPr fontId="10" type="noConversion"/>
  <conditionalFormatting sqref="I5:I16 I18:I25 I27:I40 I42:I59 I61:I69 I71:I76 I78:I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1เกณฑ์การจัดสรร</vt:lpstr>
      <vt:lpstr>2สรุปGrading</vt:lpstr>
      <vt:lpstr>3คำนวณจัดสรรK1</vt:lpstr>
      <vt:lpstr>แก้ไข บช นครพนม</vt:lpstr>
      <vt:lpstr>3คำนวณจัดสรรK2</vt:lpstr>
      <vt:lpstr>3คำนวณจัดสรรK3</vt:lpstr>
      <vt:lpstr>4สรุปการได้รับจัดสรร</vt:lpstr>
      <vt:lpstr>5ตารางให้จังหวัดปรับเกลี่ย</vt:lpstr>
      <vt:lpstr>K1.1EB MOPH</vt:lpstr>
      <vt:lpstr>K1.2บช</vt:lpstr>
      <vt:lpstr>K2.1 NWC</vt:lpstr>
      <vt:lpstr>K2.1คชจ ปรับปสภQ2</vt:lpstr>
      <vt:lpstr>K2.2 Unit Cost</vt:lpstr>
      <vt:lpstr>K3 PA Outcome </vt:lpstr>
      <vt:lpstr>'3คำนวณจัดสรรK3'!Print_Titles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2020-05-13T15:32:47Z</cp:lastPrinted>
  <dcterms:created xsi:type="dcterms:W3CDTF">2019-05-16T06:05:14Z</dcterms:created>
  <dcterms:modified xsi:type="dcterms:W3CDTF">2021-06-16T05:49:50Z</dcterms:modified>
</cp:coreProperties>
</file>