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งานก้อย\Planfin\ปี 64\"/>
    </mc:Choice>
  </mc:AlternateContent>
  <xr:revisionPtr revIDLastSave="0" documentId="13_ncr:1_{7F2F260F-7D94-4990-8DB5-4BC10CE0A02B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CalBudget2564" sheetId="3" r:id="rId1"/>
    <sheet name="Planfin2564" sheetId="6" r:id="rId2"/>
    <sheet name="ผลงาน" sheetId="4" r:id="rId3"/>
    <sheet name="UC Revenue Structure" sheetId="9" r:id="rId4"/>
    <sheet name="CPI" sheetId="7" r:id="rId5"/>
    <sheet name="Step" sheetId="13" r:id="rId6"/>
    <sheet name="Sheet5" sheetId="5" r:id="rId7"/>
  </sheets>
  <externalReferences>
    <externalReference r:id="rId8"/>
  </externalReferences>
  <definedNames>
    <definedName name="_xlnm._FilterDatabase" localSheetId="0" hidden="1">CalBudget2564!$BT$15:$BU$104</definedName>
    <definedName name="_xlnm._FilterDatabase" localSheetId="3" hidden="1">'UC Revenue Structure'!$A$1:$B$89</definedName>
    <definedName name="_xlnm._FilterDatabase" localSheetId="2" hidden="1">ผลงาน!$A$2:$S$898</definedName>
    <definedName name="_xlnm.Print_Area" localSheetId="5">Step!$C$3:$H$17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9" i="4" l="1"/>
  <c r="R505" i="4" l="1"/>
  <c r="R4" i="4"/>
  <c r="E2" i="9"/>
  <c r="BF17" i="3" l="1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76" i="3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98" i="3"/>
  <c r="BF99" i="3"/>
  <c r="BF100" i="3"/>
  <c r="BF101" i="3"/>
  <c r="BF102" i="3"/>
  <c r="BF103" i="3"/>
  <c r="BF104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C7" i="6" l="1"/>
  <c r="C2" i="9" l="1"/>
  <c r="D2" i="9"/>
  <c r="C3" i="9"/>
  <c r="D3" i="9"/>
  <c r="C4" i="9"/>
  <c r="D4" i="9"/>
  <c r="C5" i="9"/>
  <c r="D5" i="9"/>
  <c r="C6" i="9"/>
  <c r="D6" i="9"/>
  <c r="C7" i="9"/>
  <c r="D7" i="9"/>
  <c r="C8" i="9"/>
  <c r="D8" i="9"/>
  <c r="C9" i="9"/>
  <c r="D9" i="9"/>
  <c r="C10" i="9"/>
  <c r="D10" i="9"/>
  <c r="C11" i="9"/>
  <c r="D11" i="9"/>
  <c r="C12" i="9"/>
  <c r="D12" i="9"/>
  <c r="C13" i="9"/>
  <c r="D13" i="9"/>
  <c r="C14" i="9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C37" i="9"/>
  <c r="D37" i="9"/>
  <c r="C38" i="9"/>
  <c r="D38" i="9"/>
  <c r="C39" i="9"/>
  <c r="D39" i="9"/>
  <c r="C40" i="9"/>
  <c r="D40" i="9"/>
  <c r="C41" i="9"/>
  <c r="D41" i="9"/>
  <c r="C42" i="9"/>
  <c r="D42" i="9"/>
  <c r="C43" i="9"/>
  <c r="D43" i="9"/>
  <c r="C44" i="9"/>
  <c r="D44" i="9"/>
  <c r="C45" i="9"/>
  <c r="D45" i="9"/>
  <c r="C46" i="9"/>
  <c r="D46" i="9"/>
  <c r="C47" i="9"/>
  <c r="D47" i="9"/>
  <c r="C48" i="9"/>
  <c r="D48" i="9"/>
  <c r="C49" i="9"/>
  <c r="D49" i="9"/>
  <c r="C50" i="9"/>
  <c r="D50" i="9"/>
  <c r="C51" i="9"/>
  <c r="D51" i="9"/>
  <c r="C52" i="9"/>
  <c r="D52" i="9"/>
  <c r="C53" i="9"/>
  <c r="D53" i="9"/>
  <c r="C54" i="9"/>
  <c r="D54" i="9"/>
  <c r="C55" i="9"/>
  <c r="D55" i="9"/>
  <c r="C56" i="9"/>
  <c r="D56" i="9"/>
  <c r="C57" i="9"/>
  <c r="D57" i="9"/>
  <c r="C58" i="9"/>
  <c r="D58" i="9"/>
  <c r="C59" i="9"/>
  <c r="D59" i="9"/>
  <c r="C60" i="9"/>
  <c r="D60" i="9"/>
  <c r="C61" i="9"/>
  <c r="D61" i="9"/>
  <c r="C62" i="9"/>
  <c r="D62" i="9"/>
  <c r="C63" i="9"/>
  <c r="D63" i="9"/>
  <c r="C64" i="9"/>
  <c r="D64" i="9"/>
  <c r="C65" i="9"/>
  <c r="D65" i="9"/>
  <c r="C66" i="9"/>
  <c r="D66" i="9"/>
  <c r="C67" i="9"/>
  <c r="D67" i="9"/>
  <c r="C68" i="9"/>
  <c r="D68" i="9"/>
  <c r="C69" i="9"/>
  <c r="D69" i="9"/>
  <c r="C70" i="9"/>
  <c r="D70" i="9"/>
  <c r="C71" i="9"/>
  <c r="D71" i="9"/>
  <c r="C72" i="9"/>
  <c r="D72" i="9"/>
  <c r="C73" i="9"/>
  <c r="D73" i="9"/>
  <c r="C74" i="9"/>
  <c r="D74" i="9"/>
  <c r="C75" i="9"/>
  <c r="D75" i="9"/>
  <c r="C76" i="9"/>
  <c r="D76" i="9"/>
  <c r="C77" i="9"/>
  <c r="D77" i="9"/>
  <c r="C78" i="9"/>
  <c r="D78" i="9"/>
  <c r="C79" i="9"/>
  <c r="D79" i="9"/>
  <c r="C80" i="9"/>
  <c r="D80" i="9"/>
  <c r="C81" i="9"/>
  <c r="D81" i="9"/>
  <c r="C82" i="9"/>
  <c r="D82" i="9"/>
  <c r="C83" i="9"/>
  <c r="D83" i="9"/>
  <c r="C84" i="9"/>
  <c r="D84" i="9"/>
  <c r="C85" i="9"/>
  <c r="D85" i="9"/>
  <c r="C86" i="9"/>
  <c r="D86" i="9"/>
  <c r="C87" i="9"/>
  <c r="D87" i="9"/>
  <c r="C88" i="9"/>
  <c r="D88" i="9"/>
  <c r="C89" i="9"/>
  <c r="D89" i="9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76" i="3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98" i="3"/>
  <c r="BN99" i="3"/>
  <c r="BN100" i="3"/>
  <c r="BN101" i="3"/>
  <c r="BN102" i="3"/>
  <c r="BN103" i="3"/>
  <c r="BN104" i="3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806" i="4"/>
  <c r="S807" i="4"/>
  <c r="S808" i="4"/>
  <c r="S809" i="4"/>
  <c r="S810" i="4"/>
  <c r="S811" i="4"/>
  <c r="S812" i="4"/>
  <c r="S813" i="4"/>
  <c r="S814" i="4"/>
  <c r="S815" i="4"/>
  <c r="S816" i="4"/>
  <c r="S817" i="4"/>
  <c r="S818" i="4"/>
  <c r="S819" i="4"/>
  <c r="S820" i="4"/>
  <c r="S821" i="4"/>
  <c r="S822" i="4"/>
  <c r="S823" i="4"/>
  <c r="S824" i="4"/>
  <c r="S825" i="4"/>
  <c r="S826" i="4"/>
  <c r="S827" i="4"/>
  <c r="S828" i="4"/>
  <c r="S829" i="4"/>
  <c r="S830" i="4"/>
  <c r="S831" i="4"/>
  <c r="S832" i="4"/>
  <c r="S833" i="4"/>
  <c r="S834" i="4"/>
  <c r="S835" i="4"/>
  <c r="S836" i="4"/>
  <c r="S837" i="4"/>
  <c r="S838" i="4"/>
  <c r="S839" i="4"/>
  <c r="S840" i="4"/>
  <c r="S841" i="4"/>
  <c r="S842" i="4"/>
  <c r="S843" i="4"/>
  <c r="S844" i="4"/>
  <c r="S845" i="4"/>
  <c r="S846" i="4"/>
  <c r="S847" i="4"/>
  <c r="S848" i="4"/>
  <c r="S849" i="4"/>
  <c r="S850" i="4"/>
  <c r="S851" i="4"/>
  <c r="S852" i="4"/>
  <c r="S853" i="4"/>
  <c r="S854" i="4"/>
  <c r="S855" i="4"/>
  <c r="S856" i="4"/>
  <c r="S857" i="4"/>
  <c r="S858" i="4"/>
  <c r="S859" i="4"/>
  <c r="S860" i="4"/>
  <c r="S861" i="4"/>
  <c r="S862" i="4"/>
  <c r="S863" i="4"/>
  <c r="S864" i="4"/>
  <c r="S865" i="4"/>
  <c r="S866" i="4"/>
  <c r="S867" i="4"/>
  <c r="S868" i="4"/>
  <c r="S869" i="4"/>
  <c r="S870" i="4"/>
  <c r="S871" i="4"/>
  <c r="S872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76" i="3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98" i="3"/>
  <c r="BG99" i="3"/>
  <c r="BG100" i="3"/>
  <c r="BG101" i="3"/>
  <c r="BG102" i="3"/>
  <c r="BG103" i="3"/>
  <c r="BG104" i="3"/>
  <c r="AZ17" i="3"/>
  <c r="BA17" i="3" s="1"/>
  <c r="AZ18" i="3"/>
  <c r="BA18" i="3" s="1"/>
  <c r="AZ19" i="3"/>
  <c r="BA19" i="3" s="1"/>
  <c r="AZ20" i="3"/>
  <c r="BA20" i="3" s="1"/>
  <c r="AZ21" i="3"/>
  <c r="BA21" i="3" s="1"/>
  <c r="AZ22" i="3"/>
  <c r="BA22" i="3" s="1"/>
  <c r="AZ23" i="3"/>
  <c r="BA23" i="3" s="1"/>
  <c r="AZ24" i="3"/>
  <c r="BA24" i="3" s="1"/>
  <c r="AZ25" i="3"/>
  <c r="BA25" i="3" s="1"/>
  <c r="AZ26" i="3"/>
  <c r="BA26" i="3" s="1"/>
  <c r="AZ27" i="3"/>
  <c r="BA27" i="3" s="1"/>
  <c r="AZ28" i="3"/>
  <c r="BA28" i="3" s="1"/>
  <c r="AZ29" i="3"/>
  <c r="BA29" i="3" s="1"/>
  <c r="AZ30" i="3"/>
  <c r="BA30" i="3" s="1"/>
  <c r="AZ31" i="3"/>
  <c r="BA31" i="3" s="1"/>
  <c r="AZ32" i="3"/>
  <c r="BA32" i="3" s="1"/>
  <c r="AZ33" i="3"/>
  <c r="BA33" i="3" s="1"/>
  <c r="AZ34" i="3"/>
  <c r="BA34" i="3" s="1"/>
  <c r="AZ35" i="3"/>
  <c r="BA35" i="3" s="1"/>
  <c r="AZ36" i="3"/>
  <c r="BA36" i="3" s="1"/>
  <c r="AZ37" i="3"/>
  <c r="BA37" i="3" s="1"/>
  <c r="AZ38" i="3"/>
  <c r="BA38" i="3" s="1"/>
  <c r="AZ39" i="3"/>
  <c r="BA39" i="3" s="1"/>
  <c r="AZ40" i="3"/>
  <c r="BA40" i="3" s="1"/>
  <c r="AZ41" i="3"/>
  <c r="BA41" i="3" s="1"/>
  <c r="AZ42" i="3"/>
  <c r="BA42" i="3" s="1"/>
  <c r="AZ43" i="3"/>
  <c r="BA43" i="3" s="1"/>
  <c r="AZ44" i="3"/>
  <c r="BA44" i="3" s="1"/>
  <c r="AZ45" i="3"/>
  <c r="BA45" i="3" s="1"/>
  <c r="AZ46" i="3"/>
  <c r="BA46" i="3" s="1"/>
  <c r="AZ47" i="3"/>
  <c r="BA47" i="3" s="1"/>
  <c r="AZ48" i="3"/>
  <c r="BA48" i="3" s="1"/>
  <c r="AZ49" i="3"/>
  <c r="BA49" i="3" s="1"/>
  <c r="AZ50" i="3"/>
  <c r="BA50" i="3" s="1"/>
  <c r="AZ51" i="3"/>
  <c r="BA51" i="3" s="1"/>
  <c r="AZ52" i="3"/>
  <c r="BA52" i="3" s="1"/>
  <c r="AZ53" i="3"/>
  <c r="BA53" i="3" s="1"/>
  <c r="AZ54" i="3"/>
  <c r="BA54" i="3" s="1"/>
  <c r="AZ55" i="3"/>
  <c r="BA55" i="3" s="1"/>
  <c r="AZ56" i="3"/>
  <c r="BA56" i="3" s="1"/>
  <c r="AZ57" i="3"/>
  <c r="BA57" i="3" s="1"/>
  <c r="AZ58" i="3"/>
  <c r="BA58" i="3" s="1"/>
  <c r="AZ59" i="3"/>
  <c r="BA59" i="3" s="1"/>
  <c r="AZ60" i="3"/>
  <c r="BA60" i="3" s="1"/>
  <c r="AZ61" i="3"/>
  <c r="BA61" i="3" s="1"/>
  <c r="AZ62" i="3"/>
  <c r="BA62" i="3" s="1"/>
  <c r="AZ63" i="3"/>
  <c r="BA63" i="3" s="1"/>
  <c r="AZ64" i="3"/>
  <c r="BA64" i="3" s="1"/>
  <c r="AZ65" i="3"/>
  <c r="BA65" i="3" s="1"/>
  <c r="AZ66" i="3"/>
  <c r="BA66" i="3" s="1"/>
  <c r="AZ67" i="3"/>
  <c r="BA67" i="3" s="1"/>
  <c r="AZ68" i="3"/>
  <c r="BA68" i="3" s="1"/>
  <c r="AZ69" i="3"/>
  <c r="BA69" i="3" s="1"/>
  <c r="AZ70" i="3"/>
  <c r="BA70" i="3" s="1"/>
  <c r="AZ71" i="3"/>
  <c r="BA71" i="3" s="1"/>
  <c r="AZ72" i="3"/>
  <c r="BA72" i="3" s="1"/>
  <c r="AZ73" i="3"/>
  <c r="BA73" i="3" s="1"/>
  <c r="AZ74" i="3"/>
  <c r="BA74" i="3" s="1"/>
  <c r="AZ75" i="3"/>
  <c r="BA75" i="3" s="1"/>
  <c r="AZ76" i="3"/>
  <c r="BA76" i="3" s="1"/>
  <c r="AZ77" i="3"/>
  <c r="BA77" i="3" s="1"/>
  <c r="AZ78" i="3"/>
  <c r="BA78" i="3" s="1"/>
  <c r="AZ79" i="3"/>
  <c r="BA79" i="3" s="1"/>
  <c r="AZ80" i="3"/>
  <c r="BA80" i="3" s="1"/>
  <c r="AZ81" i="3"/>
  <c r="BA81" i="3" s="1"/>
  <c r="AZ82" i="3"/>
  <c r="BA82" i="3" s="1"/>
  <c r="AZ83" i="3"/>
  <c r="BA83" i="3" s="1"/>
  <c r="AZ84" i="3"/>
  <c r="BA84" i="3" s="1"/>
  <c r="AZ85" i="3"/>
  <c r="BA85" i="3" s="1"/>
  <c r="AZ86" i="3"/>
  <c r="BA86" i="3" s="1"/>
  <c r="AZ87" i="3"/>
  <c r="BA87" i="3" s="1"/>
  <c r="AZ88" i="3"/>
  <c r="BA88" i="3" s="1"/>
  <c r="AZ89" i="3"/>
  <c r="BA89" i="3" s="1"/>
  <c r="AZ90" i="3"/>
  <c r="BA90" i="3" s="1"/>
  <c r="AZ91" i="3"/>
  <c r="BA91" i="3" s="1"/>
  <c r="AZ92" i="3"/>
  <c r="BA92" i="3" s="1"/>
  <c r="AZ93" i="3"/>
  <c r="BA93" i="3" s="1"/>
  <c r="AZ94" i="3"/>
  <c r="BA94" i="3" s="1"/>
  <c r="AZ95" i="3"/>
  <c r="BA95" i="3" s="1"/>
  <c r="AZ96" i="3"/>
  <c r="BA96" i="3" s="1"/>
  <c r="AZ97" i="3"/>
  <c r="BA97" i="3" s="1"/>
  <c r="AZ98" i="3"/>
  <c r="BA98" i="3" s="1"/>
  <c r="AZ99" i="3"/>
  <c r="BA99" i="3" s="1"/>
  <c r="AZ100" i="3"/>
  <c r="BA100" i="3" s="1"/>
  <c r="AZ101" i="3"/>
  <c r="BA101" i="3" s="1"/>
  <c r="AZ102" i="3"/>
  <c r="BA102" i="3" s="1"/>
  <c r="AZ103" i="3"/>
  <c r="BA103" i="3" s="1"/>
  <c r="AZ104" i="3"/>
  <c r="BA104" i="3" s="1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BY17" i="3" l="1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76" i="3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Y92" i="3"/>
  <c r="BY93" i="3"/>
  <c r="BY94" i="3"/>
  <c r="BY95" i="3"/>
  <c r="BY96" i="3"/>
  <c r="BY97" i="3"/>
  <c r="BY98" i="3"/>
  <c r="BY99" i="3"/>
  <c r="BY100" i="3"/>
  <c r="BY101" i="3"/>
  <c r="BY102" i="3"/>
  <c r="BY103" i="3"/>
  <c r="BY104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X52" i="3" s="1"/>
  <c r="W53" i="3"/>
  <c r="W54" i="3"/>
  <c r="W55" i="3"/>
  <c r="W56" i="3"/>
  <c r="W57" i="3"/>
  <c r="W58" i="3"/>
  <c r="W59" i="3"/>
  <c r="W60" i="3"/>
  <c r="X60" i="3" s="1"/>
  <c r="W61" i="3"/>
  <c r="W62" i="3"/>
  <c r="W63" i="3"/>
  <c r="X63" i="3" s="1"/>
  <c r="W64" i="3"/>
  <c r="X64" i="3" s="1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Q52" i="3" s="1"/>
  <c r="P53" i="3"/>
  <c r="P54" i="3"/>
  <c r="P55" i="3"/>
  <c r="P56" i="3"/>
  <c r="P57" i="3"/>
  <c r="P58" i="3"/>
  <c r="P59" i="3"/>
  <c r="P60" i="3"/>
  <c r="Q60" i="3" s="1"/>
  <c r="P61" i="3"/>
  <c r="P62" i="3"/>
  <c r="P63" i="3"/>
  <c r="Q63" i="3" s="1"/>
  <c r="P64" i="3"/>
  <c r="Q64" i="3" s="1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I17" i="3"/>
  <c r="I18" i="3"/>
  <c r="BX18" i="3" s="1"/>
  <c r="I19" i="3"/>
  <c r="I20" i="3"/>
  <c r="BX20" i="3" s="1"/>
  <c r="I21" i="3"/>
  <c r="BX21" i="3" s="1"/>
  <c r="I22" i="3"/>
  <c r="BX22" i="3" s="1"/>
  <c r="I23" i="3"/>
  <c r="BX23" i="3" s="1"/>
  <c r="BZ23" i="3" s="1"/>
  <c r="I24" i="3"/>
  <c r="BX24" i="3" s="1"/>
  <c r="I25" i="3"/>
  <c r="BX25" i="3" s="1"/>
  <c r="I26" i="3"/>
  <c r="BX26" i="3" s="1"/>
  <c r="I27" i="3"/>
  <c r="I28" i="3"/>
  <c r="BX28" i="3" s="1"/>
  <c r="I29" i="3"/>
  <c r="BX29" i="3" s="1"/>
  <c r="I30" i="3"/>
  <c r="BX30" i="3" s="1"/>
  <c r="I31" i="3"/>
  <c r="I32" i="3"/>
  <c r="BX32" i="3" s="1"/>
  <c r="I33" i="3"/>
  <c r="BX33" i="3" s="1"/>
  <c r="I34" i="3"/>
  <c r="BX34" i="3" s="1"/>
  <c r="I35" i="3"/>
  <c r="BX35" i="3" s="1"/>
  <c r="I36" i="3"/>
  <c r="BX36" i="3" s="1"/>
  <c r="I37" i="3"/>
  <c r="BX37" i="3" s="1"/>
  <c r="I38" i="3"/>
  <c r="BX38" i="3" s="1"/>
  <c r="I39" i="3"/>
  <c r="BX39" i="3" s="1"/>
  <c r="I40" i="3"/>
  <c r="BX40" i="3" s="1"/>
  <c r="I41" i="3"/>
  <c r="BX41" i="3" s="1"/>
  <c r="I42" i="3"/>
  <c r="BX42" i="3" s="1"/>
  <c r="I43" i="3"/>
  <c r="I44" i="3"/>
  <c r="BX44" i="3" s="1"/>
  <c r="I45" i="3"/>
  <c r="BX45" i="3" s="1"/>
  <c r="I46" i="3"/>
  <c r="BX46" i="3" s="1"/>
  <c r="I47" i="3"/>
  <c r="BX47" i="3" s="1"/>
  <c r="I48" i="3"/>
  <c r="BX48" i="3" s="1"/>
  <c r="I49" i="3"/>
  <c r="I50" i="3"/>
  <c r="I51" i="3"/>
  <c r="I52" i="3"/>
  <c r="BX52" i="3" s="1"/>
  <c r="I53" i="3"/>
  <c r="I54" i="3"/>
  <c r="I55" i="3"/>
  <c r="I56" i="3"/>
  <c r="I57" i="3"/>
  <c r="BX57" i="3" s="1"/>
  <c r="I58" i="3"/>
  <c r="BX58" i="3" s="1"/>
  <c r="I59" i="3"/>
  <c r="BX59" i="3" s="1"/>
  <c r="BZ59" i="3" s="1"/>
  <c r="I60" i="3"/>
  <c r="BX60" i="3" s="1"/>
  <c r="I61" i="3"/>
  <c r="BX61" i="3" s="1"/>
  <c r="I62" i="3"/>
  <c r="BX62" i="3" s="1"/>
  <c r="I63" i="3"/>
  <c r="BX63" i="3" s="1"/>
  <c r="BZ63" i="3" s="1"/>
  <c r="I64" i="3"/>
  <c r="BX64" i="3" s="1"/>
  <c r="I65" i="3"/>
  <c r="BX65" i="3" s="1"/>
  <c r="I66" i="3"/>
  <c r="BX66" i="3" s="1"/>
  <c r="I67" i="3"/>
  <c r="I68" i="3"/>
  <c r="BX68" i="3" s="1"/>
  <c r="I69" i="3"/>
  <c r="BX69" i="3" s="1"/>
  <c r="I70" i="3"/>
  <c r="BX70" i="3" s="1"/>
  <c r="I71" i="3"/>
  <c r="BX71" i="3" s="1"/>
  <c r="BZ71" i="3" s="1"/>
  <c r="I72" i="3"/>
  <c r="BX72" i="3" s="1"/>
  <c r="I73" i="3"/>
  <c r="BX73" i="3" s="1"/>
  <c r="I74" i="3"/>
  <c r="BX74" i="3" s="1"/>
  <c r="I75" i="3"/>
  <c r="BX75" i="3" s="1"/>
  <c r="BZ75" i="3" s="1"/>
  <c r="I76" i="3"/>
  <c r="BX76" i="3" s="1"/>
  <c r="I77" i="3"/>
  <c r="BX77" i="3" s="1"/>
  <c r="I78" i="3"/>
  <c r="BX78" i="3" s="1"/>
  <c r="I79" i="3"/>
  <c r="I80" i="3"/>
  <c r="BX80" i="3" s="1"/>
  <c r="I81" i="3"/>
  <c r="BX81" i="3" s="1"/>
  <c r="I82" i="3"/>
  <c r="BX82" i="3" s="1"/>
  <c r="I83" i="3"/>
  <c r="BX83" i="3" s="1"/>
  <c r="I84" i="3"/>
  <c r="BX84" i="3" s="1"/>
  <c r="I85" i="3"/>
  <c r="BX85" i="3" s="1"/>
  <c r="I86" i="3"/>
  <c r="BX86" i="3" s="1"/>
  <c r="I87" i="3"/>
  <c r="BX87" i="3" s="1"/>
  <c r="I88" i="3"/>
  <c r="I89" i="3"/>
  <c r="BX89" i="3" s="1"/>
  <c r="I90" i="3"/>
  <c r="BX90" i="3" s="1"/>
  <c r="I91" i="3"/>
  <c r="I92" i="3"/>
  <c r="BX92" i="3" s="1"/>
  <c r="I93" i="3"/>
  <c r="BX93" i="3" s="1"/>
  <c r="I94" i="3"/>
  <c r="BX94" i="3" s="1"/>
  <c r="I95" i="3"/>
  <c r="BX95" i="3" s="1"/>
  <c r="I96" i="3"/>
  <c r="BX96" i="3" s="1"/>
  <c r="I97" i="3"/>
  <c r="BX97" i="3" s="1"/>
  <c r="I98" i="3"/>
  <c r="BX98" i="3" s="1"/>
  <c r="I99" i="3"/>
  <c r="BX99" i="3" s="1"/>
  <c r="BZ99" i="3" s="1"/>
  <c r="I100" i="3"/>
  <c r="BX100" i="3" s="1"/>
  <c r="I101" i="3"/>
  <c r="BX101" i="3" s="1"/>
  <c r="I102" i="3"/>
  <c r="BX102" i="3" s="1"/>
  <c r="I103" i="3"/>
  <c r="I104" i="3"/>
  <c r="BX104" i="3" s="1"/>
  <c r="BX49" i="3" l="1"/>
  <c r="BZ49" i="3" s="1"/>
  <c r="BX88" i="3"/>
  <c r="BZ88" i="3" s="1"/>
  <c r="BX17" i="3"/>
  <c r="BZ17" i="3" s="1"/>
  <c r="J17" i="3"/>
  <c r="BX50" i="3"/>
  <c r="BZ50" i="3" s="1"/>
  <c r="BX54" i="3"/>
  <c r="BZ54" i="3" s="1"/>
  <c r="BX51" i="3"/>
  <c r="BZ51" i="3" s="1"/>
  <c r="BX56" i="3"/>
  <c r="BZ56" i="3" s="1"/>
  <c r="BX53" i="3"/>
  <c r="BZ53" i="3" s="1"/>
  <c r="BX27" i="3"/>
  <c r="BZ27" i="3" s="1"/>
  <c r="BZ94" i="3"/>
  <c r="BZ86" i="3"/>
  <c r="BZ78" i="3"/>
  <c r="BZ62" i="3"/>
  <c r="BZ18" i="3"/>
  <c r="BZ97" i="3"/>
  <c r="BZ81" i="3"/>
  <c r="BZ73" i="3"/>
  <c r="BZ65" i="3"/>
  <c r="BZ33" i="3"/>
  <c r="BZ25" i="3"/>
  <c r="BZ98" i="3"/>
  <c r="BZ66" i="3"/>
  <c r="BZ58" i="3"/>
  <c r="BZ46" i="3"/>
  <c r="BZ38" i="3"/>
  <c r="BZ30" i="3"/>
  <c r="BZ101" i="3"/>
  <c r="BZ93" i="3"/>
  <c r="BZ85" i="3"/>
  <c r="BZ45" i="3"/>
  <c r="BZ37" i="3"/>
  <c r="BZ104" i="3"/>
  <c r="BZ84" i="3"/>
  <c r="BZ76" i="3"/>
  <c r="BZ64" i="3"/>
  <c r="BZ36" i="3"/>
  <c r="BZ28" i="3"/>
  <c r="BX103" i="3"/>
  <c r="BZ103" i="3" s="1"/>
  <c r="BX91" i="3"/>
  <c r="BZ91" i="3" s="1"/>
  <c r="BX79" i="3"/>
  <c r="BZ79" i="3" s="1"/>
  <c r="BX67" i="3"/>
  <c r="BZ67" i="3" s="1"/>
  <c r="BX55" i="3"/>
  <c r="BZ55" i="3" s="1"/>
  <c r="BX43" i="3"/>
  <c r="BZ43" i="3" s="1"/>
  <c r="BX31" i="3"/>
  <c r="BZ31" i="3" s="1"/>
  <c r="BX19" i="3"/>
  <c r="BZ19" i="3" s="1"/>
  <c r="BZ42" i="3"/>
  <c r="BZ102" i="3"/>
  <c r="BZ69" i="3"/>
  <c r="BZ47" i="3"/>
  <c r="BZ74" i="3"/>
  <c r="BZ41" i="3"/>
  <c r="BZ57" i="3"/>
  <c r="BZ35" i="3"/>
  <c r="BZ95" i="3"/>
  <c r="BZ90" i="3"/>
  <c r="BZ34" i="3"/>
  <c r="BZ29" i="3"/>
  <c r="BZ89" i="3"/>
  <c r="BZ83" i="3"/>
  <c r="BZ61" i="3"/>
  <c r="BZ39" i="3"/>
  <c r="BZ82" i="3"/>
  <c r="BZ77" i="3"/>
  <c r="BZ22" i="3"/>
  <c r="BZ87" i="3"/>
  <c r="BZ21" i="3"/>
  <c r="BZ70" i="3"/>
  <c r="BZ26" i="3"/>
  <c r="BZ80" i="3"/>
  <c r="BZ32" i="3"/>
  <c r="BZ40" i="3"/>
  <c r="BZ92" i="3"/>
  <c r="BZ44" i="3"/>
  <c r="BZ96" i="3"/>
  <c r="BZ48" i="3"/>
  <c r="BZ100" i="3"/>
  <c r="BZ52" i="3"/>
  <c r="BZ60" i="3"/>
  <c r="BZ68" i="3"/>
  <c r="BZ20" i="3"/>
  <c r="BZ72" i="3"/>
  <c r="BZ24" i="3"/>
  <c r="E89" i="9"/>
  <c r="F89" i="9" s="1"/>
  <c r="BV104" i="3" s="1"/>
  <c r="E88" i="9"/>
  <c r="F88" i="9" s="1"/>
  <c r="BV103" i="3" s="1"/>
  <c r="E87" i="9"/>
  <c r="F87" i="9" s="1"/>
  <c r="BV102" i="3" s="1"/>
  <c r="E86" i="9"/>
  <c r="F86" i="9" s="1"/>
  <c r="BV101" i="3" s="1"/>
  <c r="E85" i="9"/>
  <c r="F85" i="9" s="1"/>
  <c r="BV100" i="3" s="1"/>
  <c r="E84" i="9"/>
  <c r="F84" i="9" s="1"/>
  <c r="BV99" i="3" s="1"/>
  <c r="E83" i="9"/>
  <c r="F83" i="9" s="1"/>
  <c r="BV98" i="3" s="1"/>
  <c r="E82" i="9"/>
  <c r="F82" i="9" s="1"/>
  <c r="BV97" i="3" s="1"/>
  <c r="E81" i="9"/>
  <c r="F81" i="9" s="1"/>
  <c r="BV96" i="3" s="1"/>
  <c r="E80" i="9"/>
  <c r="F80" i="9" s="1"/>
  <c r="BV95" i="3" s="1"/>
  <c r="E79" i="9"/>
  <c r="F79" i="9" s="1"/>
  <c r="BV94" i="3" s="1"/>
  <c r="E78" i="9"/>
  <c r="F78" i="9" s="1"/>
  <c r="BV93" i="3" s="1"/>
  <c r="E77" i="9"/>
  <c r="F77" i="9" s="1"/>
  <c r="BV92" i="3" s="1"/>
  <c r="E76" i="9"/>
  <c r="F76" i="9" s="1"/>
  <c r="BV91" i="3" s="1"/>
  <c r="E75" i="9"/>
  <c r="F75" i="9" s="1"/>
  <c r="BV90" i="3" s="1"/>
  <c r="E74" i="9"/>
  <c r="F74" i="9" s="1"/>
  <c r="BV89" i="3" s="1"/>
  <c r="E73" i="9"/>
  <c r="F73" i="9" s="1"/>
  <c r="BV88" i="3" s="1"/>
  <c r="E72" i="9"/>
  <c r="F72" i="9" s="1"/>
  <c r="BV87" i="3" s="1"/>
  <c r="E71" i="9"/>
  <c r="F71" i="9" s="1"/>
  <c r="BV86" i="3" s="1"/>
  <c r="E70" i="9"/>
  <c r="F70" i="9" s="1"/>
  <c r="BV85" i="3" s="1"/>
  <c r="E69" i="9"/>
  <c r="F69" i="9" s="1"/>
  <c r="BV84" i="3" s="1"/>
  <c r="E68" i="9"/>
  <c r="F68" i="9" s="1"/>
  <c r="BV83" i="3" s="1"/>
  <c r="E67" i="9"/>
  <c r="F67" i="9" s="1"/>
  <c r="BV82" i="3" s="1"/>
  <c r="E66" i="9"/>
  <c r="F66" i="9" s="1"/>
  <c r="BV81" i="3" s="1"/>
  <c r="E65" i="9"/>
  <c r="F65" i="9" s="1"/>
  <c r="BV80" i="3" s="1"/>
  <c r="E64" i="9"/>
  <c r="F64" i="9" s="1"/>
  <c r="BV79" i="3" s="1"/>
  <c r="E63" i="9"/>
  <c r="F63" i="9" s="1"/>
  <c r="BV78" i="3" s="1"/>
  <c r="E62" i="9"/>
  <c r="F62" i="9" s="1"/>
  <c r="BV77" i="3" s="1"/>
  <c r="E61" i="9"/>
  <c r="F61" i="9" s="1"/>
  <c r="BV76" i="3" s="1"/>
  <c r="E60" i="9"/>
  <c r="F60" i="9" s="1"/>
  <c r="BV75" i="3" s="1"/>
  <c r="E59" i="9"/>
  <c r="F59" i="9" s="1"/>
  <c r="BV74" i="3" s="1"/>
  <c r="E58" i="9"/>
  <c r="F58" i="9" s="1"/>
  <c r="BV73" i="3" s="1"/>
  <c r="E57" i="9"/>
  <c r="F57" i="9" s="1"/>
  <c r="BV72" i="3" s="1"/>
  <c r="E56" i="9"/>
  <c r="F56" i="9" s="1"/>
  <c r="BV71" i="3" s="1"/>
  <c r="E55" i="9"/>
  <c r="F55" i="9" s="1"/>
  <c r="BV70" i="3" s="1"/>
  <c r="E54" i="9"/>
  <c r="F54" i="9" s="1"/>
  <c r="BV69" i="3" s="1"/>
  <c r="E53" i="9"/>
  <c r="F53" i="9" s="1"/>
  <c r="BV68" i="3" s="1"/>
  <c r="E52" i="9"/>
  <c r="F52" i="9" s="1"/>
  <c r="BV67" i="3" s="1"/>
  <c r="E51" i="9"/>
  <c r="F51" i="9" s="1"/>
  <c r="BV66" i="3" s="1"/>
  <c r="E50" i="9"/>
  <c r="F50" i="9" s="1"/>
  <c r="BV65" i="3" s="1"/>
  <c r="E49" i="9"/>
  <c r="F49" i="9" s="1"/>
  <c r="BV64" i="3" s="1"/>
  <c r="E48" i="9"/>
  <c r="F48" i="9" s="1"/>
  <c r="BV63" i="3" s="1"/>
  <c r="E47" i="9"/>
  <c r="F47" i="9" s="1"/>
  <c r="BV62" i="3" s="1"/>
  <c r="E46" i="9"/>
  <c r="F46" i="9" s="1"/>
  <c r="BV61" i="3" s="1"/>
  <c r="E45" i="9"/>
  <c r="F45" i="9" s="1"/>
  <c r="BV60" i="3" s="1"/>
  <c r="E44" i="9"/>
  <c r="F44" i="9" s="1"/>
  <c r="BV59" i="3" s="1"/>
  <c r="E43" i="9"/>
  <c r="F43" i="9" s="1"/>
  <c r="BV58" i="3" s="1"/>
  <c r="E42" i="9"/>
  <c r="F42" i="9" s="1"/>
  <c r="BV57" i="3" s="1"/>
  <c r="E41" i="9"/>
  <c r="F41" i="9" s="1"/>
  <c r="BV56" i="3" s="1"/>
  <c r="E40" i="9"/>
  <c r="F40" i="9" s="1"/>
  <c r="BV55" i="3" s="1"/>
  <c r="E39" i="9"/>
  <c r="F39" i="9" s="1"/>
  <c r="BV54" i="3" s="1"/>
  <c r="E38" i="9"/>
  <c r="F38" i="9" s="1"/>
  <c r="BV53" i="3" s="1"/>
  <c r="E37" i="9"/>
  <c r="F37" i="9" s="1"/>
  <c r="BV52" i="3" s="1"/>
  <c r="E36" i="9"/>
  <c r="F36" i="9" s="1"/>
  <c r="BV51" i="3" s="1"/>
  <c r="E35" i="9"/>
  <c r="F35" i="9" s="1"/>
  <c r="BV50" i="3" s="1"/>
  <c r="E34" i="9"/>
  <c r="F34" i="9" s="1"/>
  <c r="BV49" i="3" s="1"/>
  <c r="E33" i="9"/>
  <c r="F33" i="9" s="1"/>
  <c r="BV48" i="3" s="1"/>
  <c r="E32" i="9"/>
  <c r="F32" i="9" s="1"/>
  <c r="BV47" i="3" s="1"/>
  <c r="E31" i="9"/>
  <c r="F31" i="9" s="1"/>
  <c r="BV46" i="3" s="1"/>
  <c r="E30" i="9"/>
  <c r="F30" i="9" s="1"/>
  <c r="BV45" i="3" s="1"/>
  <c r="E29" i="9"/>
  <c r="F29" i="9" s="1"/>
  <c r="BV44" i="3" s="1"/>
  <c r="E28" i="9"/>
  <c r="F28" i="9" s="1"/>
  <c r="BV43" i="3" s="1"/>
  <c r="E27" i="9"/>
  <c r="F27" i="9" s="1"/>
  <c r="BV42" i="3" s="1"/>
  <c r="E26" i="9"/>
  <c r="F26" i="9" s="1"/>
  <c r="BV41" i="3" s="1"/>
  <c r="E25" i="9"/>
  <c r="F25" i="9" s="1"/>
  <c r="BV40" i="3" s="1"/>
  <c r="E24" i="9"/>
  <c r="F24" i="9" s="1"/>
  <c r="BV39" i="3" s="1"/>
  <c r="E23" i="9"/>
  <c r="F23" i="9" s="1"/>
  <c r="BV38" i="3" s="1"/>
  <c r="E22" i="9"/>
  <c r="F22" i="9" s="1"/>
  <c r="BV37" i="3" s="1"/>
  <c r="E21" i="9"/>
  <c r="F21" i="9" s="1"/>
  <c r="BV36" i="3" s="1"/>
  <c r="E20" i="9"/>
  <c r="F20" i="9" s="1"/>
  <c r="BV35" i="3" s="1"/>
  <c r="E19" i="9"/>
  <c r="F19" i="9" s="1"/>
  <c r="BV34" i="3" s="1"/>
  <c r="E18" i="9"/>
  <c r="F18" i="9" s="1"/>
  <c r="BV33" i="3" s="1"/>
  <c r="E17" i="9"/>
  <c r="F17" i="9" s="1"/>
  <c r="BV32" i="3" s="1"/>
  <c r="E16" i="9"/>
  <c r="F16" i="9" s="1"/>
  <c r="BV31" i="3" s="1"/>
  <c r="E15" i="9"/>
  <c r="F15" i="9" s="1"/>
  <c r="BV30" i="3" s="1"/>
  <c r="E14" i="9"/>
  <c r="F14" i="9" s="1"/>
  <c r="BV29" i="3" s="1"/>
  <c r="E13" i="9"/>
  <c r="F13" i="9" s="1"/>
  <c r="BV28" i="3" s="1"/>
  <c r="E12" i="9"/>
  <c r="F12" i="9" s="1"/>
  <c r="BV27" i="3" s="1"/>
  <c r="E11" i="9"/>
  <c r="F11" i="9" s="1"/>
  <c r="BV26" i="3" s="1"/>
  <c r="E10" i="9"/>
  <c r="F10" i="9" s="1"/>
  <c r="BV25" i="3" s="1"/>
  <c r="E9" i="9"/>
  <c r="F9" i="9" s="1"/>
  <c r="BV24" i="3" s="1"/>
  <c r="E8" i="9"/>
  <c r="F8" i="9" s="1"/>
  <c r="BV23" i="3" s="1"/>
  <c r="E7" i="9"/>
  <c r="F7" i="9" s="1"/>
  <c r="BV22" i="3" s="1"/>
  <c r="E6" i="9"/>
  <c r="F6" i="9" s="1"/>
  <c r="BV21" i="3" s="1"/>
  <c r="E5" i="9"/>
  <c r="F5" i="9" s="1"/>
  <c r="BV20" i="3" s="1"/>
  <c r="E4" i="9"/>
  <c r="F4" i="9" s="1"/>
  <c r="BV19" i="3" s="1"/>
  <c r="E3" i="9"/>
  <c r="F3" i="9" s="1"/>
  <c r="BV18" i="3" s="1"/>
  <c r="F2" i="9"/>
  <c r="BV17" i="3" s="1"/>
  <c r="D9" i="6" l="1"/>
  <c r="D8" i="6"/>
  <c r="D7" i="6"/>
  <c r="E8" i="3" l="1"/>
  <c r="E7" i="6" l="1"/>
  <c r="K101" i="6" l="1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B10" i="6"/>
  <c r="B9" i="6"/>
  <c r="B8" i="6"/>
  <c r="B7" i="6"/>
  <c r="B11" i="3"/>
  <c r="C10" i="3"/>
  <c r="B10" i="3"/>
  <c r="B9" i="3"/>
  <c r="B8" i="3"/>
  <c r="C9" i="6" l="1"/>
  <c r="E10" i="3"/>
  <c r="E9" i="3"/>
  <c r="C8" i="6"/>
  <c r="BP20" i="3"/>
  <c r="BQ20" i="3" s="1"/>
  <c r="BP27" i="3"/>
  <c r="BQ27" i="3" s="1"/>
  <c r="BP32" i="3"/>
  <c r="BQ32" i="3" s="1"/>
  <c r="BP39" i="3"/>
  <c r="BQ39" i="3" s="1"/>
  <c r="BP44" i="3"/>
  <c r="BQ44" i="3" s="1"/>
  <c r="BP51" i="3"/>
  <c r="BQ51" i="3" s="1"/>
  <c r="BP63" i="3"/>
  <c r="BQ63" i="3" s="1"/>
  <c r="BP75" i="3"/>
  <c r="BQ75" i="3" s="1"/>
  <c r="BP80" i="3"/>
  <c r="BQ80" i="3" s="1"/>
  <c r="BP87" i="3"/>
  <c r="BQ87" i="3" s="1"/>
  <c r="BP92" i="3"/>
  <c r="BQ92" i="3" s="1"/>
  <c r="BP99" i="3"/>
  <c r="BQ99" i="3" s="1"/>
  <c r="BP104" i="3"/>
  <c r="BQ104" i="3" s="1"/>
  <c r="BP84" i="3"/>
  <c r="BQ84" i="3" s="1"/>
  <c r="BP78" i="3"/>
  <c r="BQ78" i="3" s="1"/>
  <c r="BP17" i="3"/>
  <c r="BQ17" i="3" s="1"/>
  <c r="BP69" i="3"/>
  <c r="BQ69" i="3" s="1"/>
  <c r="BP31" i="3"/>
  <c r="BQ31" i="3" s="1"/>
  <c r="BP79" i="3"/>
  <c r="BQ79" i="3" s="1"/>
  <c r="BP81" i="3"/>
  <c r="BQ81" i="3" s="1"/>
  <c r="BP82" i="3"/>
  <c r="BQ82" i="3" s="1"/>
  <c r="BP85" i="3"/>
  <c r="BQ85" i="3" s="1"/>
  <c r="BP86" i="3"/>
  <c r="BQ86" i="3" s="1"/>
  <c r="BP88" i="3"/>
  <c r="BQ88" i="3" s="1"/>
  <c r="BP89" i="3"/>
  <c r="BQ89" i="3" s="1"/>
  <c r="BP90" i="3"/>
  <c r="BQ90" i="3" s="1"/>
  <c r="BP91" i="3"/>
  <c r="BQ91" i="3" s="1"/>
  <c r="BP93" i="3"/>
  <c r="BQ93" i="3" s="1"/>
  <c r="BP94" i="3"/>
  <c r="BQ94" i="3" s="1"/>
  <c r="BP95" i="3"/>
  <c r="BQ95" i="3" s="1"/>
  <c r="BP96" i="3"/>
  <c r="BQ96" i="3" s="1"/>
  <c r="BP97" i="3"/>
  <c r="BQ97" i="3" s="1"/>
  <c r="BP98" i="3"/>
  <c r="BQ98" i="3" s="1"/>
  <c r="BP100" i="3"/>
  <c r="BQ100" i="3" s="1"/>
  <c r="BP101" i="3"/>
  <c r="BQ101" i="3" s="1"/>
  <c r="BP18" i="3"/>
  <c r="BQ18" i="3" s="1"/>
  <c r="BP19" i="3"/>
  <c r="BQ19" i="3" s="1"/>
  <c r="BP21" i="3"/>
  <c r="BQ21" i="3" s="1"/>
  <c r="BP22" i="3"/>
  <c r="BQ22" i="3" s="1"/>
  <c r="BP23" i="3"/>
  <c r="BQ23" i="3" s="1"/>
  <c r="BP24" i="3"/>
  <c r="BQ24" i="3" s="1"/>
  <c r="BP25" i="3"/>
  <c r="BQ25" i="3" s="1"/>
  <c r="BP26" i="3"/>
  <c r="BQ26" i="3" s="1"/>
  <c r="BP43" i="3"/>
  <c r="BQ43" i="3" s="1"/>
  <c r="BP70" i="3"/>
  <c r="BQ70" i="3" s="1"/>
  <c r="BP45" i="3"/>
  <c r="BQ45" i="3" s="1"/>
  <c r="BP71" i="3"/>
  <c r="BQ71" i="3" s="1"/>
  <c r="BP72" i="3"/>
  <c r="BQ72" i="3" s="1"/>
  <c r="BP46" i="3"/>
  <c r="BQ46" i="3" s="1"/>
  <c r="BP47" i="3"/>
  <c r="BQ47" i="3" s="1"/>
  <c r="BP48" i="3"/>
  <c r="BQ48" i="3" s="1"/>
  <c r="BP49" i="3"/>
  <c r="BQ49" i="3" s="1"/>
  <c r="BP50" i="3"/>
  <c r="BQ50" i="3" s="1"/>
  <c r="BP52" i="3"/>
  <c r="BQ52" i="3" s="1"/>
  <c r="BP53" i="3"/>
  <c r="BQ53" i="3" s="1"/>
  <c r="BP54" i="3"/>
  <c r="BQ54" i="3" s="1"/>
  <c r="BP55" i="3"/>
  <c r="BQ55" i="3" s="1"/>
  <c r="BP56" i="3"/>
  <c r="BQ56" i="3" s="1"/>
  <c r="BP57" i="3"/>
  <c r="BQ57" i="3" s="1"/>
  <c r="BP58" i="3"/>
  <c r="BQ58" i="3" s="1"/>
  <c r="BP59" i="3"/>
  <c r="BQ59" i="3" s="1"/>
  <c r="BP60" i="3"/>
  <c r="BQ60" i="3" s="1"/>
  <c r="BP61" i="3"/>
  <c r="BQ61" i="3" s="1"/>
  <c r="BP62" i="3"/>
  <c r="BQ62" i="3" s="1"/>
  <c r="BP64" i="3"/>
  <c r="BQ64" i="3" s="1"/>
  <c r="BP65" i="3"/>
  <c r="BQ65" i="3" s="1"/>
  <c r="BP66" i="3"/>
  <c r="BQ66" i="3" s="1"/>
  <c r="BP33" i="3"/>
  <c r="BQ33" i="3" s="1"/>
  <c r="BP34" i="3"/>
  <c r="BQ34" i="3" s="1"/>
  <c r="BP35" i="3"/>
  <c r="BQ35" i="3" s="1"/>
  <c r="BP36" i="3"/>
  <c r="BQ36" i="3" s="1"/>
  <c r="BP37" i="3"/>
  <c r="BQ37" i="3" s="1"/>
  <c r="BP38" i="3"/>
  <c r="BQ38" i="3" s="1"/>
  <c r="BP40" i="3"/>
  <c r="BQ40" i="3" s="1"/>
  <c r="BP102" i="3"/>
  <c r="BQ102" i="3" s="1"/>
  <c r="BP28" i="3"/>
  <c r="BQ28" i="3" s="1"/>
  <c r="BP73" i="3"/>
  <c r="BQ73" i="3" s="1"/>
  <c r="BP67" i="3"/>
  <c r="BQ67" i="3" s="1"/>
  <c r="BP41" i="3"/>
  <c r="BQ41" i="3" s="1"/>
  <c r="BP29" i="3"/>
  <c r="BQ29" i="3" s="1"/>
  <c r="BP68" i="3"/>
  <c r="BQ68" i="3" s="1"/>
  <c r="BP74" i="3"/>
  <c r="BQ74" i="3" s="1"/>
  <c r="BP83" i="3"/>
  <c r="BQ83" i="3" s="1"/>
  <c r="BP103" i="3"/>
  <c r="BQ103" i="3" s="1"/>
  <c r="BP76" i="3"/>
  <c r="BQ76" i="3" s="1"/>
  <c r="BP77" i="3"/>
  <c r="BQ77" i="3" s="1"/>
  <c r="BP30" i="3"/>
  <c r="BQ30" i="3" s="1"/>
  <c r="BP42" i="3"/>
  <c r="BQ42" i="3" s="1"/>
  <c r="BI17" i="3"/>
  <c r="BJ17" i="3" s="1"/>
  <c r="BI18" i="3"/>
  <c r="BJ18" i="3" s="1"/>
  <c r="BI19" i="3"/>
  <c r="BJ19" i="3" s="1"/>
  <c r="BI20" i="3"/>
  <c r="BJ20" i="3" s="1"/>
  <c r="BI21" i="3"/>
  <c r="BJ21" i="3" s="1"/>
  <c r="BI22" i="3"/>
  <c r="BJ22" i="3" s="1"/>
  <c r="BI23" i="3"/>
  <c r="BJ23" i="3" s="1"/>
  <c r="BI24" i="3"/>
  <c r="BJ24" i="3" s="1"/>
  <c r="BI25" i="3"/>
  <c r="BJ25" i="3" s="1"/>
  <c r="BI26" i="3"/>
  <c r="BJ26" i="3" s="1"/>
  <c r="BI27" i="3"/>
  <c r="BJ27" i="3" s="1"/>
  <c r="BI28" i="3"/>
  <c r="BJ28" i="3" s="1"/>
  <c r="BI29" i="3"/>
  <c r="BJ29" i="3" s="1"/>
  <c r="BI30" i="3"/>
  <c r="BJ30" i="3" s="1"/>
  <c r="BI31" i="3"/>
  <c r="BJ31" i="3" s="1"/>
  <c r="BI32" i="3"/>
  <c r="BJ32" i="3" s="1"/>
  <c r="BI33" i="3"/>
  <c r="BJ33" i="3" s="1"/>
  <c r="BI34" i="3"/>
  <c r="BJ34" i="3" s="1"/>
  <c r="BI35" i="3"/>
  <c r="BJ35" i="3" s="1"/>
  <c r="BI36" i="3"/>
  <c r="BJ36" i="3" s="1"/>
  <c r="BI37" i="3"/>
  <c r="BJ37" i="3" s="1"/>
  <c r="BI38" i="3"/>
  <c r="BJ38" i="3" s="1"/>
  <c r="BI39" i="3"/>
  <c r="BJ39" i="3" s="1"/>
  <c r="BI40" i="3"/>
  <c r="BJ40" i="3" s="1"/>
  <c r="BI41" i="3"/>
  <c r="BJ41" i="3" s="1"/>
  <c r="BI42" i="3"/>
  <c r="BJ42" i="3" s="1"/>
  <c r="BI43" i="3"/>
  <c r="BJ43" i="3" s="1"/>
  <c r="BI44" i="3"/>
  <c r="BJ44" i="3" s="1"/>
  <c r="BI45" i="3"/>
  <c r="BJ45" i="3" s="1"/>
  <c r="BI46" i="3"/>
  <c r="BJ46" i="3" s="1"/>
  <c r="BI47" i="3"/>
  <c r="BJ47" i="3" s="1"/>
  <c r="BI48" i="3"/>
  <c r="BJ48" i="3" s="1"/>
  <c r="BI49" i="3"/>
  <c r="BJ49" i="3" s="1"/>
  <c r="BI50" i="3"/>
  <c r="BJ50" i="3" s="1"/>
  <c r="BI51" i="3"/>
  <c r="BJ51" i="3" s="1"/>
  <c r="BI52" i="3"/>
  <c r="BJ52" i="3" s="1"/>
  <c r="BI53" i="3"/>
  <c r="BJ53" i="3" s="1"/>
  <c r="BI54" i="3"/>
  <c r="BJ54" i="3" s="1"/>
  <c r="BI55" i="3"/>
  <c r="BJ55" i="3" s="1"/>
  <c r="BI56" i="3"/>
  <c r="BJ56" i="3" s="1"/>
  <c r="BI57" i="3"/>
  <c r="BJ57" i="3" s="1"/>
  <c r="BI58" i="3"/>
  <c r="BJ58" i="3" s="1"/>
  <c r="BI59" i="3"/>
  <c r="BJ59" i="3" s="1"/>
  <c r="BI60" i="3"/>
  <c r="BJ60" i="3" s="1"/>
  <c r="BI61" i="3"/>
  <c r="BJ61" i="3" s="1"/>
  <c r="BI62" i="3"/>
  <c r="BJ62" i="3" s="1"/>
  <c r="BI63" i="3"/>
  <c r="BJ63" i="3" s="1"/>
  <c r="BI64" i="3"/>
  <c r="BJ64" i="3" s="1"/>
  <c r="BI65" i="3"/>
  <c r="BJ65" i="3" s="1"/>
  <c r="BI66" i="3"/>
  <c r="BJ66" i="3" s="1"/>
  <c r="BI67" i="3"/>
  <c r="BJ67" i="3" s="1"/>
  <c r="BI68" i="3"/>
  <c r="BJ68" i="3" s="1"/>
  <c r="BI69" i="3"/>
  <c r="BJ69" i="3" s="1"/>
  <c r="BI70" i="3"/>
  <c r="BJ70" i="3" s="1"/>
  <c r="BI71" i="3"/>
  <c r="BJ71" i="3" s="1"/>
  <c r="BI72" i="3"/>
  <c r="BJ72" i="3" s="1"/>
  <c r="BI73" i="3"/>
  <c r="BJ73" i="3" s="1"/>
  <c r="BI74" i="3"/>
  <c r="BJ74" i="3" s="1"/>
  <c r="BI75" i="3"/>
  <c r="BJ75" i="3" s="1"/>
  <c r="BI76" i="3"/>
  <c r="BJ76" i="3" s="1"/>
  <c r="BI77" i="3"/>
  <c r="BJ77" i="3" s="1"/>
  <c r="BI78" i="3"/>
  <c r="BJ78" i="3" s="1"/>
  <c r="BI79" i="3"/>
  <c r="BJ79" i="3" s="1"/>
  <c r="BI80" i="3"/>
  <c r="BJ80" i="3" s="1"/>
  <c r="BI81" i="3"/>
  <c r="BJ81" i="3" s="1"/>
  <c r="BI82" i="3"/>
  <c r="BJ82" i="3" s="1"/>
  <c r="BI83" i="3"/>
  <c r="BJ83" i="3" s="1"/>
  <c r="BI84" i="3"/>
  <c r="BJ84" i="3" s="1"/>
  <c r="BI85" i="3"/>
  <c r="BJ85" i="3" s="1"/>
  <c r="BI86" i="3"/>
  <c r="BJ86" i="3" s="1"/>
  <c r="BI87" i="3"/>
  <c r="BJ87" i="3" s="1"/>
  <c r="BI88" i="3"/>
  <c r="BJ88" i="3" s="1"/>
  <c r="BI89" i="3"/>
  <c r="BJ89" i="3" s="1"/>
  <c r="BI90" i="3"/>
  <c r="BJ90" i="3" s="1"/>
  <c r="BI91" i="3"/>
  <c r="BJ91" i="3" s="1"/>
  <c r="BI92" i="3"/>
  <c r="BJ92" i="3" s="1"/>
  <c r="BI93" i="3"/>
  <c r="BJ93" i="3" s="1"/>
  <c r="BI94" i="3"/>
  <c r="BJ94" i="3" s="1"/>
  <c r="BI95" i="3"/>
  <c r="BJ95" i="3" s="1"/>
  <c r="BI96" i="3"/>
  <c r="BJ96" i="3" s="1"/>
  <c r="BI97" i="3"/>
  <c r="BJ97" i="3" s="1"/>
  <c r="BI98" i="3"/>
  <c r="BJ98" i="3" s="1"/>
  <c r="BI99" i="3"/>
  <c r="BJ99" i="3" s="1"/>
  <c r="BI100" i="3"/>
  <c r="BJ100" i="3" s="1"/>
  <c r="BI101" i="3"/>
  <c r="BJ101" i="3" s="1"/>
  <c r="BI102" i="3"/>
  <c r="BJ102" i="3" s="1"/>
  <c r="BI103" i="3"/>
  <c r="BJ103" i="3" s="1"/>
  <c r="BI104" i="3"/>
  <c r="BJ104" i="3" s="1"/>
  <c r="BB17" i="3"/>
  <c r="BC17" i="3" s="1"/>
  <c r="BB18" i="3"/>
  <c r="BC18" i="3" s="1"/>
  <c r="BB19" i="3"/>
  <c r="BC19" i="3" s="1"/>
  <c r="BB20" i="3"/>
  <c r="BC20" i="3" s="1"/>
  <c r="BB21" i="3"/>
  <c r="BC21" i="3" s="1"/>
  <c r="BB22" i="3"/>
  <c r="BC22" i="3" s="1"/>
  <c r="BB23" i="3"/>
  <c r="BC23" i="3" s="1"/>
  <c r="BB24" i="3"/>
  <c r="BC24" i="3" s="1"/>
  <c r="BB25" i="3"/>
  <c r="BC25" i="3" s="1"/>
  <c r="BB26" i="3"/>
  <c r="BC26" i="3" s="1"/>
  <c r="BB27" i="3"/>
  <c r="BC27" i="3" s="1"/>
  <c r="BB28" i="3"/>
  <c r="BC28" i="3" s="1"/>
  <c r="BB29" i="3"/>
  <c r="BC29" i="3" s="1"/>
  <c r="BB30" i="3"/>
  <c r="BC30" i="3" s="1"/>
  <c r="BB31" i="3"/>
  <c r="BC31" i="3" s="1"/>
  <c r="BB32" i="3"/>
  <c r="BC32" i="3" s="1"/>
  <c r="BB33" i="3"/>
  <c r="BC33" i="3" s="1"/>
  <c r="BB34" i="3"/>
  <c r="BC34" i="3" s="1"/>
  <c r="BB35" i="3"/>
  <c r="BC35" i="3" s="1"/>
  <c r="BB36" i="3"/>
  <c r="BC36" i="3" s="1"/>
  <c r="BB37" i="3"/>
  <c r="BC37" i="3" s="1"/>
  <c r="BB38" i="3"/>
  <c r="BC38" i="3" s="1"/>
  <c r="BB39" i="3"/>
  <c r="BC39" i="3" s="1"/>
  <c r="BB40" i="3"/>
  <c r="BC40" i="3" s="1"/>
  <c r="BB41" i="3"/>
  <c r="BC41" i="3" s="1"/>
  <c r="BB42" i="3"/>
  <c r="BC42" i="3" s="1"/>
  <c r="BB43" i="3"/>
  <c r="BC43" i="3" s="1"/>
  <c r="BB44" i="3"/>
  <c r="BC44" i="3" s="1"/>
  <c r="BB45" i="3"/>
  <c r="BC45" i="3" s="1"/>
  <c r="BB46" i="3"/>
  <c r="BC46" i="3" s="1"/>
  <c r="BB47" i="3"/>
  <c r="BC47" i="3" s="1"/>
  <c r="BB48" i="3"/>
  <c r="BC48" i="3" s="1"/>
  <c r="BB49" i="3"/>
  <c r="BC49" i="3" s="1"/>
  <c r="BB50" i="3"/>
  <c r="BC50" i="3" s="1"/>
  <c r="BB51" i="3"/>
  <c r="BC51" i="3" s="1"/>
  <c r="BB52" i="3"/>
  <c r="BC52" i="3" s="1"/>
  <c r="BB53" i="3"/>
  <c r="BC53" i="3" s="1"/>
  <c r="BB54" i="3"/>
  <c r="BC54" i="3" s="1"/>
  <c r="BB55" i="3"/>
  <c r="BC55" i="3" s="1"/>
  <c r="BB56" i="3"/>
  <c r="BC56" i="3" s="1"/>
  <c r="BB57" i="3"/>
  <c r="BC57" i="3" s="1"/>
  <c r="BB58" i="3"/>
  <c r="BC58" i="3" s="1"/>
  <c r="BB59" i="3"/>
  <c r="BC59" i="3" s="1"/>
  <c r="BB60" i="3"/>
  <c r="BC60" i="3" s="1"/>
  <c r="BB61" i="3"/>
  <c r="BC61" i="3" s="1"/>
  <c r="BB62" i="3"/>
  <c r="BC62" i="3" s="1"/>
  <c r="BB63" i="3"/>
  <c r="BC63" i="3" s="1"/>
  <c r="BB64" i="3"/>
  <c r="BC64" i="3" s="1"/>
  <c r="BB65" i="3"/>
  <c r="BC65" i="3" s="1"/>
  <c r="BB66" i="3"/>
  <c r="BC66" i="3" s="1"/>
  <c r="BB67" i="3"/>
  <c r="BC67" i="3" s="1"/>
  <c r="BB68" i="3"/>
  <c r="BC68" i="3" s="1"/>
  <c r="BB69" i="3"/>
  <c r="BC69" i="3" s="1"/>
  <c r="BB70" i="3"/>
  <c r="BC70" i="3" s="1"/>
  <c r="BB71" i="3"/>
  <c r="BC71" i="3" s="1"/>
  <c r="BB72" i="3"/>
  <c r="BC72" i="3" s="1"/>
  <c r="BB73" i="3"/>
  <c r="BC73" i="3" s="1"/>
  <c r="BB74" i="3"/>
  <c r="BC74" i="3" s="1"/>
  <c r="BB75" i="3"/>
  <c r="BC75" i="3" s="1"/>
  <c r="BB76" i="3"/>
  <c r="BC76" i="3" s="1"/>
  <c r="BB77" i="3"/>
  <c r="BC77" i="3" s="1"/>
  <c r="BB78" i="3"/>
  <c r="BC78" i="3" s="1"/>
  <c r="BB79" i="3"/>
  <c r="BC79" i="3" s="1"/>
  <c r="BB80" i="3"/>
  <c r="BC80" i="3" s="1"/>
  <c r="BB81" i="3"/>
  <c r="BC81" i="3" s="1"/>
  <c r="BB82" i="3"/>
  <c r="BC82" i="3" s="1"/>
  <c r="BB83" i="3"/>
  <c r="BC83" i="3" s="1"/>
  <c r="BB84" i="3"/>
  <c r="BC84" i="3" s="1"/>
  <c r="BB85" i="3"/>
  <c r="BC85" i="3" s="1"/>
  <c r="BB86" i="3"/>
  <c r="BC86" i="3" s="1"/>
  <c r="BB87" i="3"/>
  <c r="BC87" i="3" s="1"/>
  <c r="BB88" i="3"/>
  <c r="BC88" i="3" s="1"/>
  <c r="BB89" i="3"/>
  <c r="BC89" i="3" s="1"/>
  <c r="BB90" i="3"/>
  <c r="BC90" i="3" s="1"/>
  <c r="BB91" i="3"/>
  <c r="BC91" i="3" s="1"/>
  <c r="BB92" i="3"/>
  <c r="BC92" i="3" s="1"/>
  <c r="BB93" i="3"/>
  <c r="BC93" i="3" s="1"/>
  <c r="BB94" i="3"/>
  <c r="BC94" i="3" s="1"/>
  <c r="BB95" i="3"/>
  <c r="BC95" i="3" s="1"/>
  <c r="BB96" i="3"/>
  <c r="BC96" i="3" s="1"/>
  <c r="BB97" i="3"/>
  <c r="BC97" i="3" s="1"/>
  <c r="BB98" i="3"/>
  <c r="BC98" i="3" s="1"/>
  <c r="BB99" i="3"/>
  <c r="BC99" i="3" s="1"/>
  <c r="BB100" i="3"/>
  <c r="BC100" i="3" s="1"/>
  <c r="BB101" i="3"/>
  <c r="BC101" i="3" s="1"/>
  <c r="BB102" i="3"/>
  <c r="BC102" i="3" s="1"/>
  <c r="BB103" i="3"/>
  <c r="BC103" i="3" s="1"/>
  <c r="BB104" i="3"/>
  <c r="BC104" i="3" s="1"/>
  <c r="AU17" i="3"/>
  <c r="AV17" i="3" s="1"/>
  <c r="AU18" i="3"/>
  <c r="AV18" i="3" s="1"/>
  <c r="AU19" i="3"/>
  <c r="AV19" i="3" s="1"/>
  <c r="AU20" i="3"/>
  <c r="AV20" i="3" s="1"/>
  <c r="AU21" i="3"/>
  <c r="AV21" i="3" s="1"/>
  <c r="AU22" i="3"/>
  <c r="AV22" i="3" s="1"/>
  <c r="AU23" i="3"/>
  <c r="AV23" i="3" s="1"/>
  <c r="AU24" i="3"/>
  <c r="AV24" i="3" s="1"/>
  <c r="AU25" i="3"/>
  <c r="AV25" i="3" s="1"/>
  <c r="AU26" i="3"/>
  <c r="AV26" i="3" s="1"/>
  <c r="AU27" i="3"/>
  <c r="AV27" i="3" s="1"/>
  <c r="AU28" i="3"/>
  <c r="AV28" i="3" s="1"/>
  <c r="AU29" i="3"/>
  <c r="AV29" i="3" s="1"/>
  <c r="AU30" i="3"/>
  <c r="AV30" i="3" s="1"/>
  <c r="AU31" i="3"/>
  <c r="AV31" i="3" s="1"/>
  <c r="AU32" i="3"/>
  <c r="AV32" i="3" s="1"/>
  <c r="AU33" i="3"/>
  <c r="AV33" i="3" s="1"/>
  <c r="AU34" i="3"/>
  <c r="AV34" i="3" s="1"/>
  <c r="AU35" i="3"/>
  <c r="AV35" i="3" s="1"/>
  <c r="AU36" i="3"/>
  <c r="AV36" i="3" s="1"/>
  <c r="AU37" i="3"/>
  <c r="AV37" i="3" s="1"/>
  <c r="AU38" i="3"/>
  <c r="AV38" i="3" s="1"/>
  <c r="AU39" i="3"/>
  <c r="AV39" i="3" s="1"/>
  <c r="AU40" i="3"/>
  <c r="AV40" i="3" s="1"/>
  <c r="AU41" i="3"/>
  <c r="AV41" i="3" s="1"/>
  <c r="AU42" i="3"/>
  <c r="AV42" i="3" s="1"/>
  <c r="AU43" i="3"/>
  <c r="AV43" i="3" s="1"/>
  <c r="AU44" i="3"/>
  <c r="AV44" i="3" s="1"/>
  <c r="AU45" i="3"/>
  <c r="AV45" i="3" s="1"/>
  <c r="AU46" i="3"/>
  <c r="AV46" i="3" s="1"/>
  <c r="AU47" i="3"/>
  <c r="AV47" i="3" s="1"/>
  <c r="AU48" i="3"/>
  <c r="AV48" i="3" s="1"/>
  <c r="AU49" i="3"/>
  <c r="AV49" i="3" s="1"/>
  <c r="AU50" i="3"/>
  <c r="AV50" i="3" s="1"/>
  <c r="AU51" i="3"/>
  <c r="AV51" i="3" s="1"/>
  <c r="AU52" i="3"/>
  <c r="AV52" i="3" s="1"/>
  <c r="AU53" i="3"/>
  <c r="AV53" i="3" s="1"/>
  <c r="AU54" i="3"/>
  <c r="AV54" i="3" s="1"/>
  <c r="AU55" i="3"/>
  <c r="AV55" i="3" s="1"/>
  <c r="AU56" i="3"/>
  <c r="AV56" i="3" s="1"/>
  <c r="AU57" i="3"/>
  <c r="AV57" i="3" s="1"/>
  <c r="AU58" i="3"/>
  <c r="AV58" i="3" s="1"/>
  <c r="AU59" i="3"/>
  <c r="AV59" i="3" s="1"/>
  <c r="AU60" i="3"/>
  <c r="AV60" i="3" s="1"/>
  <c r="AU61" i="3"/>
  <c r="AV61" i="3" s="1"/>
  <c r="AU62" i="3"/>
  <c r="AV62" i="3" s="1"/>
  <c r="AU63" i="3"/>
  <c r="AV63" i="3" s="1"/>
  <c r="AU64" i="3"/>
  <c r="AV64" i="3" s="1"/>
  <c r="AU65" i="3"/>
  <c r="AV65" i="3" s="1"/>
  <c r="AU66" i="3"/>
  <c r="AV66" i="3" s="1"/>
  <c r="AU67" i="3"/>
  <c r="AV67" i="3" s="1"/>
  <c r="AU68" i="3"/>
  <c r="AV68" i="3" s="1"/>
  <c r="AU69" i="3"/>
  <c r="AV69" i="3" s="1"/>
  <c r="AU70" i="3"/>
  <c r="AV70" i="3" s="1"/>
  <c r="AU71" i="3"/>
  <c r="AV71" i="3" s="1"/>
  <c r="AU72" i="3"/>
  <c r="AV72" i="3" s="1"/>
  <c r="AU73" i="3"/>
  <c r="AV73" i="3" s="1"/>
  <c r="AU74" i="3"/>
  <c r="AV74" i="3" s="1"/>
  <c r="AU75" i="3"/>
  <c r="AV75" i="3" s="1"/>
  <c r="AU76" i="3"/>
  <c r="AV76" i="3" s="1"/>
  <c r="AU77" i="3"/>
  <c r="AV77" i="3" s="1"/>
  <c r="AU78" i="3"/>
  <c r="AV78" i="3" s="1"/>
  <c r="AU79" i="3"/>
  <c r="AV79" i="3" s="1"/>
  <c r="AU80" i="3"/>
  <c r="AV80" i="3" s="1"/>
  <c r="AU81" i="3"/>
  <c r="AV81" i="3" s="1"/>
  <c r="AU82" i="3"/>
  <c r="AV82" i="3" s="1"/>
  <c r="AU83" i="3"/>
  <c r="AV83" i="3" s="1"/>
  <c r="AU84" i="3"/>
  <c r="AV84" i="3" s="1"/>
  <c r="AU85" i="3"/>
  <c r="AV85" i="3" s="1"/>
  <c r="AU86" i="3"/>
  <c r="AV86" i="3" s="1"/>
  <c r="AU87" i="3"/>
  <c r="AV87" i="3" s="1"/>
  <c r="AU88" i="3"/>
  <c r="AV88" i="3" s="1"/>
  <c r="AU89" i="3"/>
  <c r="AV89" i="3" s="1"/>
  <c r="AU90" i="3"/>
  <c r="AV90" i="3" s="1"/>
  <c r="AU91" i="3"/>
  <c r="AV91" i="3" s="1"/>
  <c r="AU92" i="3"/>
  <c r="AV92" i="3" s="1"/>
  <c r="AU93" i="3"/>
  <c r="AV93" i="3" s="1"/>
  <c r="AU94" i="3"/>
  <c r="AV94" i="3" s="1"/>
  <c r="AU95" i="3"/>
  <c r="AV95" i="3" s="1"/>
  <c r="AU96" i="3"/>
  <c r="AV96" i="3" s="1"/>
  <c r="AU97" i="3"/>
  <c r="AV97" i="3" s="1"/>
  <c r="AU98" i="3"/>
  <c r="AV98" i="3" s="1"/>
  <c r="AU99" i="3"/>
  <c r="AV99" i="3" s="1"/>
  <c r="AU100" i="3"/>
  <c r="AV100" i="3" s="1"/>
  <c r="AU101" i="3"/>
  <c r="AV101" i="3" s="1"/>
  <c r="AU102" i="3"/>
  <c r="AV102" i="3" s="1"/>
  <c r="AU103" i="3"/>
  <c r="AV103" i="3" s="1"/>
  <c r="AU104" i="3"/>
  <c r="AV104" i="3" s="1"/>
  <c r="AM19" i="3"/>
  <c r="AN19" i="3" s="1"/>
  <c r="AM23" i="3"/>
  <c r="AN23" i="3" s="1"/>
  <c r="AM26" i="3"/>
  <c r="AN26" i="3" s="1"/>
  <c r="AM31" i="3"/>
  <c r="AN31" i="3" s="1"/>
  <c r="AM35" i="3"/>
  <c r="AN35" i="3" s="1"/>
  <c r="AM38" i="3"/>
  <c r="AN38" i="3" s="1"/>
  <c r="AM43" i="3"/>
  <c r="AN43" i="3" s="1"/>
  <c r="AM47" i="3"/>
  <c r="AN47" i="3" s="1"/>
  <c r="AM50" i="3"/>
  <c r="AN50" i="3" s="1"/>
  <c r="AM59" i="3"/>
  <c r="AN59" i="3" s="1"/>
  <c r="AM62" i="3"/>
  <c r="AN62" i="3" s="1"/>
  <c r="AM71" i="3"/>
  <c r="AN71" i="3" s="1"/>
  <c r="AM74" i="3"/>
  <c r="AN74" i="3" s="1"/>
  <c r="AM79" i="3"/>
  <c r="AN79" i="3" s="1"/>
  <c r="AM83" i="3"/>
  <c r="AN83" i="3" s="1"/>
  <c r="AM86" i="3"/>
  <c r="AN86" i="3" s="1"/>
  <c r="AM91" i="3"/>
  <c r="AN91" i="3" s="1"/>
  <c r="AM95" i="3"/>
  <c r="AN95" i="3" s="1"/>
  <c r="AM98" i="3"/>
  <c r="AN98" i="3" s="1"/>
  <c r="AM84" i="3"/>
  <c r="AN84" i="3" s="1"/>
  <c r="AM78" i="3"/>
  <c r="AN78" i="3" s="1"/>
  <c r="AM17" i="3"/>
  <c r="AN17" i="3" s="1"/>
  <c r="AM69" i="3"/>
  <c r="AN69" i="3" s="1"/>
  <c r="AM51" i="3"/>
  <c r="AN51" i="3" s="1"/>
  <c r="AM80" i="3"/>
  <c r="AN80" i="3" s="1"/>
  <c r="AM81" i="3"/>
  <c r="AN81" i="3" s="1"/>
  <c r="AM82" i="3"/>
  <c r="AN82" i="3" s="1"/>
  <c r="AM85" i="3"/>
  <c r="AN85" i="3" s="1"/>
  <c r="AM87" i="3"/>
  <c r="AN87" i="3" s="1"/>
  <c r="AM88" i="3"/>
  <c r="AN88" i="3" s="1"/>
  <c r="AM89" i="3"/>
  <c r="AN89" i="3" s="1"/>
  <c r="AM90" i="3"/>
  <c r="AN90" i="3" s="1"/>
  <c r="AM92" i="3"/>
  <c r="AN92" i="3" s="1"/>
  <c r="AM93" i="3"/>
  <c r="AN93" i="3" s="1"/>
  <c r="AM94" i="3"/>
  <c r="AN94" i="3" s="1"/>
  <c r="AM96" i="3"/>
  <c r="AN96" i="3" s="1"/>
  <c r="AM97" i="3"/>
  <c r="AN97" i="3" s="1"/>
  <c r="AM99" i="3"/>
  <c r="AN99" i="3" s="1"/>
  <c r="AM100" i="3"/>
  <c r="AN100" i="3" s="1"/>
  <c r="AM101" i="3"/>
  <c r="AN101" i="3" s="1"/>
  <c r="AM18" i="3"/>
  <c r="AN18" i="3" s="1"/>
  <c r="AM20" i="3"/>
  <c r="AN20" i="3" s="1"/>
  <c r="AM21" i="3"/>
  <c r="AN21" i="3" s="1"/>
  <c r="AM22" i="3"/>
  <c r="AN22" i="3" s="1"/>
  <c r="AM24" i="3"/>
  <c r="AN24" i="3" s="1"/>
  <c r="AM25" i="3"/>
  <c r="AN25" i="3" s="1"/>
  <c r="AM27" i="3"/>
  <c r="AN27" i="3" s="1"/>
  <c r="AM44" i="3"/>
  <c r="AN44" i="3" s="1"/>
  <c r="AM70" i="3"/>
  <c r="AN70" i="3" s="1"/>
  <c r="AM45" i="3"/>
  <c r="AN45" i="3" s="1"/>
  <c r="AM72" i="3"/>
  <c r="AN72" i="3" s="1"/>
  <c r="AM46" i="3"/>
  <c r="AN46" i="3" s="1"/>
  <c r="AM48" i="3"/>
  <c r="AN48" i="3" s="1"/>
  <c r="AM49" i="3"/>
  <c r="AN49" i="3" s="1"/>
  <c r="AM52" i="3"/>
  <c r="AN52" i="3" s="1"/>
  <c r="AM53" i="3"/>
  <c r="AN53" i="3" s="1"/>
  <c r="AM54" i="3"/>
  <c r="AN54" i="3" s="1"/>
  <c r="AM55" i="3"/>
  <c r="AN55" i="3" s="1"/>
  <c r="AM56" i="3"/>
  <c r="AN56" i="3" s="1"/>
  <c r="AM57" i="3"/>
  <c r="AN57" i="3" s="1"/>
  <c r="AM58" i="3"/>
  <c r="AN58" i="3" s="1"/>
  <c r="AM60" i="3"/>
  <c r="AN60" i="3" s="1"/>
  <c r="AM61" i="3"/>
  <c r="AN61" i="3" s="1"/>
  <c r="AM63" i="3"/>
  <c r="AN63" i="3" s="1"/>
  <c r="AM64" i="3"/>
  <c r="AN64" i="3" s="1"/>
  <c r="AM65" i="3"/>
  <c r="AN65" i="3" s="1"/>
  <c r="AM66" i="3"/>
  <c r="AN66" i="3" s="1"/>
  <c r="AM32" i="3"/>
  <c r="AN32" i="3" s="1"/>
  <c r="AM33" i="3"/>
  <c r="AN33" i="3" s="1"/>
  <c r="AM34" i="3"/>
  <c r="AN34" i="3" s="1"/>
  <c r="AM36" i="3"/>
  <c r="AN36" i="3" s="1"/>
  <c r="AM37" i="3"/>
  <c r="AN37" i="3" s="1"/>
  <c r="AM39" i="3"/>
  <c r="AN39" i="3" s="1"/>
  <c r="AM40" i="3"/>
  <c r="AN40" i="3" s="1"/>
  <c r="AM102" i="3"/>
  <c r="AN102" i="3" s="1"/>
  <c r="AM28" i="3"/>
  <c r="AN28" i="3" s="1"/>
  <c r="AM73" i="3"/>
  <c r="AN73" i="3" s="1"/>
  <c r="AM67" i="3"/>
  <c r="AN67" i="3" s="1"/>
  <c r="AM41" i="3"/>
  <c r="AN41" i="3" s="1"/>
  <c r="AM29" i="3"/>
  <c r="AN29" i="3" s="1"/>
  <c r="AM68" i="3"/>
  <c r="AN68" i="3" s="1"/>
  <c r="AM103" i="3"/>
  <c r="AN103" i="3" s="1"/>
  <c r="AM104" i="3"/>
  <c r="AN104" i="3" s="1"/>
  <c r="AM75" i="3"/>
  <c r="AN75" i="3" s="1"/>
  <c r="AM76" i="3"/>
  <c r="AN76" i="3" s="1"/>
  <c r="AM77" i="3"/>
  <c r="AN77" i="3" s="1"/>
  <c r="AM30" i="3"/>
  <c r="AN30" i="3" s="1"/>
  <c r="AM42" i="3"/>
  <c r="AN42" i="3" s="1"/>
  <c r="AF17" i="3"/>
  <c r="AG17" i="3" s="1"/>
  <c r="AF18" i="3"/>
  <c r="AG18" i="3" s="1"/>
  <c r="AF19" i="3"/>
  <c r="AG19" i="3" s="1"/>
  <c r="AF20" i="3"/>
  <c r="AG20" i="3" s="1"/>
  <c r="AF21" i="3"/>
  <c r="AG21" i="3" s="1"/>
  <c r="AF22" i="3"/>
  <c r="AG22" i="3" s="1"/>
  <c r="AF23" i="3"/>
  <c r="AG23" i="3" s="1"/>
  <c r="AF24" i="3"/>
  <c r="AG24" i="3" s="1"/>
  <c r="AF25" i="3"/>
  <c r="AG25" i="3" s="1"/>
  <c r="AF26" i="3"/>
  <c r="AG26" i="3" s="1"/>
  <c r="AF27" i="3"/>
  <c r="AG27" i="3" s="1"/>
  <c r="AF28" i="3"/>
  <c r="AG28" i="3" s="1"/>
  <c r="AF29" i="3"/>
  <c r="AG29" i="3" s="1"/>
  <c r="AF30" i="3"/>
  <c r="AG30" i="3" s="1"/>
  <c r="AF31" i="3"/>
  <c r="AG31" i="3" s="1"/>
  <c r="AF32" i="3"/>
  <c r="AG32" i="3" s="1"/>
  <c r="AF33" i="3"/>
  <c r="AG33" i="3" s="1"/>
  <c r="AF34" i="3"/>
  <c r="AG34" i="3" s="1"/>
  <c r="AF35" i="3"/>
  <c r="AG35" i="3" s="1"/>
  <c r="AF36" i="3"/>
  <c r="AG36" i="3" s="1"/>
  <c r="AF37" i="3"/>
  <c r="AG37" i="3" s="1"/>
  <c r="AF38" i="3"/>
  <c r="AG38" i="3" s="1"/>
  <c r="AF39" i="3"/>
  <c r="AG39" i="3" s="1"/>
  <c r="AF40" i="3"/>
  <c r="AG40" i="3" s="1"/>
  <c r="AF41" i="3"/>
  <c r="AG41" i="3" s="1"/>
  <c r="AF42" i="3"/>
  <c r="AG42" i="3" s="1"/>
  <c r="AF43" i="3"/>
  <c r="AG43" i="3" s="1"/>
  <c r="AF44" i="3"/>
  <c r="AG44" i="3" s="1"/>
  <c r="AF45" i="3"/>
  <c r="AG45" i="3" s="1"/>
  <c r="AF46" i="3"/>
  <c r="AG46" i="3" s="1"/>
  <c r="AF47" i="3"/>
  <c r="AG47" i="3" s="1"/>
  <c r="AF48" i="3"/>
  <c r="AG48" i="3" s="1"/>
  <c r="AF49" i="3"/>
  <c r="AG49" i="3" s="1"/>
  <c r="AF50" i="3"/>
  <c r="AG50" i="3" s="1"/>
  <c r="AF51" i="3"/>
  <c r="AG51" i="3" s="1"/>
  <c r="AF52" i="3"/>
  <c r="AG52" i="3" s="1"/>
  <c r="AF53" i="3"/>
  <c r="AG53" i="3" s="1"/>
  <c r="AF54" i="3"/>
  <c r="AG54" i="3" s="1"/>
  <c r="AF55" i="3"/>
  <c r="AG55" i="3" s="1"/>
  <c r="AF56" i="3"/>
  <c r="AG56" i="3" s="1"/>
  <c r="AF57" i="3"/>
  <c r="AG57" i="3" s="1"/>
  <c r="AF58" i="3"/>
  <c r="AG58" i="3" s="1"/>
  <c r="AF59" i="3"/>
  <c r="AG59" i="3" s="1"/>
  <c r="AF60" i="3"/>
  <c r="AG60" i="3" s="1"/>
  <c r="AF61" i="3"/>
  <c r="AG61" i="3" s="1"/>
  <c r="AF62" i="3"/>
  <c r="AG62" i="3" s="1"/>
  <c r="AF63" i="3"/>
  <c r="AG63" i="3" s="1"/>
  <c r="AF64" i="3"/>
  <c r="AG64" i="3" s="1"/>
  <c r="AF65" i="3"/>
  <c r="AG65" i="3" s="1"/>
  <c r="AF66" i="3"/>
  <c r="AG66" i="3" s="1"/>
  <c r="AF67" i="3"/>
  <c r="AG67" i="3" s="1"/>
  <c r="AF68" i="3"/>
  <c r="AG68" i="3" s="1"/>
  <c r="AF69" i="3"/>
  <c r="AG69" i="3" s="1"/>
  <c r="AF70" i="3"/>
  <c r="AG70" i="3" s="1"/>
  <c r="AF71" i="3"/>
  <c r="AG71" i="3" s="1"/>
  <c r="AF72" i="3"/>
  <c r="AG72" i="3" s="1"/>
  <c r="AF73" i="3"/>
  <c r="AG73" i="3" s="1"/>
  <c r="AF74" i="3"/>
  <c r="AG74" i="3" s="1"/>
  <c r="AF75" i="3"/>
  <c r="AG75" i="3" s="1"/>
  <c r="AF76" i="3"/>
  <c r="AG76" i="3" s="1"/>
  <c r="AF77" i="3"/>
  <c r="AG77" i="3" s="1"/>
  <c r="AF78" i="3"/>
  <c r="AG78" i="3" s="1"/>
  <c r="AF79" i="3"/>
  <c r="AG79" i="3" s="1"/>
  <c r="AF80" i="3"/>
  <c r="AG80" i="3" s="1"/>
  <c r="AF81" i="3"/>
  <c r="AG81" i="3" s="1"/>
  <c r="AF82" i="3"/>
  <c r="AG82" i="3" s="1"/>
  <c r="AF83" i="3"/>
  <c r="AG83" i="3" s="1"/>
  <c r="AF84" i="3"/>
  <c r="AG84" i="3" s="1"/>
  <c r="AF85" i="3"/>
  <c r="AG85" i="3" s="1"/>
  <c r="AF86" i="3"/>
  <c r="AG86" i="3" s="1"/>
  <c r="AF87" i="3"/>
  <c r="AG87" i="3" s="1"/>
  <c r="AF88" i="3"/>
  <c r="AG88" i="3" s="1"/>
  <c r="AF89" i="3"/>
  <c r="AG89" i="3" s="1"/>
  <c r="AF90" i="3"/>
  <c r="AG90" i="3" s="1"/>
  <c r="AF91" i="3"/>
  <c r="AG91" i="3" s="1"/>
  <c r="AF92" i="3"/>
  <c r="AG92" i="3" s="1"/>
  <c r="AF93" i="3"/>
  <c r="AG93" i="3" s="1"/>
  <c r="AF94" i="3"/>
  <c r="AG94" i="3" s="1"/>
  <c r="AF95" i="3"/>
  <c r="AG95" i="3" s="1"/>
  <c r="AF96" i="3"/>
  <c r="AG96" i="3" s="1"/>
  <c r="AF97" i="3"/>
  <c r="AG97" i="3" s="1"/>
  <c r="AF98" i="3"/>
  <c r="AG98" i="3" s="1"/>
  <c r="AF99" i="3"/>
  <c r="AG99" i="3" s="1"/>
  <c r="AF100" i="3"/>
  <c r="AG100" i="3" s="1"/>
  <c r="AF101" i="3"/>
  <c r="AG101" i="3" s="1"/>
  <c r="AF102" i="3"/>
  <c r="AG102" i="3" s="1"/>
  <c r="AF103" i="3"/>
  <c r="AG103" i="3" s="1"/>
  <c r="AF104" i="3"/>
  <c r="AG104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46" i="3"/>
  <c r="Z46" i="3" s="1"/>
  <c r="Y47" i="3"/>
  <c r="Z47" i="3" s="1"/>
  <c r="Y48" i="3"/>
  <c r="Z48" i="3" s="1"/>
  <c r="Y49" i="3"/>
  <c r="Z49" i="3" s="1"/>
  <c r="Y50" i="3"/>
  <c r="Z50" i="3" s="1"/>
  <c r="Y51" i="3"/>
  <c r="Z51" i="3" s="1"/>
  <c r="Y52" i="3"/>
  <c r="Z52" i="3" s="1"/>
  <c r="Y53" i="3"/>
  <c r="Z53" i="3" s="1"/>
  <c r="Y54" i="3"/>
  <c r="Z54" i="3" s="1"/>
  <c r="Y55" i="3"/>
  <c r="Z55" i="3" s="1"/>
  <c r="Y56" i="3"/>
  <c r="Z56" i="3" s="1"/>
  <c r="Y57" i="3"/>
  <c r="Z57" i="3" s="1"/>
  <c r="Y58" i="3"/>
  <c r="Z58" i="3" s="1"/>
  <c r="Y59" i="3"/>
  <c r="Z59" i="3" s="1"/>
  <c r="Y60" i="3"/>
  <c r="Z60" i="3" s="1"/>
  <c r="Y61" i="3"/>
  <c r="Z61" i="3" s="1"/>
  <c r="Y62" i="3"/>
  <c r="Z62" i="3" s="1"/>
  <c r="Y63" i="3"/>
  <c r="Z63" i="3" s="1"/>
  <c r="Y64" i="3"/>
  <c r="Z64" i="3" s="1"/>
  <c r="Y65" i="3"/>
  <c r="Z65" i="3" s="1"/>
  <c r="Y66" i="3"/>
  <c r="Z66" i="3" s="1"/>
  <c r="Y67" i="3"/>
  <c r="Z67" i="3" s="1"/>
  <c r="Y68" i="3"/>
  <c r="Z68" i="3" s="1"/>
  <c r="Y69" i="3"/>
  <c r="Z69" i="3" s="1"/>
  <c r="Y70" i="3"/>
  <c r="Z70" i="3" s="1"/>
  <c r="Y71" i="3"/>
  <c r="Z71" i="3" s="1"/>
  <c r="Y72" i="3"/>
  <c r="Z72" i="3" s="1"/>
  <c r="Y73" i="3"/>
  <c r="Z73" i="3" s="1"/>
  <c r="Y74" i="3"/>
  <c r="Z74" i="3" s="1"/>
  <c r="Y75" i="3"/>
  <c r="Z75" i="3" s="1"/>
  <c r="Y76" i="3"/>
  <c r="Z76" i="3" s="1"/>
  <c r="Y77" i="3"/>
  <c r="Z77" i="3" s="1"/>
  <c r="Y78" i="3"/>
  <c r="Z78" i="3" s="1"/>
  <c r="Y79" i="3"/>
  <c r="Z79" i="3" s="1"/>
  <c r="Y80" i="3"/>
  <c r="Z80" i="3" s="1"/>
  <c r="Y81" i="3"/>
  <c r="Z81" i="3" s="1"/>
  <c r="Y82" i="3"/>
  <c r="Z82" i="3" s="1"/>
  <c r="Y83" i="3"/>
  <c r="Z83" i="3" s="1"/>
  <c r="Y84" i="3"/>
  <c r="Z84" i="3" s="1"/>
  <c r="Y85" i="3"/>
  <c r="Z85" i="3" s="1"/>
  <c r="Y86" i="3"/>
  <c r="Z86" i="3" s="1"/>
  <c r="Y87" i="3"/>
  <c r="Z87" i="3" s="1"/>
  <c r="Y88" i="3"/>
  <c r="Z88" i="3" s="1"/>
  <c r="Y89" i="3"/>
  <c r="Z89" i="3" s="1"/>
  <c r="Y90" i="3"/>
  <c r="Z90" i="3" s="1"/>
  <c r="Y91" i="3"/>
  <c r="Z91" i="3" s="1"/>
  <c r="Y92" i="3"/>
  <c r="Z92" i="3" s="1"/>
  <c r="Y93" i="3"/>
  <c r="Z93" i="3" s="1"/>
  <c r="Y94" i="3"/>
  <c r="Z94" i="3" s="1"/>
  <c r="Y95" i="3"/>
  <c r="Z95" i="3" s="1"/>
  <c r="Y96" i="3"/>
  <c r="Z96" i="3" s="1"/>
  <c r="Y97" i="3"/>
  <c r="Z97" i="3" s="1"/>
  <c r="Y98" i="3"/>
  <c r="Z98" i="3" s="1"/>
  <c r="Y99" i="3"/>
  <c r="Z99" i="3" s="1"/>
  <c r="Y100" i="3"/>
  <c r="Z100" i="3" s="1"/>
  <c r="Y101" i="3"/>
  <c r="Z101" i="3" s="1"/>
  <c r="Y102" i="3"/>
  <c r="Z102" i="3" s="1"/>
  <c r="Y103" i="3"/>
  <c r="Z103" i="3" s="1"/>
  <c r="Y104" i="3"/>
  <c r="Z104" i="3" s="1"/>
  <c r="R17" i="3"/>
  <c r="S17" i="3" s="1"/>
  <c r="R18" i="3"/>
  <c r="S18" i="3" s="1"/>
  <c r="R19" i="3"/>
  <c r="S19" i="3" s="1"/>
  <c r="R20" i="3"/>
  <c r="S20" i="3" s="1"/>
  <c r="R21" i="3"/>
  <c r="S21" i="3" s="1"/>
  <c r="R22" i="3"/>
  <c r="S22" i="3" s="1"/>
  <c r="R23" i="3"/>
  <c r="S23" i="3" s="1"/>
  <c r="R24" i="3"/>
  <c r="S24" i="3" s="1"/>
  <c r="R25" i="3"/>
  <c r="S25" i="3" s="1"/>
  <c r="R26" i="3"/>
  <c r="S26" i="3" s="1"/>
  <c r="R27" i="3"/>
  <c r="S27" i="3" s="1"/>
  <c r="R28" i="3"/>
  <c r="S28" i="3" s="1"/>
  <c r="R29" i="3"/>
  <c r="S29" i="3" s="1"/>
  <c r="R30" i="3"/>
  <c r="S30" i="3" s="1"/>
  <c r="R31" i="3"/>
  <c r="S31" i="3" s="1"/>
  <c r="R32" i="3"/>
  <c r="S32" i="3" s="1"/>
  <c r="R33" i="3"/>
  <c r="S33" i="3" s="1"/>
  <c r="R34" i="3"/>
  <c r="S34" i="3" s="1"/>
  <c r="R35" i="3"/>
  <c r="S35" i="3" s="1"/>
  <c r="R36" i="3"/>
  <c r="S36" i="3" s="1"/>
  <c r="R37" i="3"/>
  <c r="S37" i="3" s="1"/>
  <c r="R38" i="3"/>
  <c r="S38" i="3" s="1"/>
  <c r="R39" i="3"/>
  <c r="S39" i="3" s="1"/>
  <c r="R40" i="3"/>
  <c r="S40" i="3" s="1"/>
  <c r="R41" i="3"/>
  <c r="S41" i="3" s="1"/>
  <c r="R42" i="3"/>
  <c r="S42" i="3" s="1"/>
  <c r="R43" i="3"/>
  <c r="S43" i="3" s="1"/>
  <c r="R44" i="3"/>
  <c r="S44" i="3" s="1"/>
  <c r="R45" i="3"/>
  <c r="S45" i="3" s="1"/>
  <c r="R46" i="3"/>
  <c r="S46" i="3" s="1"/>
  <c r="R47" i="3"/>
  <c r="S47" i="3" s="1"/>
  <c r="R48" i="3"/>
  <c r="S48" i="3" s="1"/>
  <c r="R49" i="3"/>
  <c r="S49" i="3" s="1"/>
  <c r="R50" i="3"/>
  <c r="S50" i="3" s="1"/>
  <c r="R51" i="3"/>
  <c r="S51" i="3" s="1"/>
  <c r="R52" i="3"/>
  <c r="S52" i="3" s="1"/>
  <c r="R53" i="3"/>
  <c r="S53" i="3" s="1"/>
  <c r="R54" i="3"/>
  <c r="S54" i="3" s="1"/>
  <c r="R55" i="3"/>
  <c r="S55" i="3" s="1"/>
  <c r="R56" i="3"/>
  <c r="S56" i="3" s="1"/>
  <c r="R57" i="3"/>
  <c r="S57" i="3" s="1"/>
  <c r="R58" i="3"/>
  <c r="S58" i="3" s="1"/>
  <c r="R59" i="3"/>
  <c r="S59" i="3" s="1"/>
  <c r="R60" i="3"/>
  <c r="S60" i="3" s="1"/>
  <c r="R61" i="3"/>
  <c r="S61" i="3" s="1"/>
  <c r="R62" i="3"/>
  <c r="S62" i="3" s="1"/>
  <c r="R63" i="3"/>
  <c r="S63" i="3" s="1"/>
  <c r="R64" i="3"/>
  <c r="S64" i="3" s="1"/>
  <c r="R65" i="3"/>
  <c r="S65" i="3" s="1"/>
  <c r="R66" i="3"/>
  <c r="S66" i="3" s="1"/>
  <c r="R67" i="3"/>
  <c r="S67" i="3" s="1"/>
  <c r="R68" i="3"/>
  <c r="S68" i="3" s="1"/>
  <c r="R69" i="3"/>
  <c r="S69" i="3" s="1"/>
  <c r="R70" i="3"/>
  <c r="S70" i="3" s="1"/>
  <c r="R71" i="3"/>
  <c r="S71" i="3" s="1"/>
  <c r="R72" i="3"/>
  <c r="S72" i="3" s="1"/>
  <c r="R73" i="3"/>
  <c r="S73" i="3" s="1"/>
  <c r="R74" i="3"/>
  <c r="S74" i="3" s="1"/>
  <c r="R75" i="3"/>
  <c r="S75" i="3" s="1"/>
  <c r="R76" i="3"/>
  <c r="S76" i="3" s="1"/>
  <c r="R77" i="3"/>
  <c r="S77" i="3" s="1"/>
  <c r="R78" i="3"/>
  <c r="S78" i="3" s="1"/>
  <c r="R79" i="3"/>
  <c r="S79" i="3" s="1"/>
  <c r="R80" i="3"/>
  <c r="S80" i="3" s="1"/>
  <c r="R81" i="3"/>
  <c r="S81" i="3" s="1"/>
  <c r="R82" i="3"/>
  <c r="S82" i="3" s="1"/>
  <c r="R83" i="3"/>
  <c r="S83" i="3" s="1"/>
  <c r="R84" i="3"/>
  <c r="S84" i="3" s="1"/>
  <c r="R85" i="3"/>
  <c r="S85" i="3" s="1"/>
  <c r="R86" i="3"/>
  <c r="S86" i="3" s="1"/>
  <c r="R87" i="3"/>
  <c r="S87" i="3" s="1"/>
  <c r="R88" i="3"/>
  <c r="S88" i="3" s="1"/>
  <c r="R89" i="3"/>
  <c r="S89" i="3" s="1"/>
  <c r="R90" i="3"/>
  <c r="S90" i="3" s="1"/>
  <c r="R91" i="3"/>
  <c r="S91" i="3" s="1"/>
  <c r="R92" i="3"/>
  <c r="S92" i="3" s="1"/>
  <c r="R93" i="3"/>
  <c r="S93" i="3" s="1"/>
  <c r="R94" i="3"/>
  <c r="S94" i="3" s="1"/>
  <c r="R95" i="3"/>
  <c r="S95" i="3" s="1"/>
  <c r="R96" i="3"/>
  <c r="S96" i="3" s="1"/>
  <c r="R97" i="3"/>
  <c r="S97" i="3" s="1"/>
  <c r="R98" i="3"/>
  <c r="S98" i="3" s="1"/>
  <c r="R99" i="3"/>
  <c r="S99" i="3" s="1"/>
  <c r="R100" i="3"/>
  <c r="S100" i="3" s="1"/>
  <c r="R101" i="3"/>
  <c r="S101" i="3" s="1"/>
  <c r="R102" i="3"/>
  <c r="S102" i="3" s="1"/>
  <c r="R103" i="3"/>
  <c r="S103" i="3" s="1"/>
  <c r="R104" i="3"/>
  <c r="S104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L28" i="3" s="1"/>
  <c r="K29" i="3"/>
  <c r="L29" i="3" s="1"/>
  <c r="K30" i="3"/>
  <c r="L30" i="3" s="1"/>
  <c r="K31" i="3"/>
  <c r="L31" i="3" s="1"/>
  <c r="K32" i="3"/>
  <c r="L32" i="3" s="1"/>
  <c r="K33" i="3"/>
  <c r="L33" i="3" s="1"/>
  <c r="K34" i="3"/>
  <c r="L34" i="3" s="1"/>
  <c r="K35" i="3"/>
  <c r="L35" i="3" s="1"/>
  <c r="K36" i="3"/>
  <c r="L36" i="3" s="1"/>
  <c r="K37" i="3"/>
  <c r="L37" i="3" s="1"/>
  <c r="K38" i="3"/>
  <c r="L38" i="3" s="1"/>
  <c r="K39" i="3"/>
  <c r="L39" i="3" s="1"/>
  <c r="K40" i="3"/>
  <c r="L40" i="3" s="1"/>
  <c r="K41" i="3"/>
  <c r="L41" i="3" s="1"/>
  <c r="K42" i="3"/>
  <c r="L42" i="3" s="1"/>
  <c r="K43" i="3"/>
  <c r="L43" i="3" s="1"/>
  <c r="K44" i="3"/>
  <c r="L44" i="3" s="1"/>
  <c r="K45" i="3"/>
  <c r="L45" i="3" s="1"/>
  <c r="K46" i="3"/>
  <c r="L46" i="3" s="1"/>
  <c r="K47" i="3"/>
  <c r="L47" i="3" s="1"/>
  <c r="K48" i="3"/>
  <c r="L48" i="3" s="1"/>
  <c r="K49" i="3"/>
  <c r="L49" i="3" s="1"/>
  <c r="K50" i="3"/>
  <c r="L50" i="3" s="1"/>
  <c r="K51" i="3"/>
  <c r="L51" i="3" s="1"/>
  <c r="K52" i="3"/>
  <c r="L52" i="3" s="1"/>
  <c r="K53" i="3"/>
  <c r="L53" i="3" s="1"/>
  <c r="K54" i="3"/>
  <c r="L54" i="3" s="1"/>
  <c r="K55" i="3"/>
  <c r="L55" i="3" s="1"/>
  <c r="K56" i="3"/>
  <c r="L56" i="3" s="1"/>
  <c r="K57" i="3"/>
  <c r="L57" i="3" s="1"/>
  <c r="K58" i="3"/>
  <c r="L58" i="3" s="1"/>
  <c r="K59" i="3"/>
  <c r="L59" i="3" s="1"/>
  <c r="K60" i="3"/>
  <c r="L60" i="3" s="1"/>
  <c r="K61" i="3"/>
  <c r="L61" i="3" s="1"/>
  <c r="K62" i="3"/>
  <c r="L62" i="3" s="1"/>
  <c r="K63" i="3"/>
  <c r="L63" i="3" s="1"/>
  <c r="K64" i="3"/>
  <c r="L64" i="3" s="1"/>
  <c r="K65" i="3"/>
  <c r="L65" i="3" s="1"/>
  <c r="K66" i="3"/>
  <c r="L66" i="3" s="1"/>
  <c r="K67" i="3"/>
  <c r="L67" i="3" s="1"/>
  <c r="K68" i="3"/>
  <c r="L68" i="3" s="1"/>
  <c r="K69" i="3"/>
  <c r="L69" i="3" s="1"/>
  <c r="K70" i="3"/>
  <c r="L70" i="3" s="1"/>
  <c r="K71" i="3"/>
  <c r="L71" i="3" s="1"/>
  <c r="K72" i="3"/>
  <c r="L72" i="3" s="1"/>
  <c r="K73" i="3"/>
  <c r="L73" i="3" s="1"/>
  <c r="K74" i="3"/>
  <c r="L74" i="3" s="1"/>
  <c r="K75" i="3"/>
  <c r="L75" i="3" s="1"/>
  <c r="K76" i="3"/>
  <c r="L76" i="3" s="1"/>
  <c r="K77" i="3"/>
  <c r="L77" i="3" s="1"/>
  <c r="K78" i="3"/>
  <c r="L78" i="3" s="1"/>
  <c r="K79" i="3"/>
  <c r="L79" i="3" s="1"/>
  <c r="K80" i="3"/>
  <c r="L80" i="3" s="1"/>
  <c r="K81" i="3"/>
  <c r="L81" i="3" s="1"/>
  <c r="K82" i="3"/>
  <c r="L82" i="3" s="1"/>
  <c r="K83" i="3"/>
  <c r="L83" i="3" s="1"/>
  <c r="K84" i="3"/>
  <c r="L84" i="3" s="1"/>
  <c r="K85" i="3"/>
  <c r="L85" i="3" s="1"/>
  <c r="K86" i="3"/>
  <c r="L86" i="3" s="1"/>
  <c r="K87" i="3"/>
  <c r="L87" i="3" s="1"/>
  <c r="K88" i="3"/>
  <c r="L88" i="3" s="1"/>
  <c r="K89" i="3"/>
  <c r="L89" i="3" s="1"/>
  <c r="K90" i="3"/>
  <c r="L90" i="3" s="1"/>
  <c r="K91" i="3"/>
  <c r="L91" i="3" s="1"/>
  <c r="K92" i="3"/>
  <c r="L92" i="3" s="1"/>
  <c r="K93" i="3"/>
  <c r="L93" i="3" s="1"/>
  <c r="K94" i="3"/>
  <c r="L94" i="3" s="1"/>
  <c r="K95" i="3"/>
  <c r="L95" i="3" s="1"/>
  <c r="K96" i="3"/>
  <c r="L96" i="3" s="1"/>
  <c r="K97" i="3"/>
  <c r="L97" i="3" s="1"/>
  <c r="K98" i="3"/>
  <c r="L98" i="3" s="1"/>
  <c r="K99" i="3"/>
  <c r="L99" i="3" s="1"/>
  <c r="K100" i="3"/>
  <c r="L100" i="3" s="1"/>
  <c r="K101" i="3"/>
  <c r="L101" i="3" s="1"/>
  <c r="K102" i="3"/>
  <c r="L102" i="3" s="1"/>
  <c r="K103" i="3"/>
  <c r="L103" i="3" s="1"/>
  <c r="K104" i="3"/>
  <c r="L104" i="3" s="1"/>
  <c r="AC17" i="3"/>
  <c r="AE17" i="3" s="1"/>
  <c r="AJ17" i="3"/>
  <c r="AL17" i="3" s="1"/>
  <c r="AR17" i="3"/>
  <c r="BH17" i="3"/>
  <c r="BM17" i="3"/>
  <c r="BO17" i="3" s="1"/>
  <c r="AC18" i="3"/>
  <c r="AE18" i="3" s="1"/>
  <c r="AJ18" i="3"/>
  <c r="AL18" i="3" s="1"/>
  <c r="AR18" i="3"/>
  <c r="BH18" i="3"/>
  <c r="BM18" i="3"/>
  <c r="X19" i="3"/>
  <c r="AC19" i="3"/>
  <c r="AE19" i="3" s="1"/>
  <c r="AJ19" i="3"/>
  <c r="AL19" i="3" s="1"/>
  <c r="AR19" i="3"/>
  <c r="AT19" i="3" s="1"/>
  <c r="BH19" i="3"/>
  <c r="BM19" i="3"/>
  <c r="AC20" i="3"/>
  <c r="AE20" i="3" s="1"/>
  <c r="AJ20" i="3"/>
  <c r="AL20" i="3" s="1"/>
  <c r="AR20" i="3"/>
  <c r="BH20" i="3"/>
  <c r="BM20" i="3"/>
  <c r="AC21" i="3"/>
  <c r="AE21" i="3" s="1"/>
  <c r="AJ21" i="3"/>
  <c r="AL21" i="3" s="1"/>
  <c r="AR21" i="3"/>
  <c r="BH21" i="3"/>
  <c r="BM21" i="3"/>
  <c r="BO21" i="3" s="1"/>
  <c r="AC22" i="3"/>
  <c r="AE22" i="3" s="1"/>
  <c r="AJ22" i="3"/>
  <c r="AL22" i="3" s="1"/>
  <c r="AR22" i="3"/>
  <c r="AT22" i="3" s="1"/>
  <c r="BH22" i="3"/>
  <c r="BM22" i="3"/>
  <c r="AC23" i="3"/>
  <c r="AE23" i="3" s="1"/>
  <c r="AJ23" i="3"/>
  <c r="AL23" i="3" s="1"/>
  <c r="AR23" i="3"/>
  <c r="BH23" i="3"/>
  <c r="BM23" i="3"/>
  <c r="AC24" i="3"/>
  <c r="AE24" i="3" s="1"/>
  <c r="AJ24" i="3"/>
  <c r="AL24" i="3" s="1"/>
  <c r="AR24" i="3"/>
  <c r="BH24" i="3"/>
  <c r="BM24" i="3"/>
  <c r="X25" i="3"/>
  <c r="AC25" i="3"/>
  <c r="AE25" i="3" s="1"/>
  <c r="AJ25" i="3"/>
  <c r="AL25" i="3" s="1"/>
  <c r="AR25" i="3"/>
  <c r="BH25" i="3"/>
  <c r="BM25" i="3"/>
  <c r="BO25" i="3" s="1"/>
  <c r="AC26" i="3"/>
  <c r="AE26" i="3" s="1"/>
  <c r="AJ26" i="3"/>
  <c r="AL26" i="3" s="1"/>
  <c r="AR26" i="3"/>
  <c r="BH26" i="3"/>
  <c r="BM26" i="3"/>
  <c r="X27" i="3"/>
  <c r="AC27" i="3"/>
  <c r="AE27" i="3" s="1"/>
  <c r="AJ27" i="3"/>
  <c r="AL27" i="3" s="1"/>
  <c r="AR27" i="3"/>
  <c r="AT27" i="3" s="1"/>
  <c r="BH27" i="3"/>
  <c r="BM27" i="3"/>
  <c r="BO27" i="3" s="1"/>
  <c r="X28" i="3"/>
  <c r="AC28" i="3"/>
  <c r="AE28" i="3" s="1"/>
  <c r="AJ28" i="3"/>
  <c r="AL28" i="3" s="1"/>
  <c r="AR28" i="3"/>
  <c r="BH28" i="3"/>
  <c r="BM28" i="3"/>
  <c r="AC29" i="3"/>
  <c r="AE29" i="3" s="1"/>
  <c r="AJ29" i="3"/>
  <c r="AL29" i="3" s="1"/>
  <c r="AR29" i="3"/>
  <c r="BH29" i="3"/>
  <c r="BM29" i="3"/>
  <c r="AC30" i="3"/>
  <c r="AE30" i="3" s="1"/>
  <c r="AJ30" i="3"/>
  <c r="AL30" i="3" s="1"/>
  <c r="AR30" i="3"/>
  <c r="BH30" i="3"/>
  <c r="BM30" i="3"/>
  <c r="AC31" i="3"/>
  <c r="AE31" i="3" s="1"/>
  <c r="AJ31" i="3"/>
  <c r="AL31" i="3" s="1"/>
  <c r="AR31" i="3"/>
  <c r="AT31" i="3" s="1"/>
  <c r="BH31" i="3"/>
  <c r="BM31" i="3"/>
  <c r="X32" i="3"/>
  <c r="AC32" i="3"/>
  <c r="AE32" i="3" s="1"/>
  <c r="AJ32" i="3"/>
  <c r="AL32" i="3" s="1"/>
  <c r="AR32" i="3"/>
  <c r="BH32" i="3"/>
  <c r="BM32" i="3"/>
  <c r="BO32" i="3" s="1"/>
  <c r="AC33" i="3"/>
  <c r="AE33" i="3" s="1"/>
  <c r="AJ33" i="3"/>
  <c r="AL33" i="3" s="1"/>
  <c r="AR33" i="3"/>
  <c r="BH33" i="3"/>
  <c r="BM33" i="3"/>
  <c r="AC34" i="3"/>
  <c r="AE34" i="3" s="1"/>
  <c r="AJ34" i="3"/>
  <c r="AL34" i="3" s="1"/>
  <c r="AR34" i="3"/>
  <c r="BH34" i="3"/>
  <c r="BM34" i="3"/>
  <c r="AC35" i="3"/>
  <c r="AE35" i="3" s="1"/>
  <c r="AJ35" i="3"/>
  <c r="AL35" i="3" s="1"/>
  <c r="AR35" i="3"/>
  <c r="AT35" i="3" s="1"/>
  <c r="BH35" i="3"/>
  <c r="BM35" i="3"/>
  <c r="AC36" i="3"/>
  <c r="AE36" i="3" s="1"/>
  <c r="AJ36" i="3"/>
  <c r="AL36" i="3" s="1"/>
  <c r="AR36" i="3"/>
  <c r="BH36" i="3"/>
  <c r="BM36" i="3"/>
  <c r="X37" i="3"/>
  <c r="AC37" i="3"/>
  <c r="AE37" i="3" s="1"/>
  <c r="AJ37" i="3"/>
  <c r="AL37" i="3" s="1"/>
  <c r="AR37" i="3"/>
  <c r="BH37" i="3"/>
  <c r="BM37" i="3"/>
  <c r="BO37" i="3" s="1"/>
  <c r="AC38" i="3"/>
  <c r="AE38" i="3" s="1"/>
  <c r="AJ38" i="3"/>
  <c r="AL38" i="3" s="1"/>
  <c r="AR38" i="3"/>
  <c r="BH38" i="3"/>
  <c r="BM38" i="3"/>
  <c r="AC39" i="3"/>
  <c r="AE39" i="3" s="1"/>
  <c r="AJ39" i="3"/>
  <c r="AL39" i="3" s="1"/>
  <c r="AR39" i="3"/>
  <c r="BH39" i="3"/>
  <c r="BM39" i="3"/>
  <c r="BO39" i="3" s="1"/>
  <c r="X40" i="3"/>
  <c r="AC40" i="3"/>
  <c r="AE40" i="3" s="1"/>
  <c r="AJ40" i="3"/>
  <c r="AL40" i="3" s="1"/>
  <c r="AR40" i="3"/>
  <c r="AT40" i="3" s="1"/>
  <c r="BH40" i="3"/>
  <c r="BM40" i="3"/>
  <c r="AC41" i="3"/>
  <c r="AE41" i="3" s="1"/>
  <c r="AJ41" i="3"/>
  <c r="AL41" i="3" s="1"/>
  <c r="AR41" i="3"/>
  <c r="BH41" i="3"/>
  <c r="BM41" i="3"/>
  <c r="BO41" i="3" s="1"/>
  <c r="AC42" i="3"/>
  <c r="AE42" i="3" s="1"/>
  <c r="AJ42" i="3"/>
  <c r="AL42" i="3" s="1"/>
  <c r="AR42" i="3"/>
  <c r="BH42" i="3"/>
  <c r="BM42" i="3"/>
  <c r="BO42" i="3" s="1"/>
  <c r="X43" i="3"/>
  <c r="AC43" i="3"/>
  <c r="AE43" i="3" s="1"/>
  <c r="AJ43" i="3"/>
  <c r="AL43" i="3" s="1"/>
  <c r="AR43" i="3"/>
  <c r="BH43" i="3"/>
  <c r="BM43" i="3"/>
  <c r="BO43" i="3" s="1"/>
  <c r="X44" i="3"/>
  <c r="AC44" i="3"/>
  <c r="AE44" i="3" s="1"/>
  <c r="AJ44" i="3"/>
  <c r="AL44" i="3" s="1"/>
  <c r="AR44" i="3"/>
  <c r="BH44" i="3"/>
  <c r="BM44" i="3"/>
  <c r="AC45" i="3"/>
  <c r="AE45" i="3" s="1"/>
  <c r="AJ45" i="3"/>
  <c r="AL45" i="3" s="1"/>
  <c r="AR45" i="3"/>
  <c r="BH45" i="3"/>
  <c r="BM45" i="3"/>
  <c r="BO45" i="3" s="1"/>
  <c r="AC46" i="3"/>
  <c r="AE46" i="3" s="1"/>
  <c r="AJ46" i="3"/>
  <c r="AL46" i="3" s="1"/>
  <c r="AR46" i="3"/>
  <c r="AT46" i="3" s="1"/>
  <c r="BH46" i="3"/>
  <c r="BM46" i="3"/>
  <c r="AC47" i="3"/>
  <c r="AE47" i="3" s="1"/>
  <c r="AJ47" i="3"/>
  <c r="AL47" i="3" s="1"/>
  <c r="AR47" i="3"/>
  <c r="BH47" i="3"/>
  <c r="BM47" i="3"/>
  <c r="AC48" i="3"/>
  <c r="AE48" i="3" s="1"/>
  <c r="AJ48" i="3"/>
  <c r="AL48" i="3" s="1"/>
  <c r="AR48" i="3"/>
  <c r="BH48" i="3"/>
  <c r="BM48" i="3"/>
  <c r="BO48" i="3" s="1"/>
  <c r="X49" i="3"/>
  <c r="AC49" i="3"/>
  <c r="AE49" i="3" s="1"/>
  <c r="AJ49" i="3"/>
  <c r="AL49" i="3" s="1"/>
  <c r="AR49" i="3"/>
  <c r="BH49" i="3"/>
  <c r="BM49" i="3"/>
  <c r="BO49" i="3" s="1"/>
  <c r="AC50" i="3"/>
  <c r="AE50" i="3" s="1"/>
  <c r="AJ50" i="3"/>
  <c r="AL50" i="3" s="1"/>
  <c r="AR50" i="3"/>
  <c r="BH50" i="3"/>
  <c r="BM50" i="3"/>
  <c r="AC51" i="3"/>
  <c r="AE51" i="3" s="1"/>
  <c r="AJ51" i="3"/>
  <c r="AL51" i="3" s="1"/>
  <c r="AR51" i="3"/>
  <c r="BH51" i="3"/>
  <c r="BM51" i="3"/>
  <c r="BO51" i="3" s="1"/>
  <c r="AC52" i="3"/>
  <c r="AE52" i="3" s="1"/>
  <c r="AJ52" i="3"/>
  <c r="AL52" i="3" s="1"/>
  <c r="AR52" i="3"/>
  <c r="AT52" i="3" s="1"/>
  <c r="BH52" i="3"/>
  <c r="BM52" i="3"/>
  <c r="BO52" i="3" s="1"/>
  <c r="AC53" i="3"/>
  <c r="AE53" i="3" s="1"/>
  <c r="AJ53" i="3"/>
  <c r="AL53" i="3" s="1"/>
  <c r="AR53" i="3"/>
  <c r="BH53" i="3"/>
  <c r="BM53" i="3"/>
  <c r="BO53" i="3" s="1"/>
  <c r="AC54" i="3"/>
  <c r="AE54" i="3" s="1"/>
  <c r="AJ54" i="3"/>
  <c r="AL54" i="3" s="1"/>
  <c r="AR54" i="3"/>
  <c r="BH54" i="3"/>
  <c r="BM54" i="3"/>
  <c r="BO54" i="3" s="1"/>
  <c r="X55" i="3"/>
  <c r="AC55" i="3"/>
  <c r="AE55" i="3" s="1"/>
  <c r="AJ55" i="3"/>
  <c r="AL55" i="3" s="1"/>
  <c r="AR55" i="3"/>
  <c r="BH55" i="3"/>
  <c r="BM55" i="3"/>
  <c r="BO55" i="3" s="1"/>
  <c r="X56" i="3"/>
  <c r="AC56" i="3"/>
  <c r="AE56" i="3" s="1"/>
  <c r="AJ56" i="3"/>
  <c r="AL56" i="3" s="1"/>
  <c r="AR56" i="3"/>
  <c r="BH56" i="3"/>
  <c r="BM56" i="3"/>
  <c r="AC57" i="3"/>
  <c r="AE57" i="3" s="1"/>
  <c r="AJ57" i="3"/>
  <c r="AL57" i="3" s="1"/>
  <c r="AR57" i="3"/>
  <c r="BH57" i="3"/>
  <c r="BM57" i="3"/>
  <c r="BO57" i="3" s="1"/>
  <c r="AC58" i="3"/>
  <c r="AE58" i="3" s="1"/>
  <c r="AJ58" i="3"/>
  <c r="AL58" i="3" s="1"/>
  <c r="AR58" i="3"/>
  <c r="AT58" i="3" s="1"/>
  <c r="BH58" i="3"/>
  <c r="BM58" i="3"/>
  <c r="AC59" i="3"/>
  <c r="AE59" i="3" s="1"/>
  <c r="AJ59" i="3"/>
  <c r="AL59" i="3" s="1"/>
  <c r="AR59" i="3"/>
  <c r="BH59" i="3"/>
  <c r="BM59" i="3"/>
  <c r="BO59" i="3" s="1"/>
  <c r="AC60" i="3"/>
  <c r="AE60" i="3" s="1"/>
  <c r="AJ60" i="3"/>
  <c r="AL60" i="3" s="1"/>
  <c r="AR60" i="3"/>
  <c r="BH60" i="3"/>
  <c r="BM60" i="3"/>
  <c r="BO60" i="3" s="1"/>
  <c r="X61" i="3"/>
  <c r="AC61" i="3"/>
  <c r="AE61" i="3" s="1"/>
  <c r="AJ61" i="3"/>
  <c r="AL61" i="3" s="1"/>
  <c r="AR61" i="3"/>
  <c r="BH61" i="3"/>
  <c r="BM61" i="3"/>
  <c r="BO61" i="3" s="1"/>
  <c r="AC62" i="3"/>
  <c r="AE62" i="3" s="1"/>
  <c r="AJ62" i="3"/>
  <c r="AL62" i="3" s="1"/>
  <c r="AR62" i="3"/>
  <c r="BH62" i="3"/>
  <c r="BM62" i="3"/>
  <c r="AC63" i="3"/>
  <c r="AE63" i="3" s="1"/>
  <c r="AJ63" i="3"/>
  <c r="AL63" i="3" s="1"/>
  <c r="AR63" i="3"/>
  <c r="BH63" i="3"/>
  <c r="BM63" i="3"/>
  <c r="BO63" i="3" s="1"/>
  <c r="AC64" i="3"/>
  <c r="AE64" i="3" s="1"/>
  <c r="AJ64" i="3"/>
  <c r="AL64" i="3" s="1"/>
  <c r="AR64" i="3"/>
  <c r="BH64" i="3"/>
  <c r="BM64" i="3"/>
  <c r="BO64" i="3" s="1"/>
  <c r="AC65" i="3"/>
  <c r="AE65" i="3" s="1"/>
  <c r="AJ65" i="3"/>
  <c r="AL65" i="3" s="1"/>
  <c r="AR65" i="3"/>
  <c r="BH65" i="3"/>
  <c r="BM65" i="3"/>
  <c r="BO65" i="3" s="1"/>
  <c r="AC66" i="3"/>
  <c r="AE66" i="3" s="1"/>
  <c r="AJ66" i="3"/>
  <c r="AL66" i="3" s="1"/>
  <c r="AR66" i="3"/>
  <c r="BH66" i="3"/>
  <c r="BM66" i="3"/>
  <c r="X67" i="3"/>
  <c r="AC67" i="3"/>
  <c r="AE67" i="3" s="1"/>
  <c r="AJ67" i="3"/>
  <c r="AL67" i="3" s="1"/>
  <c r="AR67" i="3"/>
  <c r="BH67" i="3"/>
  <c r="BM67" i="3"/>
  <c r="BO67" i="3" s="1"/>
  <c r="X68" i="3"/>
  <c r="AC68" i="3"/>
  <c r="AE68" i="3" s="1"/>
  <c r="AJ68" i="3"/>
  <c r="AL68" i="3" s="1"/>
  <c r="AR68" i="3"/>
  <c r="BH68" i="3"/>
  <c r="BM68" i="3"/>
  <c r="AC69" i="3"/>
  <c r="AE69" i="3" s="1"/>
  <c r="AJ69" i="3"/>
  <c r="AL69" i="3" s="1"/>
  <c r="AR69" i="3"/>
  <c r="BH69" i="3"/>
  <c r="BM69" i="3"/>
  <c r="AC70" i="3"/>
  <c r="AE70" i="3" s="1"/>
  <c r="AJ70" i="3"/>
  <c r="AL70" i="3" s="1"/>
  <c r="AR70" i="3"/>
  <c r="BH70" i="3"/>
  <c r="BM70" i="3"/>
  <c r="AC71" i="3"/>
  <c r="AE71" i="3" s="1"/>
  <c r="AJ71" i="3"/>
  <c r="AL71" i="3" s="1"/>
  <c r="AR71" i="3"/>
  <c r="BH71" i="3"/>
  <c r="BM71" i="3"/>
  <c r="BO71" i="3" s="1"/>
  <c r="AC72" i="3"/>
  <c r="AE72" i="3" s="1"/>
  <c r="AJ72" i="3"/>
  <c r="AL72" i="3" s="1"/>
  <c r="AR72" i="3"/>
  <c r="BH72" i="3"/>
  <c r="BM72" i="3"/>
  <c r="X73" i="3"/>
  <c r="AC73" i="3"/>
  <c r="AE73" i="3" s="1"/>
  <c r="AJ73" i="3"/>
  <c r="AL73" i="3" s="1"/>
  <c r="AR73" i="3"/>
  <c r="BH73" i="3"/>
  <c r="BM73" i="3"/>
  <c r="AC74" i="3"/>
  <c r="AE74" i="3" s="1"/>
  <c r="AJ74" i="3"/>
  <c r="AL74" i="3" s="1"/>
  <c r="AR74" i="3"/>
  <c r="BH74" i="3"/>
  <c r="BM74" i="3"/>
  <c r="AC75" i="3"/>
  <c r="AE75" i="3" s="1"/>
  <c r="AJ75" i="3"/>
  <c r="AL75" i="3" s="1"/>
  <c r="AR75" i="3"/>
  <c r="BH75" i="3"/>
  <c r="BM75" i="3"/>
  <c r="BO75" i="3" s="1"/>
  <c r="X76" i="3"/>
  <c r="AC76" i="3"/>
  <c r="AE76" i="3" s="1"/>
  <c r="AJ76" i="3"/>
  <c r="AL76" i="3" s="1"/>
  <c r="AR76" i="3"/>
  <c r="BH76" i="3"/>
  <c r="BM76" i="3"/>
  <c r="AC77" i="3"/>
  <c r="AE77" i="3" s="1"/>
  <c r="AJ77" i="3"/>
  <c r="AL77" i="3" s="1"/>
  <c r="AR77" i="3"/>
  <c r="BH77" i="3"/>
  <c r="BM77" i="3"/>
  <c r="BO77" i="3" s="1"/>
  <c r="AC78" i="3"/>
  <c r="AE78" i="3" s="1"/>
  <c r="AJ78" i="3"/>
  <c r="AL78" i="3" s="1"/>
  <c r="AR78" i="3"/>
  <c r="BH78" i="3"/>
  <c r="BM78" i="3"/>
  <c r="X79" i="3"/>
  <c r="AC79" i="3"/>
  <c r="AE79" i="3" s="1"/>
  <c r="AJ79" i="3"/>
  <c r="AL79" i="3" s="1"/>
  <c r="AR79" i="3"/>
  <c r="BH79" i="3"/>
  <c r="BM79" i="3"/>
  <c r="AC80" i="3"/>
  <c r="AE80" i="3" s="1"/>
  <c r="AJ80" i="3"/>
  <c r="AL80" i="3" s="1"/>
  <c r="AR80" i="3"/>
  <c r="BH80" i="3"/>
  <c r="BM80" i="3"/>
  <c r="AC81" i="3"/>
  <c r="AE81" i="3" s="1"/>
  <c r="AJ81" i="3"/>
  <c r="AL81" i="3" s="1"/>
  <c r="AR81" i="3"/>
  <c r="BH81" i="3"/>
  <c r="BM81" i="3"/>
  <c r="BO81" i="3" s="1"/>
  <c r="AC82" i="3"/>
  <c r="AE82" i="3" s="1"/>
  <c r="AJ82" i="3"/>
  <c r="AL82" i="3" s="1"/>
  <c r="AR82" i="3"/>
  <c r="BH82" i="3"/>
  <c r="BM82" i="3"/>
  <c r="AC83" i="3"/>
  <c r="AE83" i="3" s="1"/>
  <c r="AJ83" i="3"/>
  <c r="AL83" i="3" s="1"/>
  <c r="AR83" i="3"/>
  <c r="BH83" i="3"/>
  <c r="BM83" i="3"/>
  <c r="BO83" i="3" s="1"/>
  <c r="AC84" i="3"/>
  <c r="AE84" i="3" s="1"/>
  <c r="AJ84" i="3"/>
  <c r="AL84" i="3" s="1"/>
  <c r="AR84" i="3"/>
  <c r="BH84" i="3"/>
  <c r="BM84" i="3"/>
  <c r="X85" i="3"/>
  <c r="AC85" i="3"/>
  <c r="AE85" i="3" s="1"/>
  <c r="AJ85" i="3"/>
  <c r="AL85" i="3" s="1"/>
  <c r="AR85" i="3"/>
  <c r="BH85" i="3"/>
  <c r="BM85" i="3"/>
  <c r="AC86" i="3"/>
  <c r="AE86" i="3" s="1"/>
  <c r="AJ86" i="3"/>
  <c r="AL86" i="3" s="1"/>
  <c r="AR86" i="3"/>
  <c r="BH86" i="3"/>
  <c r="BM86" i="3"/>
  <c r="AC87" i="3"/>
  <c r="AE87" i="3" s="1"/>
  <c r="AJ87" i="3"/>
  <c r="AL87" i="3" s="1"/>
  <c r="AR87" i="3"/>
  <c r="BH87" i="3"/>
  <c r="BM87" i="3"/>
  <c r="BO87" i="3" s="1"/>
  <c r="X88" i="3"/>
  <c r="AC88" i="3"/>
  <c r="AE88" i="3" s="1"/>
  <c r="AJ88" i="3"/>
  <c r="AL88" i="3" s="1"/>
  <c r="AR88" i="3"/>
  <c r="AT88" i="3" s="1"/>
  <c r="BH88" i="3"/>
  <c r="BM88" i="3"/>
  <c r="BO88" i="3" s="1"/>
  <c r="AC89" i="3"/>
  <c r="AE89" i="3" s="1"/>
  <c r="AJ89" i="3"/>
  <c r="AL89" i="3" s="1"/>
  <c r="AR89" i="3"/>
  <c r="BH89" i="3"/>
  <c r="BM89" i="3"/>
  <c r="BO89" i="3" s="1"/>
  <c r="AC90" i="3"/>
  <c r="AE90" i="3" s="1"/>
  <c r="AJ90" i="3"/>
  <c r="AL90" i="3" s="1"/>
  <c r="AR90" i="3"/>
  <c r="BH90" i="3"/>
  <c r="BM90" i="3"/>
  <c r="X91" i="3"/>
  <c r="AC91" i="3"/>
  <c r="AE91" i="3" s="1"/>
  <c r="AJ91" i="3"/>
  <c r="AL91" i="3" s="1"/>
  <c r="AR91" i="3"/>
  <c r="BH91" i="3"/>
  <c r="BM91" i="3"/>
  <c r="AC92" i="3"/>
  <c r="AE92" i="3" s="1"/>
  <c r="AJ92" i="3"/>
  <c r="AL92" i="3" s="1"/>
  <c r="AR92" i="3"/>
  <c r="BH92" i="3"/>
  <c r="BM92" i="3"/>
  <c r="AC93" i="3"/>
  <c r="AE93" i="3" s="1"/>
  <c r="AJ93" i="3"/>
  <c r="AL93" i="3" s="1"/>
  <c r="AR93" i="3"/>
  <c r="BH93" i="3"/>
  <c r="BM93" i="3"/>
  <c r="BO93" i="3" s="1"/>
  <c r="AC94" i="3"/>
  <c r="AE94" i="3" s="1"/>
  <c r="AJ94" i="3"/>
  <c r="AL94" i="3" s="1"/>
  <c r="AR94" i="3"/>
  <c r="BH94" i="3"/>
  <c r="BM94" i="3"/>
  <c r="AC95" i="3"/>
  <c r="AE95" i="3" s="1"/>
  <c r="AJ95" i="3"/>
  <c r="AL95" i="3" s="1"/>
  <c r="AR95" i="3"/>
  <c r="BH95" i="3"/>
  <c r="BM95" i="3"/>
  <c r="AC96" i="3"/>
  <c r="AE96" i="3" s="1"/>
  <c r="AJ96" i="3"/>
  <c r="AL96" i="3" s="1"/>
  <c r="AR96" i="3"/>
  <c r="BH96" i="3"/>
  <c r="BM96" i="3"/>
  <c r="X97" i="3"/>
  <c r="AC97" i="3"/>
  <c r="AE97" i="3" s="1"/>
  <c r="AJ97" i="3"/>
  <c r="AL97" i="3" s="1"/>
  <c r="AR97" i="3"/>
  <c r="BH97" i="3"/>
  <c r="BM97" i="3"/>
  <c r="AC98" i="3"/>
  <c r="AE98" i="3" s="1"/>
  <c r="AJ98" i="3"/>
  <c r="AL98" i="3" s="1"/>
  <c r="AR98" i="3"/>
  <c r="BH98" i="3"/>
  <c r="BM98" i="3"/>
  <c r="AC99" i="3"/>
  <c r="AE99" i="3" s="1"/>
  <c r="AJ99" i="3"/>
  <c r="AL99" i="3" s="1"/>
  <c r="AR99" i="3"/>
  <c r="BH99" i="3"/>
  <c r="BM99" i="3"/>
  <c r="BO99" i="3" s="1"/>
  <c r="X100" i="3"/>
  <c r="AC100" i="3"/>
  <c r="AE100" i="3" s="1"/>
  <c r="AJ100" i="3"/>
  <c r="AL100" i="3" s="1"/>
  <c r="AR100" i="3"/>
  <c r="BH100" i="3"/>
  <c r="BM100" i="3"/>
  <c r="AC101" i="3"/>
  <c r="AE101" i="3" s="1"/>
  <c r="AJ101" i="3"/>
  <c r="AL101" i="3" s="1"/>
  <c r="AR101" i="3"/>
  <c r="BH101" i="3"/>
  <c r="BM101" i="3"/>
  <c r="BO101" i="3" s="1"/>
  <c r="AC102" i="3"/>
  <c r="AE102" i="3" s="1"/>
  <c r="AJ102" i="3"/>
  <c r="AL102" i="3" s="1"/>
  <c r="AR102" i="3"/>
  <c r="BH102" i="3"/>
  <c r="BM102" i="3"/>
  <c r="AC103" i="3"/>
  <c r="AE103" i="3" s="1"/>
  <c r="AJ103" i="3"/>
  <c r="AL103" i="3" s="1"/>
  <c r="AR103" i="3"/>
  <c r="BH103" i="3"/>
  <c r="BM103" i="3"/>
  <c r="AC104" i="3"/>
  <c r="AE104" i="3" s="1"/>
  <c r="AJ104" i="3"/>
  <c r="AL104" i="3" s="1"/>
  <c r="AR104" i="3"/>
  <c r="BH104" i="3"/>
  <c r="BM104" i="3"/>
  <c r="Q19" i="3"/>
  <c r="Q23" i="3"/>
  <c r="Q31" i="3"/>
  <c r="Q36" i="3"/>
  <c r="Q56" i="3"/>
  <c r="Q72" i="3"/>
  <c r="Q84" i="3"/>
  <c r="Q96" i="3"/>
  <c r="H17" i="3"/>
  <c r="H18" i="3"/>
  <c r="H19" i="3"/>
  <c r="H20" i="3"/>
  <c r="H21" i="3"/>
  <c r="H22" i="3"/>
  <c r="H23" i="3"/>
  <c r="H24" i="3"/>
  <c r="H25" i="3"/>
  <c r="H26" i="3"/>
  <c r="H27" i="3"/>
  <c r="H28" i="3"/>
  <c r="J28" i="3" s="1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J52" i="3" s="1"/>
  <c r="H53" i="3"/>
  <c r="H54" i="3"/>
  <c r="H55" i="3"/>
  <c r="H56" i="3"/>
  <c r="H57" i="3"/>
  <c r="H58" i="3"/>
  <c r="H59" i="3"/>
  <c r="H60" i="3"/>
  <c r="J60" i="3" s="1"/>
  <c r="H61" i="3"/>
  <c r="H62" i="3"/>
  <c r="H63" i="3"/>
  <c r="J63" i="3" s="1"/>
  <c r="H64" i="3"/>
  <c r="J64" i="3" s="1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J88" i="3" s="1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M2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J27" i="3" l="1"/>
  <c r="X47" i="3"/>
  <c r="BO95" i="3"/>
  <c r="BO47" i="3"/>
  <c r="BO23" i="3"/>
  <c r="BO20" i="3"/>
  <c r="BO69" i="3"/>
  <c r="AT32" i="3"/>
  <c r="E9" i="6"/>
  <c r="E8" i="6"/>
  <c r="E11" i="3"/>
  <c r="E5" i="3" s="1"/>
  <c r="BO103" i="3"/>
  <c r="BO100" i="3"/>
  <c r="BO97" i="3"/>
  <c r="BO94" i="3"/>
  <c r="BO91" i="3"/>
  <c r="BO85" i="3"/>
  <c r="BO82" i="3"/>
  <c r="BO79" i="3"/>
  <c r="BO76" i="3"/>
  <c r="BO73" i="3"/>
  <c r="BO70" i="3"/>
  <c r="BO66" i="3"/>
  <c r="BO62" i="3"/>
  <c r="BO56" i="3"/>
  <c r="BO50" i="3"/>
  <c r="BO44" i="3"/>
  <c r="BO38" i="3"/>
  <c r="BO35" i="3"/>
  <c r="BO33" i="3"/>
  <c r="BO30" i="3"/>
  <c r="BO28" i="3"/>
  <c r="BO24" i="3"/>
  <c r="BO19" i="3"/>
  <c r="BO104" i="3"/>
  <c r="BO102" i="3"/>
  <c r="BO98" i="3"/>
  <c r="BO96" i="3"/>
  <c r="BO92" i="3"/>
  <c r="BO90" i="3"/>
  <c r="BO86" i="3"/>
  <c r="BO84" i="3"/>
  <c r="BO80" i="3"/>
  <c r="BO78" i="3"/>
  <c r="BO74" i="3"/>
  <c r="BO72" i="3"/>
  <c r="BO68" i="3"/>
  <c r="BO58" i="3"/>
  <c r="BO46" i="3"/>
  <c r="BO40" i="3"/>
  <c r="BO36" i="3"/>
  <c r="BO34" i="3"/>
  <c r="BO31" i="3"/>
  <c r="BO29" i="3"/>
  <c r="BO26" i="3"/>
  <c r="BO22" i="3"/>
  <c r="BO18" i="3"/>
  <c r="Q29" i="3"/>
  <c r="X101" i="3"/>
  <c r="X77" i="3"/>
  <c r="X65" i="3"/>
  <c r="X53" i="3"/>
  <c r="X41" i="3"/>
  <c r="X17" i="3"/>
  <c r="AT51" i="3"/>
  <c r="AT97" i="3"/>
  <c r="AT85" i="3"/>
  <c r="AT73" i="3"/>
  <c r="AT61" i="3"/>
  <c r="AT96" i="3"/>
  <c r="AT84" i="3"/>
  <c r="AT72" i="3"/>
  <c r="AT60" i="3"/>
  <c r="AT50" i="3"/>
  <c r="AT21" i="3"/>
  <c r="AT95" i="3"/>
  <c r="AT83" i="3"/>
  <c r="AT71" i="3"/>
  <c r="AT59" i="3"/>
  <c r="AT49" i="3"/>
  <c r="AT39" i="3"/>
  <c r="AT30" i="3"/>
  <c r="AT20" i="3"/>
  <c r="AT94" i="3"/>
  <c r="AT82" i="3"/>
  <c r="AT70" i="3"/>
  <c r="AT48" i="3"/>
  <c r="AT38" i="3"/>
  <c r="AT29" i="3"/>
  <c r="AT93" i="3"/>
  <c r="AT81" i="3"/>
  <c r="AT69" i="3"/>
  <c r="AT47" i="3"/>
  <c r="AT37" i="3"/>
  <c r="AT28" i="3"/>
  <c r="AT104" i="3"/>
  <c r="AT92" i="3"/>
  <c r="AT80" i="3"/>
  <c r="AT68" i="3"/>
  <c r="AT57" i="3"/>
  <c r="AT36" i="3"/>
  <c r="AT18" i="3"/>
  <c r="AT103" i="3"/>
  <c r="AT91" i="3"/>
  <c r="AT79" i="3"/>
  <c r="AT67" i="3"/>
  <c r="AT56" i="3"/>
  <c r="AT17" i="3"/>
  <c r="AT102" i="3"/>
  <c r="AT90" i="3"/>
  <c r="AT78" i="3"/>
  <c r="AT66" i="3"/>
  <c r="AT55" i="3"/>
  <c r="AT45" i="3"/>
  <c r="AT26" i="3"/>
  <c r="AT101" i="3"/>
  <c r="AT89" i="3"/>
  <c r="AT77" i="3"/>
  <c r="AT65" i="3"/>
  <c r="AT54" i="3"/>
  <c r="AT44" i="3"/>
  <c r="AT34" i="3"/>
  <c r="AT25" i="3"/>
  <c r="AT100" i="3"/>
  <c r="AT76" i="3"/>
  <c r="AT64" i="3"/>
  <c r="AT53" i="3"/>
  <c r="AT43" i="3"/>
  <c r="AT33" i="3"/>
  <c r="AT24" i="3"/>
  <c r="AT99" i="3"/>
  <c r="AT87" i="3"/>
  <c r="AT75" i="3"/>
  <c r="AT63" i="3"/>
  <c r="AT42" i="3"/>
  <c r="AT23" i="3"/>
  <c r="AT98" i="3"/>
  <c r="AT86" i="3"/>
  <c r="AT74" i="3"/>
  <c r="AT62" i="3"/>
  <c r="AT41" i="3"/>
  <c r="Q102" i="3"/>
  <c r="Q90" i="3"/>
  <c r="Q78" i="3"/>
  <c r="Q66" i="3"/>
  <c r="Q54" i="3"/>
  <c r="Q42" i="3"/>
  <c r="Q18" i="3"/>
  <c r="X62" i="3"/>
  <c r="X50" i="3"/>
  <c r="X38" i="3"/>
  <c r="Q25" i="3"/>
  <c r="Q74" i="3"/>
  <c r="Q38" i="3"/>
  <c r="Q70" i="3"/>
  <c r="Q58" i="3"/>
  <c r="Q46" i="3"/>
  <c r="Q34" i="3"/>
  <c r="Q81" i="3"/>
  <c r="Q45" i="3"/>
  <c r="Q21" i="3"/>
  <c r="X94" i="3"/>
  <c r="X82" i="3"/>
  <c r="X70" i="3"/>
  <c r="X58" i="3"/>
  <c r="X46" i="3"/>
  <c r="X51" i="3"/>
  <c r="X95" i="3"/>
  <c r="X83" i="3"/>
  <c r="X71" i="3"/>
  <c r="X59" i="3"/>
  <c r="X18" i="3"/>
  <c r="X81" i="3"/>
  <c r="Q88" i="3"/>
  <c r="Q40" i="3"/>
  <c r="X89" i="3"/>
  <c r="J19" i="3"/>
  <c r="Q51" i="3"/>
  <c r="X96" i="3"/>
  <c r="X80" i="3"/>
  <c r="X72" i="3"/>
  <c r="X36" i="3"/>
  <c r="X104" i="3"/>
  <c r="X57" i="3"/>
  <c r="X35" i="3"/>
  <c r="X26" i="3"/>
  <c r="X103" i="3"/>
  <c r="X87" i="3"/>
  <c r="X42" i="3"/>
  <c r="X34" i="3"/>
  <c r="X102" i="3"/>
  <c r="X86" i="3"/>
  <c r="X78" i="3"/>
  <c r="X33" i="3"/>
  <c r="X48" i="3"/>
  <c r="X24" i="3"/>
  <c r="X93" i="3"/>
  <c r="X69" i="3"/>
  <c r="X23" i="3"/>
  <c r="X92" i="3"/>
  <c r="X84" i="3"/>
  <c r="X54" i="3"/>
  <c r="X31" i="3"/>
  <c r="X22" i="3"/>
  <c r="X39" i="3"/>
  <c r="X30" i="3"/>
  <c r="X21" i="3"/>
  <c r="X99" i="3"/>
  <c r="X75" i="3"/>
  <c r="X29" i="3"/>
  <c r="X20" i="3"/>
  <c r="X98" i="3"/>
  <c r="X90" i="3"/>
  <c r="X74" i="3"/>
  <c r="X45" i="3"/>
  <c r="X66" i="3"/>
  <c r="Q76" i="3"/>
  <c r="J100" i="3"/>
  <c r="Q94" i="3"/>
  <c r="Q59" i="3"/>
  <c r="Q104" i="3"/>
  <c r="Q67" i="3"/>
  <c r="Q17" i="3"/>
  <c r="Q103" i="3"/>
  <c r="Q93" i="3"/>
  <c r="Q75" i="3"/>
  <c r="Q50" i="3"/>
  <c r="Q41" i="3"/>
  <c r="Q33" i="3"/>
  <c r="Q24" i="3"/>
  <c r="Q92" i="3"/>
  <c r="Q83" i="3"/>
  <c r="Q49" i="3"/>
  <c r="Q32" i="3"/>
  <c r="Q91" i="3"/>
  <c r="Q82" i="3"/>
  <c r="Q65" i="3"/>
  <c r="Q57" i="3"/>
  <c r="Q48" i="3"/>
  <c r="Q101" i="3"/>
  <c r="Q73" i="3"/>
  <c r="Q47" i="3"/>
  <c r="Q39" i="3"/>
  <c r="Q22" i="3"/>
  <c r="Q100" i="3"/>
  <c r="Q30" i="3"/>
  <c r="J76" i="3"/>
  <c r="J40" i="3"/>
  <c r="Q99" i="3"/>
  <c r="Q89" i="3"/>
  <c r="Q80" i="3"/>
  <c r="Q55" i="3"/>
  <c r="Q98" i="3"/>
  <c r="Q79" i="3"/>
  <c r="Q71" i="3"/>
  <c r="Q37" i="3"/>
  <c r="Q20" i="3"/>
  <c r="Q97" i="3"/>
  <c r="Q62" i="3"/>
  <c r="Q28" i="3"/>
  <c r="Q87" i="3"/>
  <c r="Q61" i="3"/>
  <c r="Q53" i="3"/>
  <c r="Q44" i="3"/>
  <c r="Q27" i="3"/>
  <c r="Q86" i="3"/>
  <c r="Q77" i="3"/>
  <c r="Q69" i="3"/>
  <c r="Q43" i="3"/>
  <c r="Q35" i="3"/>
  <c r="Q26" i="3"/>
  <c r="Q95" i="3"/>
  <c r="Q85" i="3"/>
  <c r="Q68" i="3"/>
  <c r="J99" i="3"/>
  <c r="J87" i="3"/>
  <c r="J75" i="3"/>
  <c r="J51" i="3"/>
  <c r="J39" i="3"/>
  <c r="J18" i="3"/>
  <c r="J98" i="3"/>
  <c r="J86" i="3"/>
  <c r="J74" i="3"/>
  <c r="J62" i="3"/>
  <c r="J50" i="3"/>
  <c r="J38" i="3"/>
  <c r="J97" i="3"/>
  <c r="J85" i="3"/>
  <c r="J73" i="3"/>
  <c r="J61" i="3"/>
  <c r="J49" i="3"/>
  <c r="J37" i="3"/>
  <c r="J96" i="3"/>
  <c r="J84" i="3"/>
  <c r="J72" i="3"/>
  <c r="J48" i="3"/>
  <c r="J36" i="3"/>
  <c r="J26" i="3"/>
  <c r="J95" i="3"/>
  <c r="J83" i="3"/>
  <c r="J71" i="3"/>
  <c r="J59" i="3"/>
  <c r="J47" i="3"/>
  <c r="J35" i="3"/>
  <c r="J25" i="3"/>
  <c r="J94" i="3"/>
  <c r="J82" i="3"/>
  <c r="J70" i="3"/>
  <c r="J58" i="3"/>
  <c r="J46" i="3"/>
  <c r="J34" i="3"/>
  <c r="J24" i="3"/>
  <c r="J93" i="3"/>
  <c r="J81" i="3"/>
  <c r="J69" i="3"/>
  <c r="J57" i="3"/>
  <c r="J45" i="3"/>
  <c r="J33" i="3"/>
  <c r="J23" i="3"/>
  <c r="J104" i="3"/>
  <c r="J92" i="3"/>
  <c r="J80" i="3"/>
  <c r="J68" i="3"/>
  <c r="J56" i="3"/>
  <c r="J44" i="3"/>
  <c r="J32" i="3"/>
  <c r="J22" i="3"/>
  <c r="J103" i="3"/>
  <c r="J91" i="3"/>
  <c r="J79" i="3"/>
  <c r="J67" i="3"/>
  <c r="J55" i="3"/>
  <c r="J43" i="3"/>
  <c r="J31" i="3"/>
  <c r="J21" i="3"/>
  <c r="J102" i="3"/>
  <c r="J90" i="3"/>
  <c r="J78" i="3"/>
  <c r="J66" i="3"/>
  <c r="J54" i="3"/>
  <c r="J42" i="3"/>
  <c r="J30" i="3"/>
  <c r="J20" i="3"/>
  <c r="J101" i="3"/>
  <c r="J89" i="3"/>
  <c r="J77" i="3"/>
  <c r="J65" i="3"/>
  <c r="J53" i="3"/>
  <c r="J41" i="3"/>
  <c r="J29" i="3"/>
  <c r="E4" i="6" l="1"/>
  <c r="BR104" i="3"/>
  <c r="BS104" i="3" s="1"/>
  <c r="BR102" i="3"/>
  <c r="BS102" i="3" s="1"/>
  <c r="BR100" i="3"/>
  <c r="BS100" i="3" s="1"/>
  <c r="BR98" i="3"/>
  <c r="BS98" i="3" s="1"/>
  <c r="BR96" i="3"/>
  <c r="BS96" i="3" s="1"/>
  <c r="BR94" i="3"/>
  <c r="BS94" i="3" s="1"/>
  <c r="BR92" i="3"/>
  <c r="BS92" i="3" s="1"/>
  <c r="BR90" i="3"/>
  <c r="BS90" i="3" s="1"/>
  <c r="BR88" i="3"/>
  <c r="BS88" i="3" s="1"/>
  <c r="BR86" i="3"/>
  <c r="BS86" i="3" s="1"/>
  <c r="BR84" i="3"/>
  <c r="BS84" i="3" s="1"/>
  <c r="BR82" i="3"/>
  <c r="BS82" i="3" s="1"/>
  <c r="BR80" i="3"/>
  <c r="BS80" i="3" s="1"/>
  <c r="BR78" i="3"/>
  <c r="BS78" i="3" s="1"/>
  <c r="BR76" i="3"/>
  <c r="BS76" i="3" s="1"/>
  <c r="BR74" i="3"/>
  <c r="BS74" i="3" s="1"/>
  <c r="BR72" i="3"/>
  <c r="BS72" i="3" s="1"/>
  <c r="BR70" i="3"/>
  <c r="BS70" i="3" s="1"/>
  <c r="BR68" i="3"/>
  <c r="BS68" i="3" s="1"/>
  <c r="BR66" i="3"/>
  <c r="BS66" i="3" s="1"/>
  <c r="BR64" i="3"/>
  <c r="BS64" i="3" s="1"/>
  <c r="BR62" i="3"/>
  <c r="BS62" i="3" s="1"/>
  <c r="BR60" i="3"/>
  <c r="BS60" i="3" s="1"/>
  <c r="BR58" i="3"/>
  <c r="BS58" i="3" s="1"/>
  <c r="BR56" i="3"/>
  <c r="BS56" i="3" s="1"/>
  <c r="BR54" i="3"/>
  <c r="BS54" i="3" s="1"/>
  <c r="BR52" i="3"/>
  <c r="BS52" i="3" s="1"/>
  <c r="BR50" i="3"/>
  <c r="BS50" i="3" s="1"/>
  <c r="BR48" i="3"/>
  <c r="BS48" i="3" s="1"/>
  <c r="BR46" i="3"/>
  <c r="BS46" i="3" s="1"/>
  <c r="BR44" i="3"/>
  <c r="BS44" i="3" s="1"/>
  <c r="BR42" i="3"/>
  <c r="BS42" i="3" s="1"/>
  <c r="BR40" i="3"/>
  <c r="BS40" i="3" s="1"/>
  <c r="BR38" i="3"/>
  <c r="BS38" i="3" s="1"/>
  <c r="BR36" i="3"/>
  <c r="BS36" i="3" s="1"/>
  <c r="BR34" i="3"/>
  <c r="BS34" i="3" s="1"/>
  <c r="BR32" i="3"/>
  <c r="BS32" i="3" s="1"/>
  <c r="BR30" i="3"/>
  <c r="BS30" i="3" s="1"/>
  <c r="BR28" i="3"/>
  <c r="BS28" i="3" s="1"/>
  <c r="BR26" i="3"/>
  <c r="BS26" i="3" s="1"/>
  <c r="BR24" i="3"/>
  <c r="BS24" i="3" s="1"/>
  <c r="BR22" i="3"/>
  <c r="BS22" i="3" s="1"/>
  <c r="BR20" i="3"/>
  <c r="BS20" i="3" s="1"/>
  <c r="BR18" i="3"/>
  <c r="BS18" i="3" s="1"/>
  <c r="BR103" i="3"/>
  <c r="BS103" i="3" s="1"/>
  <c r="BR101" i="3"/>
  <c r="BS101" i="3" s="1"/>
  <c r="BR99" i="3"/>
  <c r="BS99" i="3" s="1"/>
  <c r="BR97" i="3"/>
  <c r="BS97" i="3" s="1"/>
  <c r="BR95" i="3"/>
  <c r="BS95" i="3" s="1"/>
  <c r="BR93" i="3"/>
  <c r="BS93" i="3" s="1"/>
  <c r="BR91" i="3"/>
  <c r="BS91" i="3" s="1"/>
  <c r="BR89" i="3"/>
  <c r="BS89" i="3" s="1"/>
  <c r="BR87" i="3"/>
  <c r="BS87" i="3" s="1"/>
  <c r="BR85" i="3"/>
  <c r="BS85" i="3" s="1"/>
  <c r="BR83" i="3"/>
  <c r="BS83" i="3" s="1"/>
  <c r="BR81" i="3"/>
  <c r="BS81" i="3" s="1"/>
  <c r="BR79" i="3"/>
  <c r="BS79" i="3" s="1"/>
  <c r="BR77" i="3"/>
  <c r="BS77" i="3" s="1"/>
  <c r="BR75" i="3"/>
  <c r="BS75" i="3" s="1"/>
  <c r="BR73" i="3"/>
  <c r="BS73" i="3" s="1"/>
  <c r="BR71" i="3"/>
  <c r="BS71" i="3" s="1"/>
  <c r="BR69" i="3"/>
  <c r="BS69" i="3" s="1"/>
  <c r="BR67" i="3"/>
  <c r="BS67" i="3" s="1"/>
  <c r="BR65" i="3"/>
  <c r="BS65" i="3" s="1"/>
  <c r="BR63" i="3"/>
  <c r="BS63" i="3" s="1"/>
  <c r="BR61" i="3"/>
  <c r="BS61" i="3" s="1"/>
  <c r="BR59" i="3"/>
  <c r="BS59" i="3" s="1"/>
  <c r="BR57" i="3"/>
  <c r="BS57" i="3" s="1"/>
  <c r="BR55" i="3"/>
  <c r="BS55" i="3" s="1"/>
  <c r="BR53" i="3"/>
  <c r="BS53" i="3" s="1"/>
  <c r="BR51" i="3"/>
  <c r="BS51" i="3" s="1"/>
  <c r="BR49" i="3"/>
  <c r="BS49" i="3" s="1"/>
  <c r="BR47" i="3"/>
  <c r="BS47" i="3" s="1"/>
  <c r="BR45" i="3"/>
  <c r="BS45" i="3" s="1"/>
  <c r="BR43" i="3"/>
  <c r="BS43" i="3" s="1"/>
  <c r="BR41" i="3"/>
  <c r="BS41" i="3" s="1"/>
  <c r="BR39" i="3"/>
  <c r="BS39" i="3" s="1"/>
  <c r="BR37" i="3"/>
  <c r="BS37" i="3" s="1"/>
  <c r="BR35" i="3"/>
  <c r="BS35" i="3" s="1"/>
  <c r="BR33" i="3"/>
  <c r="BS33" i="3" s="1"/>
  <c r="BR31" i="3"/>
  <c r="BS31" i="3" s="1"/>
  <c r="BR29" i="3"/>
  <c r="BS29" i="3" s="1"/>
  <c r="BR27" i="3"/>
  <c r="BS27" i="3" s="1"/>
  <c r="BR25" i="3"/>
  <c r="BS25" i="3" s="1"/>
  <c r="BR23" i="3"/>
  <c r="BS23" i="3" s="1"/>
  <c r="BR21" i="3"/>
  <c r="BS21" i="3" s="1"/>
  <c r="BR19" i="3"/>
  <c r="BS19" i="3" s="1"/>
  <c r="BR17" i="3"/>
  <c r="BS17" i="3" s="1"/>
  <c r="BK104" i="3"/>
  <c r="BL104" i="3" s="1"/>
  <c r="BK102" i="3"/>
  <c r="BL102" i="3" s="1"/>
  <c r="BK100" i="3"/>
  <c r="BL100" i="3" s="1"/>
  <c r="BK98" i="3"/>
  <c r="BL98" i="3" s="1"/>
  <c r="BK96" i="3"/>
  <c r="BL96" i="3" s="1"/>
  <c r="BK94" i="3"/>
  <c r="BL94" i="3" s="1"/>
  <c r="BK92" i="3"/>
  <c r="BL92" i="3" s="1"/>
  <c r="BK90" i="3"/>
  <c r="BL90" i="3" s="1"/>
  <c r="BK88" i="3"/>
  <c r="BL88" i="3" s="1"/>
  <c r="BK86" i="3"/>
  <c r="BL86" i="3" s="1"/>
  <c r="BK84" i="3"/>
  <c r="BL84" i="3" s="1"/>
  <c r="BK82" i="3"/>
  <c r="BL82" i="3" s="1"/>
  <c r="BK80" i="3"/>
  <c r="BL80" i="3" s="1"/>
  <c r="BK78" i="3"/>
  <c r="BL78" i="3" s="1"/>
  <c r="BK76" i="3"/>
  <c r="BL76" i="3" s="1"/>
  <c r="BK74" i="3"/>
  <c r="BL74" i="3" s="1"/>
  <c r="BK72" i="3"/>
  <c r="BL72" i="3" s="1"/>
  <c r="BK70" i="3"/>
  <c r="BL70" i="3" s="1"/>
  <c r="BK68" i="3"/>
  <c r="BL68" i="3" s="1"/>
  <c r="BK66" i="3"/>
  <c r="BL66" i="3" s="1"/>
  <c r="BK64" i="3"/>
  <c r="BL64" i="3" s="1"/>
  <c r="BK62" i="3"/>
  <c r="BL62" i="3" s="1"/>
  <c r="BK60" i="3"/>
  <c r="BL60" i="3" s="1"/>
  <c r="BK58" i="3"/>
  <c r="BL58" i="3" s="1"/>
  <c r="BK56" i="3"/>
  <c r="BL56" i="3" s="1"/>
  <c r="BK54" i="3"/>
  <c r="BL54" i="3" s="1"/>
  <c r="BK52" i="3"/>
  <c r="BL52" i="3" s="1"/>
  <c r="BK50" i="3"/>
  <c r="BL50" i="3" s="1"/>
  <c r="BK48" i="3"/>
  <c r="BL48" i="3" s="1"/>
  <c r="BK46" i="3"/>
  <c r="BL46" i="3" s="1"/>
  <c r="BK44" i="3"/>
  <c r="BL44" i="3" s="1"/>
  <c r="BK42" i="3"/>
  <c r="BL42" i="3" s="1"/>
  <c r="BK40" i="3"/>
  <c r="BL40" i="3" s="1"/>
  <c r="BK38" i="3"/>
  <c r="BL38" i="3" s="1"/>
  <c r="BK36" i="3"/>
  <c r="BL36" i="3" s="1"/>
  <c r="BK34" i="3"/>
  <c r="BL34" i="3" s="1"/>
  <c r="BK32" i="3"/>
  <c r="BL32" i="3" s="1"/>
  <c r="BK30" i="3"/>
  <c r="BL30" i="3" s="1"/>
  <c r="BK28" i="3"/>
  <c r="BL28" i="3" s="1"/>
  <c r="BK26" i="3"/>
  <c r="BL26" i="3" s="1"/>
  <c r="BK24" i="3"/>
  <c r="BL24" i="3" s="1"/>
  <c r="BK22" i="3"/>
  <c r="BL22" i="3" s="1"/>
  <c r="BK20" i="3"/>
  <c r="BL20" i="3" s="1"/>
  <c r="BK18" i="3"/>
  <c r="BL18" i="3" s="1"/>
  <c r="BK103" i="3"/>
  <c r="BL103" i="3" s="1"/>
  <c r="BK101" i="3"/>
  <c r="BL101" i="3" s="1"/>
  <c r="BK99" i="3"/>
  <c r="BL99" i="3" s="1"/>
  <c r="BK97" i="3"/>
  <c r="BL97" i="3" s="1"/>
  <c r="BK95" i="3"/>
  <c r="BL95" i="3" s="1"/>
  <c r="BK93" i="3"/>
  <c r="BL93" i="3" s="1"/>
  <c r="BK91" i="3"/>
  <c r="BL91" i="3" s="1"/>
  <c r="BK89" i="3"/>
  <c r="BL89" i="3" s="1"/>
  <c r="BK87" i="3"/>
  <c r="BL87" i="3" s="1"/>
  <c r="BK85" i="3"/>
  <c r="BL85" i="3" s="1"/>
  <c r="BK83" i="3"/>
  <c r="BL83" i="3" s="1"/>
  <c r="BK81" i="3"/>
  <c r="BL81" i="3" s="1"/>
  <c r="BK79" i="3"/>
  <c r="BL79" i="3" s="1"/>
  <c r="BK77" i="3"/>
  <c r="BL77" i="3" s="1"/>
  <c r="BK75" i="3"/>
  <c r="BL75" i="3" s="1"/>
  <c r="BK73" i="3"/>
  <c r="BL73" i="3" s="1"/>
  <c r="BK71" i="3"/>
  <c r="BL71" i="3" s="1"/>
  <c r="BK69" i="3"/>
  <c r="BL69" i="3" s="1"/>
  <c r="BK67" i="3"/>
  <c r="BL67" i="3" s="1"/>
  <c r="BK65" i="3"/>
  <c r="BL65" i="3" s="1"/>
  <c r="BK63" i="3"/>
  <c r="BL63" i="3" s="1"/>
  <c r="BK61" i="3"/>
  <c r="BL61" i="3" s="1"/>
  <c r="BK59" i="3"/>
  <c r="BL59" i="3" s="1"/>
  <c r="BK57" i="3"/>
  <c r="BL57" i="3" s="1"/>
  <c r="BK55" i="3"/>
  <c r="BL55" i="3" s="1"/>
  <c r="BK53" i="3"/>
  <c r="BL53" i="3" s="1"/>
  <c r="BK51" i="3"/>
  <c r="BL51" i="3" s="1"/>
  <c r="BK49" i="3"/>
  <c r="BL49" i="3" s="1"/>
  <c r="BK47" i="3"/>
  <c r="BL47" i="3" s="1"/>
  <c r="BK45" i="3"/>
  <c r="BL45" i="3" s="1"/>
  <c r="BK43" i="3"/>
  <c r="BL43" i="3" s="1"/>
  <c r="BK41" i="3"/>
  <c r="BL41" i="3" s="1"/>
  <c r="BK39" i="3"/>
  <c r="BL39" i="3" s="1"/>
  <c r="BK37" i="3"/>
  <c r="BL37" i="3" s="1"/>
  <c r="BK35" i="3"/>
  <c r="BL35" i="3" s="1"/>
  <c r="BK33" i="3"/>
  <c r="BL33" i="3" s="1"/>
  <c r="BK31" i="3"/>
  <c r="BL31" i="3" s="1"/>
  <c r="BK29" i="3"/>
  <c r="BL29" i="3" s="1"/>
  <c r="BK27" i="3"/>
  <c r="BL27" i="3" s="1"/>
  <c r="BK25" i="3"/>
  <c r="BL25" i="3" s="1"/>
  <c r="BK23" i="3"/>
  <c r="BL23" i="3" s="1"/>
  <c r="BK21" i="3"/>
  <c r="BL21" i="3" s="1"/>
  <c r="BK19" i="3"/>
  <c r="BL19" i="3" s="1"/>
  <c r="BK17" i="3"/>
  <c r="BL17" i="3" s="1"/>
  <c r="BD104" i="3"/>
  <c r="BE104" i="3" s="1"/>
  <c r="BD102" i="3"/>
  <c r="BE102" i="3" s="1"/>
  <c r="BD100" i="3"/>
  <c r="BE100" i="3" s="1"/>
  <c r="BD98" i="3"/>
  <c r="BE98" i="3" s="1"/>
  <c r="BD96" i="3"/>
  <c r="BE96" i="3" s="1"/>
  <c r="BD94" i="3"/>
  <c r="BE94" i="3" s="1"/>
  <c r="BD92" i="3"/>
  <c r="BE92" i="3" s="1"/>
  <c r="BD90" i="3"/>
  <c r="BE90" i="3" s="1"/>
  <c r="BD88" i="3"/>
  <c r="BE88" i="3" s="1"/>
  <c r="BD86" i="3"/>
  <c r="BE86" i="3" s="1"/>
  <c r="BD84" i="3"/>
  <c r="BE84" i="3" s="1"/>
  <c r="BD82" i="3"/>
  <c r="BE82" i="3" s="1"/>
  <c r="BD80" i="3"/>
  <c r="BE80" i="3" s="1"/>
  <c r="BD78" i="3"/>
  <c r="BE78" i="3" s="1"/>
  <c r="BD76" i="3"/>
  <c r="BE76" i="3" s="1"/>
  <c r="BD74" i="3"/>
  <c r="BE74" i="3" s="1"/>
  <c r="BD72" i="3"/>
  <c r="BE72" i="3" s="1"/>
  <c r="BD70" i="3"/>
  <c r="BE70" i="3" s="1"/>
  <c r="BD68" i="3"/>
  <c r="BE68" i="3" s="1"/>
  <c r="BD66" i="3"/>
  <c r="BE66" i="3" s="1"/>
  <c r="BD64" i="3"/>
  <c r="BE64" i="3" s="1"/>
  <c r="BD62" i="3"/>
  <c r="BE62" i="3" s="1"/>
  <c r="BD60" i="3"/>
  <c r="BE60" i="3" s="1"/>
  <c r="BD58" i="3"/>
  <c r="BE58" i="3" s="1"/>
  <c r="BD56" i="3"/>
  <c r="BE56" i="3" s="1"/>
  <c r="BD54" i="3"/>
  <c r="BE54" i="3" s="1"/>
  <c r="BD52" i="3"/>
  <c r="BE52" i="3" s="1"/>
  <c r="BD50" i="3"/>
  <c r="BE50" i="3" s="1"/>
  <c r="BD48" i="3"/>
  <c r="BE48" i="3" s="1"/>
  <c r="BD46" i="3"/>
  <c r="BE46" i="3" s="1"/>
  <c r="BD44" i="3"/>
  <c r="BE44" i="3" s="1"/>
  <c r="BD42" i="3"/>
  <c r="BE42" i="3" s="1"/>
  <c r="BD40" i="3"/>
  <c r="BE40" i="3" s="1"/>
  <c r="BD38" i="3"/>
  <c r="BE38" i="3" s="1"/>
  <c r="BD36" i="3"/>
  <c r="BE36" i="3" s="1"/>
  <c r="BD34" i="3"/>
  <c r="BE34" i="3" s="1"/>
  <c r="BD32" i="3"/>
  <c r="BE32" i="3" s="1"/>
  <c r="BD30" i="3"/>
  <c r="BE30" i="3" s="1"/>
  <c r="BD28" i="3"/>
  <c r="BE28" i="3" s="1"/>
  <c r="BD26" i="3"/>
  <c r="BE26" i="3" s="1"/>
  <c r="BD24" i="3"/>
  <c r="BE24" i="3" s="1"/>
  <c r="BD22" i="3"/>
  <c r="BE22" i="3" s="1"/>
  <c r="BD20" i="3"/>
  <c r="BE20" i="3" s="1"/>
  <c r="BD18" i="3"/>
  <c r="BE18" i="3" s="1"/>
  <c r="BD103" i="3"/>
  <c r="BE103" i="3" s="1"/>
  <c r="BD101" i="3"/>
  <c r="BE101" i="3" s="1"/>
  <c r="BD99" i="3"/>
  <c r="BE99" i="3" s="1"/>
  <c r="BD97" i="3"/>
  <c r="BE97" i="3" s="1"/>
  <c r="BD95" i="3"/>
  <c r="BE95" i="3" s="1"/>
  <c r="BD93" i="3"/>
  <c r="BE93" i="3" s="1"/>
  <c r="BD91" i="3"/>
  <c r="BE91" i="3" s="1"/>
  <c r="BD89" i="3"/>
  <c r="BE89" i="3" s="1"/>
  <c r="BD87" i="3"/>
  <c r="BE87" i="3" s="1"/>
  <c r="BD85" i="3"/>
  <c r="BE85" i="3" s="1"/>
  <c r="BD83" i="3"/>
  <c r="BE83" i="3" s="1"/>
  <c r="BD81" i="3"/>
  <c r="BE81" i="3" s="1"/>
  <c r="BD79" i="3"/>
  <c r="BE79" i="3" s="1"/>
  <c r="BD77" i="3"/>
  <c r="BE77" i="3" s="1"/>
  <c r="BD75" i="3"/>
  <c r="BE75" i="3" s="1"/>
  <c r="BD73" i="3"/>
  <c r="BE73" i="3" s="1"/>
  <c r="BD71" i="3"/>
  <c r="BE71" i="3" s="1"/>
  <c r="BD69" i="3"/>
  <c r="BE69" i="3" s="1"/>
  <c r="BD67" i="3"/>
  <c r="BE67" i="3" s="1"/>
  <c r="BD65" i="3"/>
  <c r="BE65" i="3" s="1"/>
  <c r="BD63" i="3"/>
  <c r="BE63" i="3" s="1"/>
  <c r="BD61" i="3"/>
  <c r="BE61" i="3" s="1"/>
  <c r="BD59" i="3"/>
  <c r="BE59" i="3" s="1"/>
  <c r="BD57" i="3"/>
  <c r="BE57" i="3" s="1"/>
  <c r="BD55" i="3"/>
  <c r="BE55" i="3" s="1"/>
  <c r="BD53" i="3"/>
  <c r="BE53" i="3" s="1"/>
  <c r="BD51" i="3"/>
  <c r="BE51" i="3" s="1"/>
  <c r="BD49" i="3"/>
  <c r="BE49" i="3" s="1"/>
  <c r="BD47" i="3"/>
  <c r="BE47" i="3" s="1"/>
  <c r="BD45" i="3"/>
  <c r="BE45" i="3" s="1"/>
  <c r="BD43" i="3"/>
  <c r="BE43" i="3" s="1"/>
  <c r="BD41" i="3"/>
  <c r="BE41" i="3" s="1"/>
  <c r="BD39" i="3"/>
  <c r="BE39" i="3" s="1"/>
  <c r="BD37" i="3"/>
  <c r="BE37" i="3" s="1"/>
  <c r="BD35" i="3"/>
  <c r="BE35" i="3" s="1"/>
  <c r="BD33" i="3"/>
  <c r="BE33" i="3" s="1"/>
  <c r="BD31" i="3"/>
  <c r="BE31" i="3" s="1"/>
  <c r="BD29" i="3"/>
  <c r="BE29" i="3" s="1"/>
  <c r="BD27" i="3"/>
  <c r="BE27" i="3" s="1"/>
  <c r="BD25" i="3"/>
  <c r="BE25" i="3" s="1"/>
  <c r="BD23" i="3"/>
  <c r="BE23" i="3" s="1"/>
  <c r="BD21" i="3"/>
  <c r="BE21" i="3" s="1"/>
  <c r="BD19" i="3"/>
  <c r="BE19" i="3" s="1"/>
  <c r="BD17" i="3"/>
  <c r="BE17" i="3" s="1"/>
  <c r="AW103" i="3"/>
  <c r="AX103" i="3" s="1"/>
  <c r="AW101" i="3"/>
  <c r="AX101" i="3" s="1"/>
  <c r="AW99" i="3"/>
  <c r="AX99" i="3" s="1"/>
  <c r="AW97" i="3"/>
  <c r="AX97" i="3" s="1"/>
  <c r="AW95" i="3"/>
  <c r="AX95" i="3" s="1"/>
  <c r="AW93" i="3"/>
  <c r="AX93" i="3" s="1"/>
  <c r="AW91" i="3"/>
  <c r="AX91" i="3" s="1"/>
  <c r="AW89" i="3"/>
  <c r="AX89" i="3" s="1"/>
  <c r="AW87" i="3"/>
  <c r="AX87" i="3" s="1"/>
  <c r="AW85" i="3"/>
  <c r="AX85" i="3" s="1"/>
  <c r="AW83" i="3"/>
  <c r="AX83" i="3" s="1"/>
  <c r="AW81" i="3"/>
  <c r="AX81" i="3" s="1"/>
  <c r="AW79" i="3"/>
  <c r="AX79" i="3" s="1"/>
  <c r="AW77" i="3"/>
  <c r="AX77" i="3" s="1"/>
  <c r="AW75" i="3"/>
  <c r="AX75" i="3" s="1"/>
  <c r="AW73" i="3"/>
  <c r="AX73" i="3" s="1"/>
  <c r="AW71" i="3"/>
  <c r="AX71" i="3" s="1"/>
  <c r="AW69" i="3"/>
  <c r="AX69" i="3" s="1"/>
  <c r="AW67" i="3"/>
  <c r="AX67" i="3" s="1"/>
  <c r="AW65" i="3"/>
  <c r="AX65" i="3" s="1"/>
  <c r="AW63" i="3"/>
  <c r="AX63" i="3" s="1"/>
  <c r="AW61" i="3"/>
  <c r="AX61" i="3" s="1"/>
  <c r="AW59" i="3"/>
  <c r="AX59" i="3" s="1"/>
  <c r="AW57" i="3"/>
  <c r="AX57" i="3" s="1"/>
  <c r="AW55" i="3"/>
  <c r="AX55" i="3" s="1"/>
  <c r="AW53" i="3"/>
  <c r="AX53" i="3" s="1"/>
  <c r="AW51" i="3"/>
  <c r="AX51" i="3" s="1"/>
  <c r="AW49" i="3"/>
  <c r="AX49" i="3" s="1"/>
  <c r="AW47" i="3"/>
  <c r="AX47" i="3" s="1"/>
  <c r="AW45" i="3"/>
  <c r="AX45" i="3" s="1"/>
  <c r="AW43" i="3"/>
  <c r="AX43" i="3" s="1"/>
  <c r="AW41" i="3"/>
  <c r="AX41" i="3" s="1"/>
  <c r="AW39" i="3"/>
  <c r="AX39" i="3" s="1"/>
  <c r="AW37" i="3"/>
  <c r="AX37" i="3" s="1"/>
  <c r="AW35" i="3"/>
  <c r="AX35" i="3" s="1"/>
  <c r="AW33" i="3"/>
  <c r="AX33" i="3" s="1"/>
  <c r="AW31" i="3"/>
  <c r="AX31" i="3" s="1"/>
  <c r="AW29" i="3"/>
  <c r="AX29" i="3" s="1"/>
  <c r="AW27" i="3"/>
  <c r="AX27" i="3" s="1"/>
  <c r="AW25" i="3"/>
  <c r="AX25" i="3" s="1"/>
  <c r="AW23" i="3"/>
  <c r="AX23" i="3" s="1"/>
  <c r="AW21" i="3"/>
  <c r="AX21" i="3" s="1"/>
  <c r="AW19" i="3"/>
  <c r="AX19" i="3" s="1"/>
  <c r="AW17" i="3"/>
  <c r="AX17" i="3" s="1"/>
  <c r="AO103" i="3"/>
  <c r="AP103" i="3" s="1"/>
  <c r="AO101" i="3"/>
  <c r="AP101" i="3" s="1"/>
  <c r="AO99" i="3"/>
  <c r="AP99" i="3" s="1"/>
  <c r="AO97" i="3"/>
  <c r="AP97" i="3" s="1"/>
  <c r="AO95" i="3"/>
  <c r="AP95" i="3" s="1"/>
  <c r="AO93" i="3"/>
  <c r="AP93" i="3" s="1"/>
  <c r="AO91" i="3"/>
  <c r="AP91" i="3" s="1"/>
  <c r="AO89" i="3"/>
  <c r="AP89" i="3" s="1"/>
  <c r="AO87" i="3"/>
  <c r="AP87" i="3" s="1"/>
  <c r="AO85" i="3"/>
  <c r="AP85" i="3" s="1"/>
  <c r="AO83" i="3"/>
  <c r="AP83" i="3" s="1"/>
  <c r="AO81" i="3"/>
  <c r="AP81" i="3" s="1"/>
  <c r="AO79" i="3"/>
  <c r="AP79" i="3" s="1"/>
  <c r="AO77" i="3"/>
  <c r="AP77" i="3" s="1"/>
  <c r="AO75" i="3"/>
  <c r="AP75" i="3" s="1"/>
  <c r="AO73" i="3"/>
  <c r="AP73" i="3" s="1"/>
  <c r="AO71" i="3"/>
  <c r="AP71" i="3" s="1"/>
  <c r="AO69" i="3"/>
  <c r="AP69" i="3" s="1"/>
  <c r="AO67" i="3"/>
  <c r="AP67" i="3" s="1"/>
  <c r="AO65" i="3"/>
  <c r="AP65" i="3" s="1"/>
  <c r="AO63" i="3"/>
  <c r="AP63" i="3" s="1"/>
  <c r="AO61" i="3"/>
  <c r="AP61" i="3" s="1"/>
  <c r="AO59" i="3"/>
  <c r="AP59" i="3" s="1"/>
  <c r="AO57" i="3"/>
  <c r="AP57" i="3" s="1"/>
  <c r="AO55" i="3"/>
  <c r="AP55" i="3" s="1"/>
  <c r="AO53" i="3"/>
  <c r="AP53" i="3" s="1"/>
  <c r="AO51" i="3"/>
  <c r="AP51" i="3" s="1"/>
  <c r="AO49" i="3"/>
  <c r="AP49" i="3" s="1"/>
  <c r="AO47" i="3"/>
  <c r="AP47" i="3" s="1"/>
  <c r="AO45" i="3"/>
  <c r="AP45" i="3" s="1"/>
  <c r="AO43" i="3"/>
  <c r="AP43" i="3" s="1"/>
  <c r="AO41" i="3"/>
  <c r="AP41" i="3" s="1"/>
  <c r="AO39" i="3"/>
  <c r="AP39" i="3" s="1"/>
  <c r="AO37" i="3"/>
  <c r="AP37" i="3" s="1"/>
  <c r="AO35" i="3"/>
  <c r="AP35" i="3" s="1"/>
  <c r="AO33" i="3"/>
  <c r="AP33" i="3" s="1"/>
  <c r="AO31" i="3"/>
  <c r="AP31" i="3" s="1"/>
  <c r="AO29" i="3"/>
  <c r="AP29" i="3" s="1"/>
  <c r="AO27" i="3"/>
  <c r="AP27" i="3" s="1"/>
  <c r="AO25" i="3"/>
  <c r="AP25" i="3" s="1"/>
  <c r="AO23" i="3"/>
  <c r="AP23" i="3" s="1"/>
  <c r="AO21" i="3"/>
  <c r="AP21" i="3" s="1"/>
  <c r="AO19" i="3"/>
  <c r="AP19" i="3" s="1"/>
  <c r="AO17" i="3"/>
  <c r="AP17" i="3" s="1"/>
  <c r="AW104" i="3"/>
  <c r="AX104" i="3" s="1"/>
  <c r="AW102" i="3"/>
  <c r="AX102" i="3" s="1"/>
  <c r="BT102" i="3" s="1"/>
  <c r="AW100" i="3"/>
  <c r="AX100" i="3" s="1"/>
  <c r="AW98" i="3"/>
  <c r="AX98" i="3" s="1"/>
  <c r="AW96" i="3"/>
  <c r="AX96" i="3" s="1"/>
  <c r="AW94" i="3"/>
  <c r="AX94" i="3" s="1"/>
  <c r="BT94" i="3" s="1"/>
  <c r="AW92" i="3"/>
  <c r="AX92" i="3" s="1"/>
  <c r="AW90" i="3"/>
  <c r="AX90" i="3" s="1"/>
  <c r="AW88" i="3"/>
  <c r="AX88" i="3" s="1"/>
  <c r="AW86" i="3"/>
  <c r="AX86" i="3" s="1"/>
  <c r="BT86" i="3" s="1"/>
  <c r="AW84" i="3"/>
  <c r="AX84" i="3" s="1"/>
  <c r="AW82" i="3"/>
  <c r="AX82" i="3" s="1"/>
  <c r="AW80" i="3"/>
  <c r="AX80" i="3" s="1"/>
  <c r="AW78" i="3"/>
  <c r="AX78" i="3" s="1"/>
  <c r="BT78" i="3" s="1"/>
  <c r="AW76" i="3"/>
  <c r="AX76" i="3" s="1"/>
  <c r="AW74" i="3"/>
  <c r="AX74" i="3" s="1"/>
  <c r="AW72" i="3"/>
  <c r="AX72" i="3" s="1"/>
  <c r="AW70" i="3"/>
  <c r="AX70" i="3" s="1"/>
  <c r="AW68" i="3"/>
  <c r="AX68" i="3" s="1"/>
  <c r="AW66" i="3"/>
  <c r="AX66" i="3" s="1"/>
  <c r="AW64" i="3"/>
  <c r="AX64" i="3" s="1"/>
  <c r="AW62" i="3"/>
  <c r="AX62" i="3" s="1"/>
  <c r="BT62" i="3" s="1"/>
  <c r="AW60" i="3"/>
  <c r="AX60" i="3" s="1"/>
  <c r="AW58" i="3"/>
  <c r="AX58" i="3" s="1"/>
  <c r="AW56" i="3"/>
  <c r="AX56" i="3" s="1"/>
  <c r="AW54" i="3"/>
  <c r="AX54" i="3" s="1"/>
  <c r="BT54" i="3" s="1"/>
  <c r="I51" i="6" s="1"/>
  <c r="AW52" i="3"/>
  <c r="AX52" i="3" s="1"/>
  <c r="AW50" i="3"/>
  <c r="AX50" i="3" s="1"/>
  <c r="AW48" i="3"/>
  <c r="AX48" i="3" s="1"/>
  <c r="AW46" i="3"/>
  <c r="AX46" i="3" s="1"/>
  <c r="BT46" i="3" s="1"/>
  <c r="AW44" i="3"/>
  <c r="AX44" i="3" s="1"/>
  <c r="AW42" i="3"/>
  <c r="AX42" i="3" s="1"/>
  <c r="AW40" i="3"/>
  <c r="AX40" i="3" s="1"/>
  <c r="AW38" i="3"/>
  <c r="AX38" i="3" s="1"/>
  <c r="BT38" i="3" s="1"/>
  <c r="AW36" i="3"/>
  <c r="AX36" i="3" s="1"/>
  <c r="AW34" i="3"/>
  <c r="AX34" i="3" s="1"/>
  <c r="AW32" i="3"/>
  <c r="AX32" i="3" s="1"/>
  <c r="AW30" i="3"/>
  <c r="AX30" i="3" s="1"/>
  <c r="AW28" i="3"/>
  <c r="AX28" i="3" s="1"/>
  <c r="AW26" i="3"/>
  <c r="AX26" i="3" s="1"/>
  <c r="AW24" i="3"/>
  <c r="AX24" i="3" s="1"/>
  <c r="AW22" i="3"/>
  <c r="AX22" i="3" s="1"/>
  <c r="BT22" i="3" s="1"/>
  <c r="AW20" i="3"/>
  <c r="AX20" i="3" s="1"/>
  <c r="AW18" i="3"/>
  <c r="AX18" i="3" s="1"/>
  <c r="AO104" i="3"/>
  <c r="AP104" i="3" s="1"/>
  <c r="AO102" i="3"/>
  <c r="AP102" i="3" s="1"/>
  <c r="AO100" i="3"/>
  <c r="AP100" i="3" s="1"/>
  <c r="AO98" i="3"/>
  <c r="AP98" i="3" s="1"/>
  <c r="AO96" i="3"/>
  <c r="AP96" i="3" s="1"/>
  <c r="AO94" i="3"/>
  <c r="AP94" i="3" s="1"/>
  <c r="AO92" i="3"/>
  <c r="AP92" i="3" s="1"/>
  <c r="AO90" i="3"/>
  <c r="AP90" i="3" s="1"/>
  <c r="AO88" i="3"/>
  <c r="AP88" i="3" s="1"/>
  <c r="AO86" i="3"/>
  <c r="AP86" i="3" s="1"/>
  <c r="AO84" i="3"/>
  <c r="AP84" i="3" s="1"/>
  <c r="AO82" i="3"/>
  <c r="AP82" i="3" s="1"/>
  <c r="AO80" i="3"/>
  <c r="AP80" i="3" s="1"/>
  <c r="AO78" i="3"/>
  <c r="AP78" i="3" s="1"/>
  <c r="AO76" i="3"/>
  <c r="AP76" i="3" s="1"/>
  <c r="AO74" i="3"/>
  <c r="AP74" i="3" s="1"/>
  <c r="AO72" i="3"/>
  <c r="AP72" i="3" s="1"/>
  <c r="AO70" i="3"/>
  <c r="AP70" i="3" s="1"/>
  <c r="AO68" i="3"/>
  <c r="AP68" i="3" s="1"/>
  <c r="AO66" i="3"/>
  <c r="AP66" i="3" s="1"/>
  <c r="AO64" i="3"/>
  <c r="AP64" i="3" s="1"/>
  <c r="AO62" i="3"/>
  <c r="AP62" i="3" s="1"/>
  <c r="AO60" i="3"/>
  <c r="AP60" i="3" s="1"/>
  <c r="AO58" i="3"/>
  <c r="AP58" i="3" s="1"/>
  <c r="AO56" i="3"/>
  <c r="AP56" i="3" s="1"/>
  <c r="AO54" i="3"/>
  <c r="AP54" i="3" s="1"/>
  <c r="AO52" i="3"/>
  <c r="AP52" i="3" s="1"/>
  <c r="AO50" i="3"/>
  <c r="AP50" i="3" s="1"/>
  <c r="AO48" i="3"/>
  <c r="AP48" i="3" s="1"/>
  <c r="AO46" i="3"/>
  <c r="AP46" i="3" s="1"/>
  <c r="AO44" i="3"/>
  <c r="AP44" i="3" s="1"/>
  <c r="AO42" i="3"/>
  <c r="AP42" i="3" s="1"/>
  <c r="AO40" i="3"/>
  <c r="AP40" i="3" s="1"/>
  <c r="AO38" i="3"/>
  <c r="AP38" i="3" s="1"/>
  <c r="AO36" i="3"/>
  <c r="AP36" i="3" s="1"/>
  <c r="AO34" i="3"/>
  <c r="AP34" i="3" s="1"/>
  <c r="AO32" i="3"/>
  <c r="AP32" i="3" s="1"/>
  <c r="AO30" i="3"/>
  <c r="AP30" i="3" s="1"/>
  <c r="AO28" i="3"/>
  <c r="AP28" i="3" s="1"/>
  <c r="AO26" i="3"/>
  <c r="AP26" i="3" s="1"/>
  <c r="AO24" i="3"/>
  <c r="AP24" i="3" s="1"/>
  <c r="AO22" i="3"/>
  <c r="AP22" i="3" s="1"/>
  <c r="AO20" i="3"/>
  <c r="AP20" i="3" s="1"/>
  <c r="AO18" i="3"/>
  <c r="AP18" i="3" s="1"/>
  <c r="AH104" i="3"/>
  <c r="AI104" i="3" s="1"/>
  <c r="AH102" i="3"/>
  <c r="AI102" i="3" s="1"/>
  <c r="AH100" i="3"/>
  <c r="AI100" i="3" s="1"/>
  <c r="AH98" i="3"/>
  <c r="AI98" i="3" s="1"/>
  <c r="AH96" i="3"/>
  <c r="AI96" i="3" s="1"/>
  <c r="AH94" i="3"/>
  <c r="AI94" i="3" s="1"/>
  <c r="AH92" i="3"/>
  <c r="AI92" i="3" s="1"/>
  <c r="AH90" i="3"/>
  <c r="AI90" i="3" s="1"/>
  <c r="AH88" i="3"/>
  <c r="AI88" i="3" s="1"/>
  <c r="AH86" i="3"/>
  <c r="AI86" i="3" s="1"/>
  <c r="AH84" i="3"/>
  <c r="AI84" i="3" s="1"/>
  <c r="AH82" i="3"/>
  <c r="AI82" i="3" s="1"/>
  <c r="AH80" i="3"/>
  <c r="AI80" i="3" s="1"/>
  <c r="AH78" i="3"/>
  <c r="AI78" i="3" s="1"/>
  <c r="AH76" i="3"/>
  <c r="AI76" i="3" s="1"/>
  <c r="AH74" i="3"/>
  <c r="AI74" i="3" s="1"/>
  <c r="AH72" i="3"/>
  <c r="AI72" i="3" s="1"/>
  <c r="AH70" i="3"/>
  <c r="AI70" i="3" s="1"/>
  <c r="AH68" i="3"/>
  <c r="AI68" i="3" s="1"/>
  <c r="AH66" i="3"/>
  <c r="AI66" i="3" s="1"/>
  <c r="AH64" i="3"/>
  <c r="AI64" i="3" s="1"/>
  <c r="AH62" i="3"/>
  <c r="AI62" i="3" s="1"/>
  <c r="AH60" i="3"/>
  <c r="AI60" i="3" s="1"/>
  <c r="AH58" i="3"/>
  <c r="AI58" i="3" s="1"/>
  <c r="AH56" i="3"/>
  <c r="AI56" i="3" s="1"/>
  <c r="AH54" i="3"/>
  <c r="AI54" i="3" s="1"/>
  <c r="AH52" i="3"/>
  <c r="AI52" i="3" s="1"/>
  <c r="AH50" i="3"/>
  <c r="AI50" i="3" s="1"/>
  <c r="AH48" i="3"/>
  <c r="AI48" i="3" s="1"/>
  <c r="AH46" i="3"/>
  <c r="AI46" i="3" s="1"/>
  <c r="AH44" i="3"/>
  <c r="AI44" i="3" s="1"/>
  <c r="AH42" i="3"/>
  <c r="AI42" i="3" s="1"/>
  <c r="AH40" i="3"/>
  <c r="AI40" i="3" s="1"/>
  <c r="AH38" i="3"/>
  <c r="AI38" i="3" s="1"/>
  <c r="AH36" i="3"/>
  <c r="AI36" i="3" s="1"/>
  <c r="AH34" i="3"/>
  <c r="AI34" i="3" s="1"/>
  <c r="AH32" i="3"/>
  <c r="AI32" i="3" s="1"/>
  <c r="AH30" i="3"/>
  <c r="AI30" i="3" s="1"/>
  <c r="AH28" i="3"/>
  <c r="AI28" i="3" s="1"/>
  <c r="AH26" i="3"/>
  <c r="AI26" i="3" s="1"/>
  <c r="AH24" i="3"/>
  <c r="AI24" i="3" s="1"/>
  <c r="AH22" i="3"/>
  <c r="AI22" i="3" s="1"/>
  <c r="AH20" i="3"/>
  <c r="AI20" i="3" s="1"/>
  <c r="AH18" i="3"/>
  <c r="AI18" i="3" s="1"/>
  <c r="AA104" i="3"/>
  <c r="AB104" i="3" s="1"/>
  <c r="AA102" i="3"/>
  <c r="AB102" i="3" s="1"/>
  <c r="AA100" i="3"/>
  <c r="AB100" i="3" s="1"/>
  <c r="AA98" i="3"/>
  <c r="AB98" i="3" s="1"/>
  <c r="AA96" i="3"/>
  <c r="AB96" i="3" s="1"/>
  <c r="AA94" i="3"/>
  <c r="AB94" i="3" s="1"/>
  <c r="AA92" i="3"/>
  <c r="AB92" i="3" s="1"/>
  <c r="AA90" i="3"/>
  <c r="AB90" i="3" s="1"/>
  <c r="AA88" i="3"/>
  <c r="AB88" i="3" s="1"/>
  <c r="AA86" i="3"/>
  <c r="AB86" i="3" s="1"/>
  <c r="AA84" i="3"/>
  <c r="AB84" i="3" s="1"/>
  <c r="AA82" i="3"/>
  <c r="AB82" i="3" s="1"/>
  <c r="AA80" i="3"/>
  <c r="AB80" i="3" s="1"/>
  <c r="AA78" i="3"/>
  <c r="AB78" i="3" s="1"/>
  <c r="AA76" i="3"/>
  <c r="AB76" i="3" s="1"/>
  <c r="AA74" i="3"/>
  <c r="AB74" i="3" s="1"/>
  <c r="AA72" i="3"/>
  <c r="AB72" i="3" s="1"/>
  <c r="AA70" i="3"/>
  <c r="AB70" i="3" s="1"/>
  <c r="AA68" i="3"/>
  <c r="AB68" i="3" s="1"/>
  <c r="AA66" i="3"/>
  <c r="AB66" i="3" s="1"/>
  <c r="AA64" i="3"/>
  <c r="AB64" i="3" s="1"/>
  <c r="AA62" i="3"/>
  <c r="AB62" i="3" s="1"/>
  <c r="AA60" i="3"/>
  <c r="AB60" i="3" s="1"/>
  <c r="AA58" i="3"/>
  <c r="AB58" i="3" s="1"/>
  <c r="AA56" i="3"/>
  <c r="AB56" i="3" s="1"/>
  <c r="AA54" i="3"/>
  <c r="AB54" i="3" s="1"/>
  <c r="AA52" i="3"/>
  <c r="AB52" i="3" s="1"/>
  <c r="AA50" i="3"/>
  <c r="AB50" i="3" s="1"/>
  <c r="AA48" i="3"/>
  <c r="AB48" i="3" s="1"/>
  <c r="AA46" i="3"/>
  <c r="AB46" i="3" s="1"/>
  <c r="AA44" i="3"/>
  <c r="AB44" i="3" s="1"/>
  <c r="AA42" i="3"/>
  <c r="AB42" i="3" s="1"/>
  <c r="AA40" i="3"/>
  <c r="AB40" i="3" s="1"/>
  <c r="AA38" i="3"/>
  <c r="AB38" i="3" s="1"/>
  <c r="AA36" i="3"/>
  <c r="AB36" i="3" s="1"/>
  <c r="AA34" i="3"/>
  <c r="AB34" i="3" s="1"/>
  <c r="AA32" i="3"/>
  <c r="AB32" i="3" s="1"/>
  <c r="AA30" i="3"/>
  <c r="AB30" i="3" s="1"/>
  <c r="AA28" i="3"/>
  <c r="AB28" i="3" s="1"/>
  <c r="AA26" i="3"/>
  <c r="AB26" i="3" s="1"/>
  <c r="AA24" i="3"/>
  <c r="AB24" i="3" s="1"/>
  <c r="AA22" i="3"/>
  <c r="AB22" i="3" s="1"/>
  <c r="AA20" i="3"/>
  <c r="AB20" i="3" s="1"/>
  <c r="AA18" i="3"/>
  <c r="AB18" i="3" s="1"/>
  <c r="T104" i="3"/>
  <c r="U104" i="3" s="1"/>
  <c r="T102" i="3"/>
  <c r="U102" i="3" s="1"/>
  <c r="T100" i="3"/>
  <c r="U100" i="3" s="1"/>
  <c r="T98" i="3"/>
  <c r="U98" i="3" s="1"/>
  <c r="T96" i="3"/>
  <c r="U96" i="3" s="1"/>
  <c r="T94" i="3"/>
  <c r="U94" i="3" s="1"/>
  <c r="T92" i="3"/>
  <c r="U92" i="3" s="1"/>
  <c r="T90" i="3"/>
  <c r="U90" i="3" s="1"/>
  <c r="T88" i="3"/>
  <c r="U88" i="3" s="1"/>
  <c r="T86" i="3"/>
  <c r="U86" i="3" s="1"/>
  <c r="T84" i="3"/>
  <c r="U84" i="3" s="1"/>
  <c r="T82" i="3"/>
  <c r="U82" i="3" s="1"/>
  <c r="T80" i="3"/>
  <c r="U80" i="3" s="1"/>
  <c r="T78" i="3"/>
  <c r="U78" i="3" s="1"/>
  <c r="T76" i="3"/>
  <c r="U76" i="3" s="1"/>
  <c r="T74" i="3"/>
  <c r="U74" i="3" s="1"/>
  <c r="T72" i="3"/>
  <c r="U72" i="3" s="1"/>
  <c r="T70" i="3"/>
  <c r="U70" i="3" s="1"/>
  <c r="T68" i="3"/>
  <c r="U68" i="3" s="1"/>
  <c r="T66" i="3"/>
  <c r="U66" i="3" s="1"/>
  <c r="T64" i="3"/>
  <c r="U64" i="3" s="1"/>
  <c r="T62" i="3"/>
  <c r="U62" i="3" s="1"/>
  <c r="T60" i="3"/>
  <c r="U60" i="3" s="1"/>
  <c r="T58" i="3"/>
  <c r="U58" i="3" s="1"/>
  <c r="T56" i="3"/>
  <c r="U56" i="3" s="1"/>
  <c r="T54" i="3"/>
  <c r="U54" i="3" s="1"/>
  <c r="T52" i="3"/>
  <c r="U52" i="3" s="1"/>
  <c r="T50" i="3"/>
  <c r="U50" i="3" s="1"/>
  <c r="T48" i="3"/>
  <c r="U48" i="3" s="1"/>
  <c r="T46" i="3"/>
  <c r="U46" i="3" s="1"/>
  <c r="T44" i="3"/>
  <c r="U44" i="3" s="1"/>
  <c r="T42" i="3"/>
  <c r="U42" i="3" s="1"/>
  <c r="T40" i="3"/>
  <c r="U40" i="3" s="1"/>
  <c r="T38" i="3"/>
  <c r="U38" i="3" s="1"/>
  <c r="T36" i="3"/>
  <c r="U36" i="3" s="1"/>
  <c r="T34" i="3"/>
  <c r="U34" i="3" s="1"/>
  <c r="T32" i="3"/>
  <c r="U32" i="3" s="1"/>
  <c r="T30" i="3"/>
  <c r="U30" i="3" s="1"/>
  <c r="T28" i="3"/>
  <c r="U28" i="3" s="1"/>
  <c r="T26" i="3"/>
  <c r="U26" i="3" s="1"/>
  <c r="T24" i="3"/>
  <c r="U24" i="3" s="1"/>
  <c r="T22" i="3"/>
  <c r="U22" i="3" s="1"/>
  <c r="T20" i="3"/>
  <c r="U20" i="3" s="1"/>
  <c r="T18" i="3"/>
  <c r="U18" i="3" s="1"/>
  <c r="AH103" i="3"/>
  <c r="AI103" i="3" s="1"/>
  <c r="AH101" i="3"/>
  <c r="AI101" i="3" s="1"/>
  <c r="AH99" i="3"/>
  <c r="AI99" i="3" s="1"/>
  <c r="AH97" i="3"/>
  <c r="AI97" i="3" s="1"/>
  <c r="AH95" i="3"/>
  <c r="AI95" i="3" s="1"/>
  <c r="AH93" i="3"/>
  <c r="AI93" i="3" s="1"/>
  <c r="AH91" i="3"/>
  <c r="AI91" i="3" s="1"/>
  <c r="AH89" i="3"/>
  <c r="AI89" i="3" s="1"/>
  <c r="AH87" i="3"/>
  <c r="AI87" i="3" s="1"/>
  <c r="AH85" i="3"/>
  <c r="AI85" i="3" s="1"/>
  <c r="AH83" i="3"/>
  <c r="AI83" i="3" s="1"/>
  <c r="AH81" i="3"/>
  <c r="AI81" i="3" s="1"/>
  <c r="AH79" i="3"/>
  <c r="AI79" i="3" s="1"/>
  <c r="AH77" i="3"/>
  <c r="AI77" i="3" s="1"/>
  <c r="AH75" i="3"/>
  <c r="AI75" i="3" s="1"/>
  <c r="AH73" i="3"/>
  <c r="AI73" i="3" s="1"/>
  <c r="AH71" i="3"/>
  <c r="AI71" i="3" s="1"/>
  <c r="AH69" i="3"/>
  <c r="AI69" i="3" s="1"/>
  <c r="AH67" i="3"/>
  <c r="AI67" i="3" s="1"/>
  <c r="AH65" i="3"/>
  <c r="AI65" i="3" s="1"/>
  <c r="AH63" i="3"/>
  <c r="AI63" i="3" s="1"/>
  <c r="AH61" i="3"/>
  <c r="AI61" i="3" s="1"/>
  <c r="AH59" i="3"/>
  <c r="AI59" i="3" s="1"/>
  <c r="AH57" i="3"/>
  <c r="AI57" i="3" s="1"/>
  <c r="AH55" i="3"/>
  <c r="AI55" i="3" s="1"/>
  <c r="AH53" i="3"/>
  <c r="AI53" i="3" s="1"/>
  <c r="AH51" i="3"/>
  <c r="AI51" i="3" s="1"/>
  <c r="AH49" i="3"/>
  <c r="AI49" i="3" s="1"/>
  <c r="AH47" i="3"/>
  <c r="AI47" i="3" s="1"/>
  <c r="AH45" i="3"/>
  <c r="AI45" i="3" s="1"/>
  <c r="AH43" i="3"/>
  <c r="AI43" i="3" s="1"/>
  <c r="AH41" i="3"/>
  <c r="AI41" i="3" s="1"/>
  <c r="AH39" i="3"/>
  <c r="AI39" i="3" s="1"/>
  <c r="AH37" i="3"/>
  <c r="AI37" i="3" s="1"/>
  <c r="AH35" i="3"/>
  <c r="AI35" i="3" s="1"/>
  <c r="AH33" i="3"/>
  <c r="AI33" i="3" s="1"/>
  <c r="AH31" i="3"/>
  <c r="AI31" i="3" s="1"/>
  <c r="AH29" i="3"/>
  <c r="AI29" i="3" s="1"/>
  <c r="AH27" i="3"/>
  <c r="AI27" i="3" s="1"/>
  <c r="AH25" i="3"/>
  <c r="AI25" i="3" s="1"/>
  <c r="AH23" i="3"/>
  <c r="AI23" i="3" s="1"/>
  <c r="AH21" i="3"/>
  <c r="AI21" i="3" s="1"/>
  <c r="AH19" i="3"/>
  <c r="AI19" i="3" s="1"/>
  <c r="AH17" i="3"/>
  <c r="AI17" i="3" s="1"/>
  <c r="AA103" i="3"/>
  <c r="AB103" i="3" s="1"/>
  <c r="AA101" i="3"/>
  <c r="AB101" i="3" s="1"/>
  <c r="AA99" i="3"/>
  <c r="AB99" i="3" s="1"/>
  <c r="AA97" i="3"/>
  <c r="AB97" i="3" s="1"/>
  <c r="AA95" i="3"/>
  <c r="AB95" i="3" s="1"/>
  <c r="AA93" i="3"/>
  <c r="AB93" i="3" s="1"/>
  <c r="AA91" i="3"/>
  <c r="AB91" i="3" s="1"/>
  <c r="AA89" i="3"/>
  <c r="AB89" i="3" s="1"/>
  <c r="AA87" i="3"/>
  <c r="AB87" i="3" s="1"/>
  <c r="AA85" i="3"/>
  <c r="AB85" i="3" s="1"/>
  <c r="AA83" i="3"/>
  <c r="AB83" i="3" s="1"/>
  <c r="AA81" i="3"/>
  <c r="AB81" i="3" s="1"/>
  <c r="AA79" i="3"/>
  <c r="AB79" i="3" s="1"/>
  <c r="AA77" i="3"/>
  <c r="AB77" i="3" s="1"/>
  <c r="AA75" i="3"/>
  <c r="AB75" i="3" s="1"/>
  <c r="AA73" i="3"/>
  <c r="AB73" i="3" s="1"/>
  <c r="AA71" i="3"/>
  <c r="AB71" i="3" s="1"/>
  <c r="AA69" i="3"/>
  <c r="AB69" i="3" s="1"/>
  <c r="AA67" i="3"/>
  <c r="AB67" i="3" s="1"/>
  <c r="AA65" i="3"/>
  <c r="AB65" i="3" s="1"/>
  <c r="AA63" i="3"/>
  <c r="AB63" i="3" s="1"/>
  <c r="AA61" i="3"/>
  <c r="AB61" i="3" s="1"/>
  <c r="AA59" i="3"/>
  <c r="AB59" i="3" s="1"/>
  <c r="AA57" i="3"/>
  <c r="AB57" i="3" s="1"/>
  <c r="AA55" i="3"/>
  <c r="AB55" i="3" s="1"/>
  <c r="AA53" i="3"/>
  <c r="AB53" i="3" s="1"/>
  <c r="AA51" i="3"/>
  <c r="AB51" i="3" s="1"/>
  <c r="AA49" i="3"/>
  <c r="AB49" i="3" s="1"/>
  <c r="AA47" i="3"/>
  <c r="AB47" i="3" s="1"/>
  <c r="AA45" i="3"/>
  <c r="AB45" i="3" s="1"/>
  <c r="AA43" i="3"/>
  <c r="AB43" i="3" s="1"/>
  <c r="AA41" i="3"/>
  <c r="AB41" i="3" s="1"/>
  <c r="AA39" i="3"/>
  <c r="AB39" i="3" s="1"/>
  <c r="AA37" i="3"/>
  <c r="AB37" i="3" s="1"/>
  <c r="AA35" i="3"/>
  <c r="AB35" i="3" s="1"/>
  <c r="AA33" i="3"/>
  <c r="AB33" i="3" s="1"/>
  <c r="AA31" i="3"/>
  <c r="AB31" i="3" s="1"/>
  <c r="AA29" i="3"/>
  <c r="AB29" i="3" s="1"/>
  <c r="AA27" i="3"/>
  <c r="AB27" i="3" s="1"/>
  <c r="AA25" i="3"/>
  <c r="AB25" i="3" s="1"/>
  <c r="AA23" i="3"/>
  <c r="AB23" i="3" s="1"/>
  <c r="AA21" i="3"/>
  <c r="AB21" i="3" s="1"/>
  <c r="AA19" i="3"/>
  <c r="AB19" i="3" s="1"/>
  <c r="AA17" i="3"/>
  <c r="AB17" i="3" s="1"/>
  <c r="T103" i="3"/>
  <c r="U103" i="3" s="1"/>
  <c r="T101" i="3"/>
  <c r="U101" i="3" s="1"/>
  <c r="T99" i="3"/>
  <c r="U99" i="3" s="1"/>
  <c r="T97" i="3"/>
  <c r="U97" i="3" s="1"/>
  <c r="T95" i="3"/>
  <c r="U95" i="3" s="1"/>
  <c r="T93" i="3"/>
  <c r="U93" i="3" s="1"/>
  <c r="T91" i="3"/>
  <c r="U91" i="3" s="1"/>
  <c r="T89" i="3"/>
  <c r="U89" i="3" s="1"/>
  <c r="T87" i="3"/>
  <c r="U87" i="3" s="1"/>
  <c r="T85" i="3"/>
  <c r="U85" i="3" s="1"/>
  <c r="T83" i="3"/>
  <c r="U83" i="3" s="1"/>
  <c r="T81" i="3"/>
  <c r="U81" i="3" s="1"/>
  <c r="T79" i="3"/>
  <c r="U79" i="3" s="1"/>
  <c r="T77" i="3"/>
  <c r="U77" i="3" s="1"/>
  <c r="T75" i="3"/>
  <c r="U75" i="3" s="1"/>
  <c r="T73" i="3"/>
  <c r="U73" i="3" s="1"/>
  <c r="T71" i="3"/>
  <c r="U71" i="3" s="1"/>
  <c r="T69" i="3"/>
  <c r="U69" i="3" s="1"/>
  <c r="T67" i="3"/>
  <c r="U67" i="3" s="1"/>
  <c r="T65" i="3"/>
  <c r="U65" i="3" s="1"/>
  <c r="T63" i="3"/>
  <c r="U63" i="3" s="1"/>
  <c r="T61" i="3"/>
  <c r="U61" i="3" s="1"/>
  <c r="T59" i="3"/>
  <c r="U59" i="3" s="1"/>
  <c r="T57" i="3"/>
  <c r="U57" i="3" s="1"/>
  <c r="T55" i="3"/>
  <c r="U55" i="3" s="1"/>
  <c r="T53" i="3"/>
  <c r="U53" i="3" s="1"/>
  <c r="T51" i="3"/>
  <c r="U51" i="3" s="1"/>
  <c r="T49" i="3"/>
  <c r="U49" i="3" s="1"/>
  <c r="T47" i="3"/>
  <c r="U47" i="3" s="1"/>
  <c r="T45" i="3"/>
  <c r="U45" i="3" s="1"/>
  <c r="T43" i="3"/>
  <c r="U43" i="3" s="1"/>
  <c r="T41" i="3"/>
  <c r="U41" i="3" s="1"/>
  <c r="T39" i="3"/>
  <c r="U39" i="3" s="1"/>
  <c r="T37" i="3"/>
  <c r="U37" i="3" s="1"/>
  <c r="T35" i="3"/>
  <c r="U35" i="3" s="1"/>
  <c r="T33" i="3"/>
  <c r="U33" i="3" s="1"/>
  <c r="T31" i="3"/>
  <c r="U31" i="3" s="1"/>
  <c r="T29" i="3"/>
  <c r="U29" i="3" s="1"/>
  <c r="T27" i="3"/>
  <c r="U27" i="3" s="1"/>
  <c r="T25" i="3"/>
  <c r="U25" i="3" s="1"/>
  <c r="T23" i="3"/>
  <c r="U23" i="3" s="1"/>
  <c r="T21" i="3"/>
  <c r="U21" i="3" s="1"/>
  <c r="T19" i="3"/>
  <c r="U19" i="3" s="1"/>
  <c r="T17" i="3"/>
  <c r="U17" i="3" s="1"/>
  <c r="M104" i="3"/>
  <c r="N104" i="3" s="1"/>
  <c r="M102" i="3"/>
  <c r="N102" i="3" s="1"/>
  <c r="M100" i="3"/>
  <c r="N100" i="3" s="1"/>
  <c r="M98" i="3"/>
  <c r="N98" i="3" s="1"/>
  <c r="M96" i="3"/>
  <c r="N96" i="3" s="1"/>
  <c r="M94" i="3"/>
  <c r="N94" i="3" s="1"/>
  <c r="M92" i="3"/>
  <c r="N92" i="3" s="1"/>
  <c r="M90" i="3"/>
  <c r="N90" i="3" s="1"/>
  <c r="M88" i="3"/>
  <c r="N88" i="3" s="1"/>
  <c r="M86" i="3"/>
  <c r="N86" i="3" s="1"/>
  <c r="M84" i="3"/>
  <c r="N84" i="3" s="1"/>
  <c r="M82" i="3"/>
  <c r="N82" i="3" s="1"/>
  <c r="M80" i="3"/>
  <c r="N80" i="3" s="1"/>
  <c r="M78" i="3"/>
  <c r="N78" i="3" s="1"/>
  <c r="M76" i="3"/>
  <c r="N76" i="3" s="1"/>
  <c r="M74" i="3"/>
  <c r="N74" i="3" s="1"/>
  <c r="M72" i="3"/>
  <c r="N72" i="3" s="1"/>
  <c r="M70" i="3"/>
  <c r="N70" i="3" s="1"/>
  <c r="M68" i="3"/>
  <c r="N68" i="3" s="1"/>
  <c r="M66" i="3"/>
  <c r="N66" i="3" s="1"/>
  <c r="M64" i="3"/>
  <c r="N64" i="3" s="1"/>
  <c r="M62" i="3"/>
  <c r="N62" i="3" s="1"/>
  <c r="M60" i="3"/>
  <c r="N60" i="3" s="1"/>
  <c r="M58" i="3"/>
  <c r="N58" i="3" s="1"/>
  <c r="M56" i="3"/>
  <c r="N56" i="3" s="1"/>
  <c r="M54" i="3"/>
  <c r="N54" i="3" s="1"/>
  <c r="M52" i="3"/>
  <c r="N52" i="3" s="1"/>
  <c r="M50" i="3"/>
  <c r="N50" i="3" s="1"/>
  <c r="M48" i="3"/>
  <c r="N48" i="3" s="1"/>
  <c r="M46" i="3"/>
  <c r="N46" i="3" s="1"/>
  <c r="M44" i="3"/>
  <c r="N44" i="3" s="1"/>
  <c r="M42" i="3"/>
  <c r="N42" i="3" s="1"/>
  <c r="M40" i="3"/>
  <c r="N40" i="3" s="1"/>
  <c r="M38" i="3"/>
  <c r="N38" i="3" s="1"/>
  <c r="M36" i="3"/>
  <c r="N36" i="3" s="1"/>
  <c r="M34" i="3"/>
  <c r="N34" i="3" s="1"/>
  <c r="M32" i="3"/>
  <c r="N32" i="3" s="1"/>
  <c r="M30" i="3"/>
  <c r="N30" i="3" s="1"/>
  <c r="M28" i="3"/>
  <c r="N28" i="3" s="1"/>
  <c r="M26" i="3"/>
  <c r="N26" i="3" s="1"/>
  <c r="M24" i="3"/>
  <c r="N24" i="3" s="1"/>
  <c r="M22" i="3"/>
  <c r="N22" i="3" s="1"/>
  <c r="M20" i="3"/>
  <c r="N20" i="3" s="1"/>
  <c r="M18" i="3"/>
  <c r="N18" i="3" s="1"/>
  <c r="M103" i="3"/>
  <c r="N103" i="3" s="1"/>
  <c r="M101" i="3"/>
  <c r="N101" i="3" s="1"/>
  <c r="M99" i="3"/>
  <c r="N99" i="3" s="1"/>
  <c r="M97" i="3"/>
  <c r="N97" i="3" s="1"/>
  <c r="M95" i="3"/>
  <c r="N95" i="3" s="1"/>
  <c r="M93" i="3"/>
  <c r="N93" i="3" s="1"/>
  <c r="M91" i="3"/>
  <c r="N91" i="3" s="1"/>
  <c r="M89" i="3"/>
  <c r="N89" i="3" s="1"/>
  <c r="M87" i="3"/>
  <c r="N87" i="3" s="1"/>
  <c r="M85" i="3"/>
  <c r="N85" i="3" s="1"/>
  <c r="M83" i="3"/>
  <c r="N83" i="3" s="1"/>
  <c r="M81" i="3"/>
  <c r="N81" i="3" s="1"/>
  <c r="M79" i="3"/>
  <c r="N79" i="3" s="1"/>
  <c r="M77" i="3"/>
  <c r="N77" i="3" s="1"/>
  <c r="M75" i="3"/>
  <c r="N75" i="3" s="1"/>
  <c r="M73" i="3"/>
  <c r="N73" i="3" s="1"/>
  <c r="M71" i="3"/>
  <c r="N71" i="3" s="1"/>
  <c r="M69" i="3"/>
  <c r="N69" i="3" s="1"/>
  <c r="M67" i="3"/>
  <c r="N67" i="3" s="1"/>
  <c r="M65" i="3"/>
  <c r="N65" i="3" s="1"/>
  <c r="M63" i="3"/>
  <c r="N63" i="3" s="1"/>
  <c r="M61" i="3"/>
  <c r="N61" i="3" s="1"/>
  <c r="M59" i="3"/>
  <c r="N59" i="3" s="1"/>
  <c r="M57" i="3"/>
  <c r="N57" i="3" s="1"/>
  <c r="M55" i="3"/>
  <c r="N55" i="3" s="1"/>
  <c r="M53" i="3"/>
  <c r="N53" i="3" s="1"/>
  <c r="M51" i="3"/>
  <c r="N51" i="3" s="1"/>
  <c r="M49" i="3"/>
  <c r="N49" i="3" s="1"/>
  <c r="M47" i="3"/>
  <c r="N47" i="3" s="1"/>
  <c r="M45" i="3"/>
  <c r="N45" i="3" s="1"/>
  <c r="M43" i="3"/>
  <c r="N43" i="3" s="1"/>
  <c r="M41" i="3"/>
  <c r="N41" i="3" s="1"/>
  <c r="M39" i="3"/>
  <c r="N39" i="3" s="1"/>
  <c r="M37" i="3"/>
  <c r="N37" i="3" s="1"/>
  <c r="M35" i="3"/>
  <c r="N35" i="3" s="1"/>
  <c r="M33" i="3"/>
  <c r="N33" i="3" s="1"/>
  <c r="M31" i="3"/>
  <c r="N31" i="3" s="1"/>
  <c r="M29" i="3"/>
  <c r="N29" i="3" s="1"/>
  <c r="M27" i="3"/>
  <c r="N27" i="3" s="1"/>
  <c r="M25" i="3"/>
  <c r="N25" i="3" s="1"/>
  <c r="M23" i="3"/>
  <c r="N23" i="3" s="1"/>
  <c r="M21" i="3"/>
  <c r="N21" i="3" s="1"/>
  <c r="M19" i="3"/>
  <c r="N19" i="3" s="1"/>
  <c r="M17" i="3"/>
  <c r="N17" i="3" s="1"/>
  <c r="E10" i="6"/>
  <c r="C4" i="6" s="1"/>
  <c r="BT30" i="3" l="1"/>
  <c r="BT70" i="3"/>
  <c r="I67" i="6" s="1"/>
  <c r="BT21" i="3"/>
  <c r="I18" i="6" s="1"/>
  <c r="BT29" i="3"/>
  <c r="I26" i="6" s="1"/>
  <c r="BT37" i="3"/>
  <c r="I34" i="6" s="1"/>
  <c r="BT45" i="3"/>
  <c r="BT53" i="3"/>
  <c r="BT61" i="3"/>
  <c r="I58" i="6" s="1"/>
  <c r="BT69" i="3"/>
  <c r="I66" i="6" s="1"/>
  <c r="BT77" i="3"/>
  <c r="BT85" i="3"/>
  <c r="I82" i="6" s="1"/>
  <c r="BT93" i="3"/>
  <c r="I90" i="6" s="1"/>
  <c r="BT101" i="3"/>
  <c r="I98" i="6" s="1"/>
  <c r="BT24" i="3"/>
  <c r="BT40" i="3"/>
  <c r="I37" i="6" s="1"/>
  <c r="BT64" i="3"/>
  <c r="I61" i="6" s="1"/>
  <c r="BT88" i="3"/>
  <c r="I85" i="6" s="1"/>
  <c r="BT104" i="3"/>
  <c r="BT32" i="3"/>
  <c r="I29" i="6" s="1"/>
  <c r="BT48" i="3"/>
  <c r="I45" i="6" s="1"/>
  <c r="BT56" i="3"/>
  <c r="BT72" i="3"/>
  <c r="I69" i="6" s="1"/>
  <c r="BT80" i="3"/>
  <c r="I77" i="6" s="1"/>
  <c r="BT96" i="3"/>
  <c r="I93" i="6" s="1"/>
  <c r="BT31" i="3"/>
  <c r="I28" i="6" s="1"/>
  <c r="BT47" i="3"/>
  <c r="I44" i="6" s="1"/>
  <c r="BT63" i="3"/>
  <c r="I60" i="6" s="1"/>
  <c r="BT79" i="3"/>
  <c r="I76" i="6" s="1"/>
  <c r="BT95" i="3"/>
  <c r="I92" i="6" s="1"/>
  <c r="BT23" i="3"/>
  <c r="I20" i="6" s="1"/>
  <c r="BT39" i="3"/>
  <c r="I36" i="6" s="1"/>
  <c r="BT55" i="3"/>
  <c r="I52" i="6" s="1"/>
  <c r="BT71" i="3"/>
  <c r="I68" i="6" s="1"/>
  <c r="BT87" i="3"/>
  <c r="I84" i="6" s="1"/>
  <c r="BT103" i="3"/>
  <c r="I100" i="6" s="1"/>
  <c r="BT20" i="3"/>
  <c r="I17" i="6" s="1"/>
  <c r="BT28" i="3"/>
  <c r="I25" i="6" s="1"/>
  <c r="BT36" i="3"/>
  <c r="I33" i="6" s="1"/>
  <c r="BT44" i="3"/>
  <c r="I41" i="6" s="1"/>
  <c r="BT52" i="3"/>
  <c r="I49" i="6" s="1"/>
  <c r="BT60" i="3"/>
  <c r="I57" i="6" s="1"/>
  <c r="BT68" i="3"/>
  <c r="I65" i="6" s="1"/>
  <c r="BT76" i="3"/>
  <c r="I73" i="6" s="1"/>
  <c r="BT84" i="3"/>
  <c r="I81" i="6" s="1"/>
  <c r="BT92" i="3"/>
  <c r="I89" i="6" s="1"/>
  <c r="BT100" i="3"/>
  <c r="I97" i="6" s="1"/>
  <c r="BT18" i="3"/>
  <c r="I15" i="6" s="1"/>
  <c r="BT26" i="3"/>
  <c r="I23" i="6" s="1"/>
  <c r="BT34" i="3"/>
  <c r="I31" i="6" s="1"/>
  <c r="BT42" i="3"/>
  <c r="I39" i="6" s="1"/>
  <c r="BT50" i="3"/>
  <c r="I47" i="6" s="1"/>
  <c r="BT58" i="3"/>
  <c r="I55" i="6" s="1"/>
  <c r="BT66" i="3"/>
  <c r="I63" i="6" s="1"/>
  <c r="BT74" i="3"/>
  <c r="I71" i="6" s="1"/>
  <c r="BT82" i="3"/>
  <c r="I79" i="6" s="1"/>
  <c r="BT90" i="3"/>
  <c r="I87" i="6" s="1"/>
  <c r="BT98" i="3"/>
  <c r="I95" i="6" s="1"/>
  <c r="BT17" i="3"/>
  <c r="BT25" i="3"/>
  <c r="I22" i="6" s="1"/>
  <c r="BT33" i="3"/>
  <c r="BT41" i="3"/>
  <c r="I38" i="6" s="1"/>
  <c r="BT49" i="3"/>
  <c r="I46" i="6" s="1"/>
  <c r="BT57" i="3"/>
  <c r="I54" i="6" s="1"/>
  <c r="BT65" i="3"/>
  <c r="I62" i="6" s="1"/>
  <c r="BT73" i="3"/>
  <c r="I70" i="6" s="1"/>
  <c r="BT81" i="3"/>
  <c r="I78" i="6" s="1"/>
  <c r="BT89" i="3"/>
  <c r="I86" i="6" s="1"/>
  <c r="BT97" i="3"/>
  <c r="I94" i="6" s="1"/>
  <c r="BT19" i="3"/>
  <c r="I16" i="6" s="1"/>
  <c r="BT27" i="3"/>
  <c r="I24" i="6" s="1"/>
  <c r="BT35" i="3"/>
  <c r="I32" i="6" s="1"/>
  <c r="BT43" i="3"/>
  <c r="I40" i="6" s="1"/>
  <c r="BT51" i="3"/>
  <c r="I48" i="6" s="1"/>
  <c r="BT59" i="3"/>
  <c r="I56" i="6" s="1"/>
  <c r="BT67" i="3"/>
  <c r="I64" i="6" s="1"/>
  <c r="BT75" i="3"/>
  <c r="I72" i="6" s="1"/>
  <c r="BT83" i="3"/>
  <c r="I80" i="6" s="1"/>
  <c r="BT91" i="3"/>
  <c r="I88" i="6" s="1"/>
  <c r="BT99" i="3"/>
  <c r="I96" i="6" s="1"/>
  <c r="AQ26" i="3"/>
  <c r="H23" i="6" s="1"/>
  <c r="AQ90" i="3"/>
  <c r="H87" i="6" s="1"/>
  <c r="AQ21" i="3"/>
  <c r="H18" i="6" s="1"/>
  <c r="AQ37" i="3"/>
  <c r="H34" i="6" s="1"/>
  <c r="AQ45" i="3"/>
  <c r="H42" i="6" s="1"/>
  <c r="AQ53" i="3"/>
  <c r="H50" i="6" s="1"/>
  <c r="AQ61" i="3"/>
  <c r="H58" i="6" s="1"/>
  <c r="AQ69" i="3"/>
  <c r="H66" i="6" s="1"/>
  <c r="AQ77" i="3"/>
  <c r="H74" i="6" s="1"/>
  <c r="AQ85" i="3"/>
  <c r="H82" i="6" s="1"/>
  <c r="AQ93" i="3"/>
  <c r="H90" i="6" s="1"/>
  <c r="AQ101" i="3"/>
  <c r="H98" i="6" s="1"/>
  <c r="AQ58" i="3"/>
  <c r="H55" i="6" s="1"/>
  <c r="AQ19" i="3"/>
  <c r="H16" i="6" s="1"/>
  <c r="AQ23" i="3"/>
  <c r="H20" i="6" s="1"/>
  <c r="AQ27" i="3"/>
  <c r="H24" i="6" s="1"/>
  <c r="AQ31" i="3"/>
  <c r="H28" i="6" s="1"/>
  <c r="AQ35" i="3"/>
  <c r="H32" i="6" s="1"/>
  <c r="AQ39" i="3"/>
  <c r="H36" i="6" s="1"/>
  <c r="AQ43" i="3"/>
  <c r="H40" i="6" s="1"/>
  <c r="AQ47" i="3"/>
  <c r="H44" i="6" s="1"/>
  <c r="AQ51" i="3"/>
  <c r="AQ55" i="3"/>
  <c r="H52" i="6" s="1"/>
  <c r="AQ59" i="3"/>
  <c r="H56" i="6" s="1"/>
  <c r="AQ63" i="3"/>
  <c r="H60" i="6" s="1"/>
  <c r="AQ67" i="3"/>
  <c r="H64" i="6" s="1"/>
  <c r="AQ71" i="3"/>
  <c r="H68" i="6" s="1"/>
  <c r="AQ75" i="3"/>
  <c r="H72" i="6" s="1"/>
  <c r="AQ79" i="3"/>
  <c r="H76" i="6" s="1"/>
  <c r="AQ83" i="3"/>
  <c r="H80" i="6" s="1"/>
  <c r="AQ87" i="3"/>
  <c r="H84" i="6" s="1"/>
  <c r="AQ91" i="3"/>
  <c r="H88" i="6" s="1"/>
  <c r="AQ95" i="3"/>
  <c r="H92" i="6" s="1"/>
  <c r="AQ99" i="3"/>
  <c r="H96" i="6" s="1"/>
  <c r="AQ103" i="3"/>
  <c r="H100" i="6" s="1"/>
  <c r="AQ18" i="3"/>
  <c r="H15" i="6" s="1"/>
  <c r="AQ22" i="3"/>
  <c r="H19" i="6" s="1"/>
  <c r="AQ30" i="3"/>
  <c r="H27" i="6" s="1"/>
  <c r="AQ34" i="3"/>
  <c r="H31" i="6" s="1"/>
  <c r="AQ38" i="3"/>
  <c r="H35" i="6" s="1"/>
  <c r="AQ42" i="3"/>
  <c r="H39" i="6" s="1"/>
  <c r="AQ46" i="3"/>
  <c r="H43" i="6" s="1"/>
  <c r="AQ50" i="3"/>
  <c r="H47" i="6" s="1"/>
  <c r="AQ54" i="3"/>
  <c r="BU54" i="3" s="1"/>
  <c r="BW54" i="3" s="1"/>
  <c r="L51" i="6" s="1"/>
  <c r="AQ62" i="3"/>
  <c r="H59" i="6" s="1"/>
  <c r="AQ66" i="3"/>
  <c r="H63" i="6" s="1"/>
  <c r="AQ70" i="3"/>
  <c r="H67" i="6" s="1"/>
  <c r="AQ74" i="3"/>
  <c r="H71" i="6" s="1"/>
  <c r="AQ78" i="3"/>
  <c r="H75" i="6" s="1"/>
  <c r="AQ82" i="3"/>
  <c r="H79" i="6" s="1"/>
  <c r="AQ86" i="3"/>
  <c r="H83" i="6" s="1"/>
  <c r="AQ94" i="3"/>
  <c r="H91" i="6" s="1"/>
  <c r="AQ98" i="3"/>
  <c r="H95" i="6" s="1"/>
  <c r="AQ102" i="3"/>
  <c r="H99" i="6" s="1"/>
  <c r="I42" i="6"/>
  <c r="AQ20" i="3"/>
  <c r="H17" i="6" s="1"/>
  <c r="AQ28" i="3"/>
  <c r="H25" i="6" s="1"/>
  <c r="AQ36" i="3"/>
  <c r="H33" i="6" s="1"/>
  <c r="AQ44" i="3"/>
  <c r="H41" i="6" s="1"/>
  <c r="AQ52" i="3"/>
  <c r="H49" i="6" s="1"/>
  <c r="AQ60" i="3"/>
  <c r="H57" i="6" s="1"/>
  <c r="AQ68" i="3"/>
  <c r="H65" i="6" s="1"/>
  <c r="AQ76" i="3"/>
  <c r="H73" i="6" s="1"/>
  <c r="AQ84" i="3"/>
  <c r="H81" i="6" s="1"/>
  <c r="AQ92" i="3"/>
  <c r="H89" i="6" s="1"/>
  <c r="AQ100" i="3"/>
  <c r="H97" i="6" s="1"/>
  <c r="AQ24" i="3"/>
  <c r="H21" i="6" s="1"/>
  <c r="AQ32" i="3"/>
  <c r="AQ40" i="3"/>
  <c r="H37" i="6" s="1"/>
  <c r="AQ48" i="3"/>
  <c r="AQ56" i="3"/>
  <c r="H53" i="6" s="1"/>
  <c r="AQ64" i="3"/>
  <c r="AQ72" i="3"/>
  <c r="H69" i="6" s="1"/>
  <c r="AQ80" i="3"/>
  <c r="AQ88" i="3"/>
  <c r="H85" i="6" s="1"/>
  <c r="AQ96" i="3"/>
  <c r="H93" i="6" s="1"/>
  <c r="AQ104" i="3"/>
  <c r="H101" i="6" s="1"/>
  <c r="AQ17" i="3"/>
  <c r="H14" i="6" s="1"/>
  <c r="AQ25" i="3"/>
  <c r="AQ33" i="3"/>
  <c r="H30" i="6" s="1"/>
  <c r="AQ41" i="3"/>
  <c r="H38" i="6" s="1"/>
  <c r="AQ49" i="3"/>
  <c r="H46" i="6" s="1"/>
  <c r="AQ57" i="3"/>
  <c r="AQ65" i="3"/>
  <c r="H62" i="6" s="1"/>
  <c r="AQ73" i="3"/>
  <c r="H70" i="6" s="1"/>
  <c r="AQ81" i="3"/>
  <c r="H78" i="6" s="1"/>
  <c r="AQ89" i="3"/>
  <c r="AQ97" i="3"/>
  <c r="H94" i="6" s="1"/>
  <c r="I19" i="6"/>
  <c r="I27" i="6"/>
  <c r="I35" i="6"/>
  <c r="AQ29" i="3"/>
  <c r="H26" i="6" s="1"/>
  <c r="J84" i="6" l="1"/>
  <c r="BU87" i="3"/>
  <c r="BW87" i="3" s="1"/>
  <c r="L84" i="6" s="1"/>
  <c r="J60" i="6"/>
  <c r="J57" i="6"/>
  <c r="H51" i="6"/>
  <c r="J51" i="6" s="1"/>
  <c r="J36" i="6"/>
  <c r="J78" i="6"/>
  <c r="BU26" i="3"/>
  <c r="BW26" i="3" s="1"/>
  <c r="L23" i="6" s="1"/>
  <c r="BU103" i="3"/>
  <c r="BW103" i="3" s="1"/>
  <c r="L100" i="6" s="1"/>
  <c r="BU98" i="3"/>
  <c r="BW98" i="3" s="1"/>
  <c r="L95" i="6" s="1"/>
  <c r="BU59" i="3"/>
  <c r="BW59" i="3" s="1"/>
  <c r="L56" i="6" s="1"/>
  <c r="BU101" i="3"/>
  <c r="BW101" i="3" s="1"/>
  <c r="L98" i="6" s="1"/>
  <c r="J98" i="6"/>
  <c r="J66" i="6"/>
  <c r="J16" i="6"/>
  <c r="J90" i="6"/>
  <c r="BU60" i="3"/>
  <c r="BW60" i="3" s="1"/>
  <c r="L57" i="6" s="1"/>
  <c r="BU39" i="3"/>
  <c r="BW39" i="3" s="1"/>
  <c r="L36" i="6" s="1"/>
  <c r="BU51" i="3"/>
  <c r="BW51" i="3" s="1"/>
  <c r="L48" i="6" s="1"/>
  <c r="BU81" i="3"/>
  <c r="BW81" i="3" s="1"/>
  <c r="L78" i="6" s="1"/>
  <c r="BU99" i="3"/>
  <c r="BW99" i="3" s="1"/>
  <c r="L96" i="6" s="1"/>
  <c r="H48" i="6"/>
  <c r="J48" i="6" s="1"/>
  <c r="BU95" i="3"/>
  <c r="BW95" i="3" s="1"/>
  <c r="L92" i="6" s="1"/>
  <c r="BU18" i="3"/>
  <c r="BW18" i="3" s="1"/>
  <c r="L15" i="6" s="1"/>
  <c r="BU20" i="3"/>
  <c r="BW20" i="3" s="1"/>
  <c r="L17" i="6" s="1"/>
  <c r="BU43" i="3"/>
  <c r="BW43" i="3" s="1"/>
  <c r="L40" i="6" s="1"/>
  <c r="BU93" i="3"/>
  <c r="BW93" i="3" s="1"/>
  <c r="L90" i="6" s="1"/>
  <c r="BU71" i="3"/>
  <c r="BW71" i="3" s="1"/>
  <c r="L68" i="6" s="1"/>
  <c r="BU50" i="3"/>
  <c r="BW50" i="3" s="1"/>
  <c r="L47" i="6" s="1"/>
  <c r="BU90" i="3"/>
  <c r="BW90" i="3" s="1"/>
  <c r="L87" i="6" s="1"/>
  <c r="BU63" i="3"/>
  <c r="BW63" i="3" s="1"/>
  <c r="L60" i="6" s="1"/>
  <c r="BU35" i="3"/>
  <c r="BW35" i="3" s="1"/>
  <c r="L32" i="6" s="1"/>
  <c r="BU74" i="3"/>
  <c r="BW74" i="3" s="1"/>
  <c r="L71" i="6" s="1"/>
  <c r="BU19" i="3"/>
  <c r="BW19" i="3" s="1"/>
  <c r="L16" i="6" s="1"/>
  <c r="BU55" i="3"/>
  <c r="BW55" i="3" s="1"/>
  <c r="L52" i="6" s="1"/>
  <c r="BU83" i="3"/>
  <c r="BW83" i="3" s="1"/>
  <c r="L80" i="6" s="1"/>
  <c r="J72" i="6"/>
  <c r="J42" i="6"/>
  <c r="BU91" i="3"/>
  <c r="BW91" i="3" s="1"/>
  <c r="L88" i="6" s="1"/>
  <c r="BU67" i="3"/>
  <c r="BW67" i="3" s="1"/>
  <c r="L64" i="6" s="1"/>
  <c r="BU42" i="3"/>
  <c r="BW42" i="3" s="1"/>
  <c r="L39" i="6" s="1"/>
  <c r="BU82" i="3"/>
  <c r="BW82" i="3" s="1"/>
  <c r="L79" i="6" s="1"/>
  <c r="BU31" i="3"/>
  <c r="BW31" i="3" s="1"/>
  <c r="L28" i="6" s="1"/>
  <c r="BU72" i="3"/>
  <c r="BW72" i="3" s="1"/>
  <c r="L69" i="6" s="1"/>
  <c r="BU79" i="3"/>
  <c r="BW79" i="3" s="1"/>
  <c r="L76" i="6" s="1"/>
  <c r="BU30" i="3"/>
  <c r="BW30" i="3" s="1"/>
  <c r="L27" i="6" s="1"/>
  <c r="BU27" i="3"/>
  <c r="BW27" i="3" s="1"/>
  <c r="L24" i="6" s="1"/>
  <c r="BU75" i="3"/>
  <c r="BW75" i="3" s="1"/>
  <c r="L72" i="6" s="1"/>
  <c r="BU66" i="3"/>
  <c r="BW66" i="3" s="1"/>
  <c r="L63" i="6" s="1"/>
  <c r="BU45" i="3"/>
  <c r="BW45" i="3" s="1"/>
  <c r="L42" i="6" s="1"/>
  <c r="BU88" i="3"/>
  <c r="BW88" i="3" s="1"/>
  <c r="L85" i="6" s="1"/>
  <c r="BU21" i="3"/>
  <c r="BW21" i="3" s="1"/>
  <c r="L18" i="6" s="1"/>
  <c r="J26" i="6"/>
  <c r="BU58" i="3"/>
  <c r="BW58" i="3" s="1"/>
  <c r="L55" i="6" s="1"/>
  <c r="BU47" i="3"/>
  <c r="BW47" i="3" s="1"/>
  <c r="L44" i="6" s="1"/>
  <c r="BU23" i="3"/>
  <c r="BW23" i="3" s="1"/>
  <c r="L20" i="6" s="1"/>
  <c r="BU34" i="3"/>
  <c r="BW34" i="3" s="1"/>
  <c r="L31" i="6" s="1"/>
  <c r="BU92" i="3"/>
  <c r="BW92" i="3" s="1"/>
  <c r="L89" i="6" s="1"/>
  <c r="BU65" i="3"/>
  <c r="BW65" i="3" s="1"/>
  <c r="L62" i="6" s="1"/>
  <c r="I83" i="6"/>
  <c r="J83" i="6" s="1"/>
  <c r="BU86" i="3"/>
  <c r="BW86" i="3" s="1"/>
  <c r="L83" i="6" s="1"/>
  <c r="BU40" i="3"/>
  <c r="BW40" i="3" s="1"/>
  <c r="L37" i="6" s="1"/>
  <c r="BU84" i="3"/>
  <c r="BW84" i="3" s="1"/>
  <c r="L81" i="6" s="1"/>
  <c r="BU52" i="3"/>
  <c r="BW52" i="3" s="1"/>
  <c r="L49" i="6" s="1"/>
  <c r="BU28" i="3"/>
  <c r="BW28" i="3" s="1"/>
  <c r="L25" i="6" s="1"/>
  <c r="BU70" i="3"/>
  <c r="BW70" i="3" s="1"/>
  <c r="L67" i="6" s="1"/>
  <c r="BU38" i="3"/>
  <c r="BW38" i="3" s="1"/>
  <c r="L35" i="6" s="1"/>
  <c r="BU22" i="3"/>
  <c r="BW22" i="3" s="1"/>
  <c r="L19" i="6" s="1"/>
  <c r="BU69" i="3"/>
  <c r="BW69" i="3" s="1"/>
  <c r="L66" i="6" s="1"/>
  <c r="BU96" i="3"/>
  <c r="BW96" i="3" s="1"/>
  <c r="L93" i="6" s="1"/>
  <c r="BU48" i="3"/>
  <c r="BW48" i="3" s="1"/>
  <c r="L45" i="6" s="1"/>
  <c r="I99" i="6"/>
  <c r="J99" i="6" s="1"/>
  <c r="BU102" i="3"/>
  <c r="BW102" i="3" s="1"/>
  <c r="L99" i="6" s="1"/>
  <c r="I75" i="6"/>
  <c r="J75" i="6" s="1"/>
  <c r="BU78" i="3"/>
  <c r="BW78" i="3" s="1"/>
  <c r="L75" i="6" s="1"/>
  <c r="I101" i="6"/>
  <c r="J101" i="6" s="1"/>
  <c r="BU104" i="3"/>
  <c r="BW104" i="3" s="1"/>
  <c r="L101" i="6" s="1"/>
  <c r="I91" i="6"/>
  <c r="J91" i="6" s="1"/>
  <c r="BU94" i="3"/>
  <c r="BW94" i="3" s="1"/>
  <c r="L91" i="6" s="1"/>
  <c r="I59" i="6"/>
  <c r="J59" i="6" s="1"/>
  <c r="BU62" i="3"/>
  <c r="BW62" i="3" s="1"/>
  <c r="L59" i="6" s="1"/>
  <c r="I43" i="6"/>
  <c r="J43" i="6" s="1"/>
  <c r="BU46" i="3"/>
  <c r="BW46" i="3" s="1"/>
  <c r="L43" i="6" s="1"/>
  <c r="I53" i="6"/>
  <c r="J53" i="6" s="1"/>
  <c r="BU56" i="3"/>
  <c r="BW56" i="3" s="1"/>
  <c r="L53" i="6" s="1"/>
  <c r="I21" i="6"/>
  <c r="J21" i="6" s="1"/>
  <c r="BU24" i="3"/>
  <c r="BW24" i="3" s="1"/>
  <c r="L21" i="6" s="1"/>
  <c r="I74" i="6"/>
  <c r="J74" i="6" s="1"/>
  <c r="BU77" i="3"/>
  <c r="BW77" i="3" s="1"/>
  <c r="L74" i="6" s="1"/>
  <c r="I50" i="6"/>
  <c r="J50" i="6" s="1"/>
  <c r="BU53" i="3"/>
  <c r="BW53" i="3" s="1"/>
  <c r="L50" i="6" s="1"/>
  <c r="I30" i="6"/>
  <c r="J30" i="6" s="1"/>
  <c r="BU33" i="3"/>
  <c r="BW33" i="3" s="1"/>
  <c r="L30" i="6" s="1"/>
  <c r="I14" i="6"/>
  <c r="J14" i="6" s="1"/>
  <c r="BU17" i="3"/>
  <c r="BW17" i="3" s="1"/>
  <c r="L14" i="6" s="1"/>
  <c r="H86" i="6"/>
  <c r="J86" i="6" s="1"/>
  <c r="BU89" i="3"/>
  <c r="BW89" i="3" s="1"/>
  <c r="L86" i="6" s="1"/>
  <c r="BU57" i="3"/>
  <c r="BW57" i="3" s="1"/>
  <c r="L54" i="6" s="1"/>
  <c r="H54" i="6"/>
  <c r="J54" i="6" s="1"/>
  <c r="J38" i="6"/>
  <c r="BU25" i="3"/>
  <c r="BW25" i="3" s="1"/>
  <c r="L22" i="6" s="1"/>
  <c r="H22" i="6"/>
  <c r="J22" i="6" s="1"/>
  <c r="BU80" i="3"/>
  <c r="BW80" i="3" s="1"/>
  <c r="L77" i="6" s="1"/>
  <c r="H77" i="6"/>
  <c r="J77" i="6" s="1"/>
  <c r="BU64" i="3"/>
  <c r="BW64" i="3" s="1"/>
  <c r="L61" i="6" s="1"/>
  <c r="BU32" i="3"/>
  <c r="BW32" i="3" s="1"/>
  <c r="L29" i="6" s="1"/>
  <c r="H29" i="6"/>
  <c r="J29" i="6" s="1"/>
  <c r="J97" i="6"/>
  <c r="J65" i="6"/>
  <c r="J17" i="6"/>
  <c r="BU100" i="3"/>
  <c r="BW100" i="3" s="1"/>
  <c r="L97" i="6" s="1"/>
  <c r="BU76" i="3"/>
  <c r="BW76" i="3" s="1"/>
  <c r="L73" i="6" s="1"/>
  <c r="BU68" i="3"/>
  <c r="BW68" i="3" s="1"/>
  <c r="L65" i="6" s="1"/>
  <c r="BU44" i="3"/>
  <c r="BW44" i="3" s="1"/>
  <c r="L41" i="6" s="1"/>
  <c r="BU36" i="3"/>
  <c r="BW36" i="3" s="1"/>
  <c r="L33" i="6" s="1"/>
  <c r="BU41" i="3"/>
  <c r="BW41" i="3" s="1"/>
  <c r="L38" i="6" s="1"/>
  <c r="H61" i="6"/>
  <c r="J61" i="6" s="1"/>
  <c r="H45" i="6"/>
  <c r="J45" i="6" s="1"/>
  <c r="J96" i="6"/>
  <c r="J92" i="6"/>
  <c r="J80" i="6"/>
  <c r="J68" i="6"/>
  <c r="J56" i="6"/>
  <c r="J44" i="6"/>
  <c r="J32" i="6"/>
  <c r="J28" i="6"/>
  <c r="J20" i="6"/>
  <c r="J79" i="6"/>
  <c r="J71" i="6"/>
  <c r="J55" i="6"/>
  <c r="J31" i="6"/>
  <c r="J23" i="6"/>
  <c r="J15" i="6"/>
  <c r="J89" i="6"/>
  <c r="J73" i="6"/>
  <c r="J41" i="6"/>
  <c r="J62" i="6"/>
  <c r="J100" i="6"/>
  <c r="J88" i="6"/>
  <c r="J76" i="6"/>
  <c r="J64" i="6"/>
  <c r="J52" i="6"/>
  <c r="J40" i="6"/>
  <c r="J24" i="6"/>
  <c r="J95" i="6"/>
  <c r="J87" i="6"/>
  <c r="J63" i="6"/>
  <c r="J47" i="6"/>
  <c r="J39" i="6"/>
  <c r="J81" i="6"/>
  <c r="J49" i="6"/>
  <c r="J33" i="6"/>
  <c r="J25" i="6"/>
  <c r="BU97" i="3"/>
  <c r="BW97" i="3" s="1"/>
  <c r="L94" i="6" s="1"/>
  <c r="BU85" i="3"/>
  <c r="BW85" i="3" s="1"/>
  <c r="L82" i="6" s="1"/>
  <c r="BU73" i="3"/>
  <c r="BW73" i="3" s="1"/>
  <c r="L70" i="6" s="1"/>
  <c r="BU61" i="3"/>
  <c r="BW61" i="3" s="1"/>
  <c r="L58" i="6" s="1"/>
  <c r="BU49" i="3"/>
  <c r="BW49" i="3" s="1"/>
  <c r="L46" i="6" s="1"/>
  <c r="BU37" i="3"/>
  <c r="BW37" i="3" s="1"/>
  <c r="L34" i="6" s="1"/>
  <c r="BU29" i="3"/>
  <c r="BW29" i="3" s="1"/>
  <c r="L26" i="6" s="1"/>
  <c r="J94" i="6"/>
  <c r="J82" i="6"/>
  <c r="J70" i="6"/>
  <c r="J58" i="6"/>
  <c r="J46" i="6"/>
  <c r="J34" i="6"/>
  <c r="J18" i="6"/>
  <c r="J67" i="6"/>
  <c r="J35" i="6"/>
  <c r="J27" i="6"/>
  <c r="J19" i="6"/>
  <c r="J93" i="6"/>
  <c r="J85" i="6"/>
  <c r="J69" i="6"/>
  <c r="J37" i="6"/>
</calcChain>
</file>

<file path=xl/sharedStrings.xml><?xml version="1.0" encoding="utf-8"?>
<sst xmlns="http://schemas.openxmlformats.org/spreadsheetml/2006/main" count="5288" uniqueCount="2932">
  <si>
    <t>เลย</t>
  </si>
  <si>
    <t>นครพนม</t>
  </si>
  <si>
    <t>บึงกาฬ</t>
  </si>
  <si>
    <t>สกลนคร</t>
  </si>
  <si>
    <t>หนองคาย</t>
  </si>
  <si>
    <t>หนองบัวลำภู</t>
  </si>
  <si>
    <t>อุดรธานี</t>
  </si>
  <si>
    <t>10713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</si>
  <si>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</si>
  <si>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</si>
  <si>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</si>
  <si>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</si>
  <si>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</si>
  <si>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</si>
  <si>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</si>
  <si>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</si>
  <si>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</si>
  <si>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</si>
  <si>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</si>
  <si>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</si>
  <si>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</si>
  <si>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</si>
  <si>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</si>
  <si>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</si>
  <si>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</si>
  <si>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</si>
  <si>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</si>
  <si>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</si>
  <si>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</si>
  <si>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11643</t>
  </si>
  <si>
    <t>23736</t>
  </si>
  <si>
    <t>10674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</si>
  <si>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</si>
  <si>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</si>
  <si>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</si>
  <si>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</si>
  <si>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</si>
  <si>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</si>
  <si>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</si>
  <si>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</si>
  <si>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</si>
  <si>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</si>
  <si>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</si>
  <si>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</si>
  <si>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</si>
  <si>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</si>
  <si>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11454</t>
  </si>
  <si>
    <t>15012</t>
  </si>
  <si>
    <t>28823</t>
  </si>
  <si>
    <t>10715</t>
  </si>
  <si>
    <t>11166</t>
  </si>
  <si>
    <t>11167</t>
  </si>
  <si>
    <t>11169</t>
  </si>
  <si>
    <t>11170</t>
  </si>
  <si>
    <t>11171</t>
  </si>
  <si>
    <t>11172</t>
  </si>
  <si>
    <t>11452</t>
  </si>
  <si>
    <t>10719</t>
  </si>
  <si>
    <t>11203</t>
  </si>
  <si>
    <t>11204</t>
  </si>
  <si>
    <t>11205</t>
  </si>
  <si>
    <t>11206</t>
  </si>
  <si>
    <t>11207</t>
  </si>
  <si>
    <t>11208</t>
  </si>
  <si>
    <t>10716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</si>
  <si>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</si>
  <si>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</si>
  <si>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</si>
  <si>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</si>
  <si>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</si>
  <si>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</si>
  <si>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</si>
  <si>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</si>
  <si>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</si>
  <si>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</si>
  <si>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</si>
  <si>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11453</t>
  </si>
  <si>
    <t>11625</t>
  </si>
  <si>
    <t>25017</t>
  </si>
  <si>
    <t>10717</t>
  </si>
  <si>
    <t>10718</t>
  </si>
  <si>
    <t>11184</t>
  </si>
  <si>
    <t>11185</t>
  </si>
  <si>
    <t>11186</t>
  </si>
  <si>
    <t>11187</t>
  </si>
  <si>
    <t>11188</t>
  </si>
  <si>
    <t>40744</t>
  </si>
  <si>
    <t>40745</t>
  </si>
  <si>
    <t>10672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</si>
  <si>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</si>
  <si>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</si>
  <si>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</si>
  <si>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</si>
  <si>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</si>
  <si>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</si>
  <si>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</si>
  <si>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</si>
  <si>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</si>
  <si>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</si>
  <si>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</si>
  <si>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</si>
  <si>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10714</t>
  </si>
  <si>
    <t>11140</t>
  </si>
  <si>
    <t>11141</t>
  </si>
  <si>
    <t>11142</t>
  </si>
  <si>
    <t>11143</t>
  </si>
  <si>
    <t>11144</t>
  </si>
  <si>
    <t>11145</t>
  </si>
  <si>
    <t>24956</t>
  </si>
  <si>
    <t>10727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</si>
  <si>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</si>
  <si>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</si>
  <si>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</si>
  <si>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</si>
  <si>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</si>
  <si>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</si>
  <si>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</si>
  <si>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</si>
  <si>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</si>
  <si>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11457</t>
  </si>
  <si>
    <t>10722</t>
  </si>
  <si>
    <t>10723</t>
  </si>
  <si>
    <t>11238</t>
  </si>
  <si>
    <t>11239</t>
  </si>
  <si>
    <t>11240</t>
  </si>
  <si>
    <t>11241</t>
  </si>
  <si>
    <t>11242</t>
  </si>
  <si>
    <t>11243</t>
  </si>
  <si>
    <t>27443</t>
  </si>
  <si>
    <t>10676</t>
  </si>
  <si>
    <t>11251</t>
  </si>
  <si>
    <t>11252</t>
  </si>
  <si>
    <t>11253</t>
  </si>
  <si>
    <t>11254</t>
  </si>
  <si>
    <t>11255</t>
  </si>
  <si>
    <t>11256</t>
  </si>
  <si>
    <t>11257</t>
  </si>
  <si>
    <t>11455</t>
  </si>
  <si>
    <t>10724</t>
  </si>
  <si>
    <t>10725</t>
  </si>
  <si>
    <t>11244</t>
  </si>
  <si>
    <t>11245</t>
  </si>
  <si>
    <t>11246</t>
  </si>
  <si>
    <t>11247</t>
  </si>
  <si>
    <t>11248</t>
  </si>
  <si>
    <t>11249</t>
  </si>
  <si>
    <t>11250</t>
  </si>
  <si>
    <t>10673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</si>
  <si>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</si>
  <si>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</si>
  <si>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</si>
  <si>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</si>
  <si>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</si>
  <si>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</si>
  <si>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</si>
  <si>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</si>
  <si>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10721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</si>
  <si>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</si>
  <si>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</si>
  <si>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</si>
  <si>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</si>
  <si>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</si>
  <si>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</si>
  <si>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</si>
  <si>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</si>
  <si>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</si>
  <si>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14135</t>
  </si>
  <si>
    <t>28010</t>
  </si>
  <si>
    <t>10694</t>
  </si>
  <si>
    <t>10802</t>
  </si>
  <si>
    <t>10803</t>
  </si>
  <si>
    <t>10804</t>
  </si>
  <si>
    <t>10805</t>
  </si>
  <si>
    <t>10806</t>
  </si>
  <si>
    <t>27974</t>
  </si>
  <si>
    <t>27975</t>
  </si>
  <si>
    <t>10675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</si>
  <si>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</si>
  <si>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</si>
  <si>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</si>
  <si>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</si>
  <si>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</si>
  <si>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</si>
  <si>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</si>
  <si>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</si>
  <si>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</si>
  <si>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</si>
  <si>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</si>
  <si>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</si>
  <si>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40749</t>
  </si>
  <si>
    <t>10726</t>
  </si>
  <si>
    <t>11258</t>
  </si>
  <si>
    <t>11259</t>
  </si>
  <si>
    <t>11260</t>
  </si>
  <si>
    <t>11261</t>
  </si>
  <si>
    <t>11262</t>
  </si>
  <si>
    <t>11263</t>
  </si>
  <si>
    <t>11456</t>
  </si>
  <si>
    <t>11631</t>
  </si>
  <si>
    <t>27978</t>
  </si>
  <si>
    <t>27979</t>
  </si>
  <si>
    <t>27980</t>
  </si>
  <si>
    <t>10720</t>
  </si>
  <si>
    <t>11221</t>
  </si>
  <si>
    <t>11222</t>
  </si>
  <si>
    <t>11223</t>
  </si>
  <si>
    <t>11224</t>
  </si>
  <si>
    <t>11225</t>
  </si>
  <si>
    <t>11226</t>
  </si>
  <si>
    <t>11227</t>
  </si>
  <si>
    <t>10698</t>
  </si>
  <si>
    <t>10863</t>
  </si>
  <si>
    <t>10864</t>
  </si>
  <si>
    <t>10865</t>
  </si>
  <si>
    <t>10686</t>
  </si>
  <si>
    <t>10756</t>
  </si>
  <si>
    <t>10757</t>
  </si>
  <si>
    <t>10758</t>
  </si>
  <si>
    <t>10759</t>
  </si>
  <si>
    <t>10760</t>
  </si>
  <si>
    <t>28875</t>
  </si>
  <si>
    <t>10687</t>
  </si>
  <si>
    <t>10761</t>
  </si>
  <si>
    <t>10762</t>
  </si>
  <si>
    <t>10763</t>
  </si>
  <si>
    <t>10764</t>
  </si>
  <si>
    <t>10765</t>
  </si>
  <si>
    <t>10766</t>
  </si>
  <si>
    <t>10767</t>
  </si>
  <si>
    <t>10660</t>
  </si>
  <si>
    <t>10688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</si>
  <si>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</si>
  <si>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</si>
  <si>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</si>
  <si>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</si>
  <si>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</si>
  <si>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</si>
  <si>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</si>
  <si>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</si>
  <si>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</si>
  <si>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</si>
  <si>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</si>
  <si>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</si>
  <si>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</si>
  <si>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</si>
  <si>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10690</t>
  </si>
  <si>
    <t>10691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</si>
  <si>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</si>
  <si>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</si>
  <si>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</si>
  <si>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</si>
  <si>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</si>
  <si>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</si>
  <si>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</si>
  <si>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</si>
  <si>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</si>
  <si>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10661</t>
  </si>
  <si>
    <t>10695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</si>
  <si>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</si>
  <si>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</si>
  <si>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</si>
  <si>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</si>
  <si>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</si>
  <si>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</si>
  <si>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</si>
  <si>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</si>
  <si>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</si>
  <si>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</si>
  <si>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10692</t>
  </si>
  <si>
    <t>10693</t>
  </si>
  <si>
    <t>10798</t>
  </si>
  <si>
    <t>10799</t>
  </si>
  <si>
    <t>10800</t>
  </si>
  <si>
    <t>10801</t>
  </si>
  <si>
    <t>10689</t>
  </si>
  <si>
    <t>10782</t>
  </si>
  <si>
    <t>10784</t>
  </si>
  <si>
    <t>10785</t>
  </si>
  <si>
    <t>10786</t>
  </si>
  <si>
    <t>10787</t>
  </si>
  <si>
    <t>10788</t>
  </si>
  <si>
    <t>10736</t>
  </si>
  <si>
    <t>11308</t>
  </si>
  <si>
    <t>11309</t>
  </si>
  <si>
    <t>11310</t>
  </si>
  <si>
    <t>11311</t>
  </si>
  <si>
    <t>11312</t>
  </si>
  <si>
    <t>11313</t>
  </si>
  <si>
    <t>11314</t>
  </si>
  <si>
    <t>10731</t>
  </si>
  <si>
    <t>10732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</si>
  <si>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</si>
  <si>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</si>
  <si>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</si>
  <si>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</si>
  <si>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</si>
  <si>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</si>
  <si>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</si>
  <si>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</si>
  <si>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</si>
  <si>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</si>
  <si>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</si>
  <si>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14136</t>
  </si>
  <si>
    <t>21948</t>
  </si>
  <si>
    <t>10679</t>
  </si>
  <si>
    <t>11297</t>
  </si>
  <si>
    <t>11298</t>
  </si>
  <si>
    <t>11299</t>
  </si>
  <si>
    <t>11300</t>
  </si>
  <si>
    <t>11301</t>
  </si>
  <si>
    <t>11302</t>
  </si>
  <si>
    <t>11303</t>
  </si>
  <si>
    <t>13819</t>
  </si>
  <si>
    <t>10737</t>
  </si>
  <si>
    <t>11315</t>
  </si>
  <si>
    <t>11316</t>
  </si>
  <si>
    <t>11317</t>
  </si>
  <si>
    <t>11318</t>
  </si>
  <si>
    <t>11319</t>
  </si>
  <si>
    <t>11320</t>
  </si>
  <si>
    <t>11321</t>
  </si>
  <si>
    <t>10677</t>
  </si>
  <si>
    <t>10728</t>
  </si>
  <si>
    <t>10729</t>
  </si>
  <si>
    <t>10730</t>
  </si>
  <si>
    <t>11273</t>
  </si>
  <si>
    <t>11274</t>
  </si>
  <si>
    <t>11275</t>
  </si>
  <si>
    <t>11276</t>
  </si>
  <si>
    <t>11277</t>
  </si>
  <si>
    <t>11458</t>
  </si>
  <si>
    <t>28858</t>
  </si>
  <si>
    <t>10735</t>
  </si>
  <si>
    <t>11306</t>
  </si>
  <si>
    <t>11307</t>
  </si>
  <si>
    <t>10734</t>
  </si>
  <si>
    <t>11304</t>
  </si>
  <si>
    <t>10678</t>
  </si>
  <si>
    <t>10733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</si>
  <si>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</si>
  <si>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</si>
  <si>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</si>
  <si>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</si>
  <si>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</si>
  <si>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</si>
  <si>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</si>
  <si>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</si>
  <si>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10664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</si>
  <si>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</si>
  <si>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</si>
  <si>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</si>
  <si>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</si>
  <si>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</si>
  <si>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</si>
  <si>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</si>
  <si>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</si>
  <si>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</si>
  <si>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</si>
  <si>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</si>
  <si>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10697</t>
  </si>
  <si>
    <t>10833</t>
  </si>
  <si>
    <t>10850</t>
  </si>
  <si>
    <t>10851</t>
  </si>
  <si>
    <t>10852</t>
  </si>
  <si>
    <t>10853</t>
  </si>
  <si>
    <t>10854</t>
  </si>
  <si>
    <t>10855</t>
  </si>
  <si>
    <t>10856</t>
  </si>
  <si>
    <t>13747</t>
  </si>
  <si>
    <t>31327</t>
  </si>
  <si>
    <t>10662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</si>
  <si>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</si>
  <si>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</si>
  <si>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</si>
  <si>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</si>
  <si>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</si>
  <si>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</si>
  <si>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</si>
  <si>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</si>
  <si>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</si>
  <si>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</si>
  <si>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28006</t>
  </si>
  <si>
    <t>10696</t>
  </si>
  <si>
    <t>10845</t>
  </si>
  <si>
    <t>10846</t>
  </si>
  <si>
    <t>10847</t>
  </si>
  <si>
    <t>10848</t>
  </si>
  <si>
    <t>10849</t>
  </si>
  <si>
    <t>13816</t>
  </si>
  <si>
    <t>10665</t>
  </si>
  <si>
    <t>10857</t>
  </si>
  <si>
    <t>10858</t>
  </si>
  <si>
    <t>10859</t>
  </si>
  <si>
    <t>10860</t>
  </si>
  <si>
    <t>10861</t>
  </si>
  <si>
    <t>10862</t>
  </si>
  <si>
    <t>10663</t>
  </si>
  <si>
    <t>10827</t>
  </si>
  <si>
    <t>10828</t>
  </si>
  <si>
    <t>10829</t>
  </si>
  <si>
    <t>10830</t>
  </si>
  <si>
    <t>10831</t>
  </si>
  <si>
    <t>10832</t>
  </si>
  <si>
    <t>22734</t>
  </si>
  <si>
    <t>23962</t>
  </si>
  <si>
    <t>10685</t>
  </si>
  <si>
    <t>10752</t>
  </si>
  <si>
    <t>10753</t>
  </si>
  <si>
    <t>10754</t>
  </si>
  <si>
    <t>10755</t>
  </si>
  <si>
    <t>28785</t>
  </si>
  <si>
    <t>10699</t>
  </si>
  <si>
    <t>10866</t>
  </si>
  <si>
    <t>10867</t>
  </si>
  <si>
    <t>10868</t>
  </si>
  <si>
    <t>10869</t>
  </si>
  <si>
    <t>10870</t>
  </si>
  <si>
    <t>13817</t>
  </si>
  <si>
    <t>28849</t>
  </si>
  <si>
    <t>28850</t>
  </si>
  <si>
    <t>10709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</si>
  <si>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</si>
  <si>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</si>
  <si>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</si>
  <si>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</si>
  <si>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</si>
  <si>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</si>
  <si>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</si>
  <si>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</si>
  <si>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</si>
  <si>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</si>
  <si>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</si>
  <si>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</si>
  <si>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11449</t>
  </si>
  <si>
    <t>28017</t>
  </si>
  <si>
    <t>28789</t>
  </si>
  <si>
    <t>28790</t>
  </si>
  <si>
    <t>28791</t>
  </si>
  <si>
    <t>10670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</si>
  <si>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</si>
  <si>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</si>
  <si>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</si>
  <si>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</si>
  <si>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</si>
  <si>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</si>
  <si>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</si>
  <si>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</si>
  <si>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</si>
  <si>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</si>
  <si>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</si>
  <si>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</si>
  <si>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</si>
  <si>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</si>
  <si>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</si>
  <si>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</si>
  <si>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</si>
  <si>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</si>
  <si>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11445</t>
  </si>
  <si>
    <t>12275</t>
  </si>
  <si>
    <t>14132</t>
  </si>
  <si>
    <t>77649</t>
  </si>
  <si>
    <t>77650</t>
  </si>
  <si>
    <t>77651</t>
  </si>
  <si>
    <t>77652</t>
  </si>
  <si>
    <t>10707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</si>
  <si>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</si>
  <si>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</si>
  <si>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</si>
  <si>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</si>
  <si>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</si>
  <si>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</si>
  <si>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</si>
  <si>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</si>
  <si>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</si>
  <si>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</si>
  <si>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24704</t>
  </si>
  <si>
    <t>28843</t>
  </si>
  <si>
    <t>10708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</si>
  <si>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</si>
  <si>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</si>
  <si>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</si>
  <si>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</si>
  <si>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</si>
  <si>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</si>
  <si>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</si>
  <si>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</si>
  <si>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</si>
  <si>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</si>
  <si>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</si>
  <si>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</si>
  <si>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</si>
  <si>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</si>
  <si>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</si>
  <si>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</si>
  <si>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27988</t>
  </si>
  <si>
    <t>27989</t>
  </si>
  <si>
    <t>27990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</si>
  <si>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</si>
  <si>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</si>
  <si>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</si>
  <si>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</si>
  <si>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</si>
  <si>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</si>
  <si>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</si>
  <si>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</si>
  <si>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</si>
  <si>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</si>
  <si>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</si>
  <si>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</si>
  <si>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</si>
  <si>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</si>
  <si>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</si>
  <si>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</si>
  <si>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</si>
  <si>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</si>
  <si>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</si>
  <si>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</si>
  <si>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</si>
  <si>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</si>
  <si>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</si>
  <si>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</si>
  <si>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</si>
  <si>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</si>
  <si>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</si>
  <si>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</si>
  <si>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</si>
  <si>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</si>
  <si>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</si>
  <si>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</si>
  <si>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</si>
  <si>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</si>
  <si>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</si>
  <si>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</si>
  <si>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</si>
  <si>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</si>
  <si>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</si>
  <si>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</si>
  <si>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</si>
  <si>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</si>
  <si>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</si>
  <si>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</si>
  <si>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</si>
  <si>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</si>
  <si>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</si>
  <si>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</si>
  <si>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</si>
  <si>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</si>
  <si>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</si>
  <si>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</si>
  <si>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</si>
  <si>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</si>
  <si>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</si>
  <si>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</si>
  <si>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</si>
  <si>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</si>
  <si>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</si>
  <si>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</si>
  <si>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</si>
  <si>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</si>
  <si>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</si>
  <si>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</si>
  <si>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</si>
  <si>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</si>
  <si>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</si>
  <si>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</si>
  <si>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</si>
  <si>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</si>
  <si>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</si>
  <si>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</si>
  <si>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</si>
  <si>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</si>
  <si>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</si>
  <si>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</si>
  <si>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</si>
  <si>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</si>
  <si>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</si>
  <si>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</si>
  <si>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</si>
  <si>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</si>
  <si>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</si>
  <si>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</si>
  <si>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</si>
  <si>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</si>
  <si>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</si>
  <si>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</si>
  <si>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04007</t>
  </si>
  <si>
    <t>10702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</si>
  <si>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</si>
  <si>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</si>
  <si>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</si>
  <si>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</si>
  <si>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</si>
  <si>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</si>
  <si>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</si>
  <si>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</si>
  <si>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</si>
  <si>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</si>
  <si>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</si>
  <si>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</si>
  <si>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</si>
  <si>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</si>
  <si>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02548</t>
  </si>
  <si>
    <t>10666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</si>
  <si>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</si>
  <si>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</si>
  <si>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</si>
  <si>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</si>
  <si>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</si>
  <si>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</si>
  <si>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</si>
  <si>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</si>
  <si>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</si>
  <si>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</si>
  <si>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</si>
  <si>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</si>
  <si>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</si>
  <si>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</si>
  <si>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</si>
  <si>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</si>
  <si>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</si>
  <si>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</si>
  <si>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</si>
  <si>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</si>
  <si>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</si>
  <si>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</si>
  <si>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</si>
  <si>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</si>
  <si>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11602</t>
  </si>
  <si>
    <t>11608</t>
  </si>
  <si>
    <t>14697</t>
  </si>
  <si>
    <t>14834</t>
  </si>
  <si>
    <t>22456</t>
  </si>
  <si>
    <t>23839</t>
  </si>
  <si>
    <t>24692</t>
  </si>
  <si>
    <t>27839</t>
  </si>
  <si>
    <t>27840</t>
  </si>
  <si>
    <t>27841</t>
  </si>
  <si>
    <t>10667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</si>
  <si>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</si>
  <si>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</si>
  <si>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</si>
  <si>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</si>
  <si>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</si>
  <si>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</si>
  <si>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</si>
  <si>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</si>
  <si>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</si>
  <si>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</si>
  <si>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</si>
  <si>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</si>
  <si>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</si>
  <si>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</si>
  <si>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</si>
  <si>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</si>
  <si>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</si>
  <si>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</si>
  <si>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</si>
  <si>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11619</t>
  </si>
  <si>
    <t>23578</t>
  </si>
  <si>
    <t>28020</t>
  </si>
  <si>
    <t>10668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</si>
  <si>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</si>
  <si>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</si>
  <si>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</si>
  <si>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</si>
  <si>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</si>
  <si>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</si>
  <si>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</si>
  <si>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</si>
  <si>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</si>
  <si>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</si>
  <si>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</si>
  <si>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</si>
  <si>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22302</t>
  </si>
  <si>
    <t>27842</t>
  </si>
  <si>
    <t>27843</t>
  </si>
  <si>
    <t>27844</t>
  </si>
  <si>
    <t>10712</t>
  </si>
  <si>
    <t>11113</t>
  </si>
  <si>
    <t>11114</t>
  </si>
  <si>
    <t>11115</t>
  </si>
  <si>
    <t>11116</t>
  </si>
  <si>
    <t>11117</t>
  </si>
  <si>
    <t>11118</t>
  </si>
  <si>
    <t>10701</t>
  </si>
  <si>
    <t>10963</t>
  </si>
  <si>
    <t>10964</t>
  </si>
  <si>
    <t>10965</t>
  </si>
  <si>
    <t>10966</t>
  </si>
  <si>
    <t>10967</t>
  </si>
  <si>
    <t>10968</t>
  </si>
  <si>
    <t>10969</t>
  </si>
  <si>
    <t>11444</t>
  </si>
  <si>
    <t>10700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</si>
  <si>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</si>
  <si>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</si>
  <si>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</si>
  <si>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</si>
  <si>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</si>
  <si>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</si>
  <si>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</si>
  <si>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</si>
  <si>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</si>
  <si>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</si>
  <si>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</si>
  <si>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</si>
  <si>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</si>
  <si>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</si>
  <si>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</si>
  <si>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</si>
  <si>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</si>
  <si>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23125</t>
  </si>
  <si>
    <t>28014</t>
  </si>
  <si>
    <t>28015</t>
  </si>
  <si>
    <t>28016</t>
  </si>
  <si>
    <t>10703</t>
  </si>
  <si>
    <t>10985</t>
  </si>
  <si>
    <t>10986</t>
  </si>
  <si>
    <t>10987</t>
  </si>
  <si>
    <t>10988</t>
  </si>
  <si>
    <t>10989</t>
  </si>
  <si>
    <t>10990</t>
  </si>
  <si>
    <t>10669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</si>
  <si>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</si>
  <si>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</si>
  <si>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</si>
  <si>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</si>
  <si>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</si>
  <si>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</si>
  <si>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</si>
  <si>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</si>
  <si>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</si>
  <si>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</si>
  <si>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</si>
  <si>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10956</t>
  </si>
  <si>
    <t>10957</t>
  </si>
  <si>
    <t>10958</t>
  </si>
  <si>
    <t>10959</t>
  </si>
  <si>
    <t>10960</t>
  </si>
  <si>
    <t>10961</t>
  </si>
  <si>
    <t>10962</t>
  </si>
  <si>
    <t>11443</t>
  </si>
  <si>
    <t>21984</t>
  </si>
  <si>
    <t>24032</t>
  </si>
  <si>
    <t>24821</t>
  </si>
  <si>
    <t>27967</t>
  </si>
  <si>
    <t>27968</t>
  </si>
  <si>
    <t>27976</t>
  </si>
  <si>
    <t>10738</t>
  </si>
  <si>
    <t>11340</t>
  </si>
  <si>
    <t>11341</t>
  </si>
  <si>
    <t>11342</t>
  </si>
  <si>
    <t>11343</t>
  </si>
  <si>
    <t>11344</t>
  </si>
  <si>
    <t>11345</t>
  </si>
  <si>
    <t>11346</t>
  </si>
  <si>
    <t>77753</t>
  </si>
  <si>
    <t>10744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</si>
  <si>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</si>
  <si>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</si>
  <si>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</si>
  <si>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</si>
  <si>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</si>
  <si>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</si>
  <si>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</si>
  <si>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</si>
  <si>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</si>
  <si>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11385</t>
  </si>
  <si>
    <t>10680</t>
  </si>
  <si>
    <t>11322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</si>
  <si>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</si>
  <si>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</si>
  <si>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</si>
  <si>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</si>
  <si>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</si>
  <si>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</si>
  <si>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</si>
  <si>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</si>
  <si>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</si>
  <si>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</si>
  <si>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</si>
  <si>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</si>
  <si>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</si>
  <si>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</si>
  <si>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</si>
  <si>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</si>
  <si>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11660</t>
  </si>
  <si>
    <t>40491</t>
  </si>
  <si>
    <t>40492</t>
  </si>
  <si>
    <t>40742</t>
  </si>
  <si>
    <t>40743</t>
  </si>
  <si>
    <t>10739</t>
  </si>
  <si>
    <t>10740</t>
  </si>
  <si>
    <t>11347</t>
  </si>
  <si>
    <t>11348</t>
  </si>
  <si>
    <t>11349</t>
  </si>
  <si>
    <t>11350</t>
  </si>
  <si>
    <t>11352</t>
  </si>
  <si>
    <t>11353</t>
  </si>
  <si>
    <t>11354</t>
  </si>
  <si>
    <t>10741</t>
  </si>
  <si>
    <t>11355</t>
  </si>
  <si>
    <t>11356</t>
  </si>
  <si>
    <t>10743</t>
  </si>
  <si>
    <t>11323</t>
  </si>
  <si>
    <t>11372</t>
  </si>
  <si>
    <t>11373</t>
  </si>
  <si>
    <t>11374</t>
  </si>
  <si>
    <t>10681</t>
  </si>
  <si>
    <t>10742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</si>
  <si>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</si>
  <si>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</si>
  <si>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</si>
  <si>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</si>
  <si>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</si>
  <si>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</si>
  <si>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</si>
  <si>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</si>
  <si>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</si>
  <si>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</si>
  <si>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</si>
  <si>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</si>
  <si>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</si>
  <si>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</si>
  <si>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</si>
  <si>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11459</t>
  </si>
  <si>
    <t>11654</t>
  </si>
  <si>
    <t>14138</t>
  </si>
  <si>
    <t>10683</t>
  </si>
  <si>
    <t>11407</t>
  </si>
  <si>
    <t>11408</t>
  </si>
  <si>
    <t>11409</t>
  </si>
  <si>
    <t>11410</t>
  </si>
  <si>
    <t>11411</t>
  </si>
  <si>
    <t>11412</t>
  </si>
  <si>
    <t>11413</t>
  </si>
  <si>
    <t>14139</t>
  </si>
  <si>
    <t>28817</t>
  </si>
  <si>
    <t>10750</t>
  </si>
  <si>
    <t>10751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</si>
  <si>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</si>
  <si>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</si>
  <si>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</si>
  <si>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</si>
  <si>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</si>
  <si>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</si>
  <si>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</si>
  <si>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</si>
  <si>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13818</t>
  </si>
  <si>
    <t>15010</t>
  </si>
  <si>
    <t>23771</t>
  </si>
  <si>
    <t>10748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</si>
  <si>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</si>
  <si>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</si>
  <si>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</si>
  <si>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</si>
  <si>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</si>
  <si>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</si>
  <si>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</si>
  <si>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</si>
  <si>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</si>
  <si>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11460</t>
  </si>
  <si>
    <t>11464</t>
  </si>
  <si>
    <t>10747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</si>
  <si>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</si>
  <si>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</si>
  <si>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</si>
  <si>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</si>
  <si>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</si>
  <si>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</si>
  <si>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</si>
  <si>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</si>
  <si>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</si>
  <si>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24673</t>
  </si>
  <si>
    <t>10684</t>
  </si>
  <si>
    <t>10749</t>
  </si>
  <si>
    <t>11432</t>
  </si>
  <si>
    <t>11433</t>
  </si>
  <si>
    <t>11434</t>
  </si>
  <si>
    <t>11461</t>
  </si>
  <si>
    <t>13806</t>
  </si>
  <si>
    <t>24689</t>
  </si>
  <si>
    <t>10682</t>
  </si>
  <si>
    <t>10745</t>
  </si>
  <si>
    <t>11386</t>
  </si>
  <si>
    <t>11387</t>
  </si>
  <si>
    <t>11388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</si>
  <si>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</si>
  <si>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</si>
  <si>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</si>
  <si>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</si>
  <si>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</si>
  <si>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</si>
  <si>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</si>
  <si>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</si>
  <si>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</si>
  <si>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</si>
  <si>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</si>
  <si>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</si>
  <si>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10746</t>
  </si>
  <si>
    <t>11402</t>
  </si>
  <si>
    <t>11403</t>
  </si>
  <si>
    <t>11404</t>
  </si>
  <si>
    <t>11405</t>
  </si>
  <si>
    <t>11406</t>
  </si>
  <si>
    <t>28786</t>
  </si>
  <si>
    <t>นครพิงค์,รพศ.</t>
  </si>
  <si>
    <t>จอมทอง,รพท.</t>
  </si>
  <si>
    <t>เทพรัตนเวชชานุกูล เฉลิมพระเกียรติ ๖๐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</si>
  <si>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</si>
  <si>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</si>
  <si>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</si>
  <si>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</si>
  <si>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ฝาง,รพท.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</si>
  <si>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</si>
  <si>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</si>
  <si>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</si>
  <si>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</si>
  <si>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</si>
  <si>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</si>
  <si>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</si>
  <si>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</si>
  <si>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</si>
  <si>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</si>
  <si>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</si>
  <si>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</si>
  <si>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</si>
  <si>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</si>
  <si>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</si>
  <si>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</si>
  <si>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</si>
  <si>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</si>
  <si>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</si>
  <si>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</si>
  <si>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</si>
  <si>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</si>
  <si>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</si>
  <si>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</si>
  <si>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</si>
  <si>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</si>
  <si>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</si>
  <si>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</si>
  <si>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</si>
  <si>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</si>
  <si>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</si>
  <si>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</si>
  <si>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</si>
  <si>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</si>
  <si>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</si>
  <si>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</si>
  <si>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</si>
  <si>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</si>
  <si>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</si>
  <si>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</si>
  <si>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</si>
  <si>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</si>
  <si>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</si>
  <si>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</si>
  <si>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</si>
  <si>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</si>
  <si>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</si>
  <si>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</si>
  <si>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</si>
  <si>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</si>
  <si>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</si>
  <si>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</si>
  <si>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</si>
  <si>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</si>
  <si>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</si>
  <si>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</si>
  <si>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</si>
  <si>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</si>
  <si>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</si>
  <si>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</si>
  <si>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</si>
  <si>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</si>
  <si>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</si>
  <si>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ภูเพียง,รพช.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</si>
  <si>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</si>
  <si>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</si>
  <si>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</si>
  <si>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</si>
  <si>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</si>
  <si>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</si>
  <si>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</si>
  <si>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ภูซาง,รพช.</t>
  </si>
  <si>
    <t>ภูกามยาว,รพช.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</si>
  <si>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</si>
  <si>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</si>
  <si>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</si>
  <si>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</si>
  <si>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</si>
  <si>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</si>
  <si>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</si>
  <si>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</si>
  <si>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</si>
  <si>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</si>
  <si>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</si>
  <si>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</si>
  <si>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</si>
  <si>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</si>
  <si>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</si>
  <si>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</si>
  <si>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</si>
  <si>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</si>
  <si>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</si>
  <si>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</si>
  <si>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</si>
  <si>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</si>
  <si>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</si>
  <si>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</si>
  <si>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</si>
  <si>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</si>
  <si>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</si>
  <si>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</si>
  <si>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</si>
  <si>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</si>
  <si>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</si>
  <si>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</si>
  <si>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</si>
  <si>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</si>
  <si>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</si>
  <si>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</si>
  <si>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</si>
  <si>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</si>
  <si>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</si>
  <si>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</si>
  <si>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</si>
  <si>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</si>
  <si>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</si>
  <si>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</si>
  <si>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</si>
  <si>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</si>
  <si>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</si>
  <si>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</si>
  <si>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</si>
  <si>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</si>
  <si>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</si>
  <si>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</si>
  <si>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</si>
  <si>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</si>
  <si>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</si>
  <si>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</si>
  <si>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</si>
  <si>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</si>
  <si>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</si>
  <si>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</si>
  <si>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</si>
  <si>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</si>
  <si>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</si>
  <si>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</si>
  <si>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</si>
  <si>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</si>
  <si>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</si>
  <si>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</si>
  <si>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</si>
  <si>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</si>
  <si>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</si>
  <si>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</si>
  <si>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</si>
  <si>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</si>
  <si>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</si>
  <si>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</si>
  <si>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</si>
  <si>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</si>
  <si>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</si>
  <si>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โกสัมพีนคร,รพช.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</si>
  <si>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</si>
  <si>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</si>
  <si>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</si>
  <si>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</si>
  <si>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</si>
  <si>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</si>
  <si>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หนองมะโมง,รพช.</t>
  </si>
  <si>
    <t>เนินขาม,รพช.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</si>
  <si>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</si>
  <si>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</si>
  <si>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</si>
  <si>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</si>
  <si>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</si>
  <si>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</si>
  <si>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</si>
  <si>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</si>
  <si>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</si>
  <si>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</si>
  <si>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</si>
  <si>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</si>
  <si>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</si>
  <si>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ชุมตาบง,รพช.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</si>
  <si>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</si>
  <si>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</si>
  <si>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</si>
  <si>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</si>
  <si>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</si>
  <si>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</si>
  <si>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</si>
  <si>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</si>
  <si>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</si>
  <si>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</si>
  <si>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</si>
  <si>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</si>
  <si>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</si>
  <si>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</si>
  <si>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</si>
  <si>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</si>
  <si>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</si>
  <si>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</si>
  <si>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</si>
  <si>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</si>
  <si>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</si>
  <si>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</si>
  <si>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</si>
  <si>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</si>
  <si>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พระนั่งเกล้า,รพท.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</si>
  <si>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</si>
  <si>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</si>
  <si>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</si>
  <si>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</si>
  <si>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</si>
  <si>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บางบัวทอง ๒,รพช.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</si>
  <si>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</si>
  <si>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</si>
  <si>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</si>
  <si>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</si>
  <si>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</si>
  <si>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</si>
  <si>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</si>
  <si>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</si>
  <si>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</si>
  <si>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</si>
  <si>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</si>
  <si>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</si>
  <si>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</si>
  <si>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</si>
  <si>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</si>
  <si>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</si>
  <si>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</si>
  <si>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</si>
  <si>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</si>
  <si>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</si>
  <si>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</si>
  <si>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</si>
  <si>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</si>
  <si>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</si>
  <si>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</si>
  <si>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</si>
  <si>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</si>
  <si>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</si>
  <si>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</si>
  <si>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</si>
  <si>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</si>
  <si>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</si>
  <si>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</si>
  <si>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</si>
  <si>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</si>
  <si>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</si>
  <si>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</si>
  <si>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</si>
  <si>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</si>
  <si>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</si>
  <si>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</si>
  <si>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</si>
  <si>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</si>
  <si>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</si>
  <si>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</si>
  <si>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</si>
  <si>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</si>
  <si>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</si>
  <si>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</si>
  <si>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</si>
  <si>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</si>
  <si>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</si>
  <si>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</si>
  <si>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</si>
  <si>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</si>
  <si>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</si>
  <si>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</si>
  <si>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</si>
  <si>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</si>
  <si>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</si>
  <si>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</si>
  <si>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</si>
  <si>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</si>
  <si>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</si>
  <si>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</si>
  <si>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</si>
  <si>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</si>
  <si>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</si>
  <si>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</si>
  <si>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</si>
  <si>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</si>
  <si>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</si>
  <si>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</si>
  <si>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</si>
  <si>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</si>
  <si>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</si>
  <si>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</si>
  <si>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</si>
  <si>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</si>
  <si>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</si>
  <si>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</si>
  <si>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</si>
  <si>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</si>
  <si>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</si>
  <si>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</si>
  <si>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</si>
  <si>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</si>
  <si>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</si>
  <si>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</si>
  <si>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</si>
  <si>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</si>
  <si>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</si>
  <si>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</si>
  <si>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</si>
  <si>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</si>
  <si>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บางสะพาน,รพช.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</si>
  <si>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</si>
  <si>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</si>
  <si>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</si>
  <si>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</si>
  <si>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</si>
  <si>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</si>
  <si>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</si>
  <si>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</si>
  <si>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</si>
  <si>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</si>
  <si>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</si>
  <si>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</si>
  <si>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</si>
  <si>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</si>
  <si>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บ้านคา,รพช.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</si>
  <si>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</si>
  <si>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</si>
  <si>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</si>
  <si>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สมุทรสาคร,รพท.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</si>
  <si>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</si>
  <si>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</si>
  <si>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</si>
  <si>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</si>
  <si>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</si>
  <si>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</si>
  <si>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</si>
  <si>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</si>
  <si>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</si>
  <si>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</si>
  <si>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</si>
  <si>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</si>
  <si>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</si>
  <si>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</si>
  <si>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</si>
  <si>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</si>
  <si>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</si>
  <si>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</si>
  <si>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</si>
  <si>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</si>
  <si>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</si>
  <si>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</si>
  <si>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</si>
  <si>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พุทธโสธร,รพท.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</si>
  <si>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</si>
  <si>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</si>
  <si>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</si>
  <si>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</si>
  <si>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</si>
  <si>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</si>
  <si>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</si>
  <si>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</si>
  <si>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</si>
  <si>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คลองเขื่อน,รพช.</t>
  </si>
  <si>
    <t>ชลบุรี,รพศ.</t>
  </si>
  <si>
    <t>บ้านบึง,รพช.</t>
  </si>
  <si>
    <t>หนองใหญ่,รพช.</t>
  </si>
  <si>
    <t>บางละมุง,รพท.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</si>
  <si>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</si>
  <si>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</si>
  <si>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</si>
  <si>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</si>
  <si>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</si>
  <si>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</si>
  <si>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</si>
  <si>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เกาะจันทร์,รพช.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</si>
  <si>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</si>
  <si>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</si>
  <si>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</si>
  <si>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</si>
  <si>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</si>
  <si>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</si>
  <si>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</si>
  <si>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</si>
  <si>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กบินทร์บุรี,รพท.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</si>
  <si>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</si>
  <si>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</si>
  <si>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</si>
  <si>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</si>
  <si>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</si>
  <si>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</si>
  <si>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เฉลิมพระเกียรติสมเด็จพระเทพรัตนราชสุดาฯ สยามบรมราชกุมารี ระยอง,รพท.</t>
  </si>
  <si>
    <t>บ้านฉาง,รพช.</t>
  </si>
  <si>
    <t>แกลง,รพท.</t>
  </si>
  <si>
    <t>วังจันทร์,รพช.</t>
  </si>
  <si>
    <t>บ้านค่าย,รพช.</t>
  </si>
  <si>
    <t>ปลวกแดง,รพช.</t>
  </si>
  <si>
    <t>เขาชะเมา เฉลิมพระเกียรติ 80 พรรษา,รพช.</t>
  </si>
  <si>
    <t>นิคมพัฒนา,รพช.</t>
  </si>
  <si>
    <t>สมุทรปราการ,รพท.</t>
  </si>
  <si>
    <t>บางบ่อ,รพช.</t>
  </si>
  <si>
    <t>บางพลี,รพท.</t>
  </si>
  <si>
    <t>บางจาก,รพช.</t>
  </si>
  <si>
    <t>พระสมุทรเจดีย์,รพช.</t>
  </si>
  <si>
    <t>บางเสาธง,รพช.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</si>
  <si>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</si>
  <si>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</si>
  <si>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</si>
  <si>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</si>
  <si>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</si>
  <si>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อรัญประเทศ,รพท.</t>
  </si>
  <si>
    <t>เขาฉกรรจ์,รพช.</t>
  </si>
  <si>
    <t>วังสมบูรณ์,รพช.</t>
  </si>
  <si>
    <t>โคกสูง,รพช.</t>
  </si>
  <si>
    <t>กาฬสินธุ์,รพท.</t>
  </si>
  <si>
    <t>นามน,รพช.</t>
  </si>
  <si>
    <t>กมลาไสย,รพช.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</si>
  <si>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</si>
  <si>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</si>
  <si>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</si>
  <si>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</si>
  <si>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</si>
  <si>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</si>
  <si>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</si>
  <si>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</si>
  <si>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</si>
  <si>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</si>
  <si>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</si>
  <si>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นาคู,รพช.</t>
  </si>
  <si>
    <t>ฆ้องชัย,รพช.</t>
  </si>
  <si>
    <t>ดอนจาน,รพช.</t>
  </si>
  <si>
    <t>สามชัย,รพช.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</si>
  <si>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</si>
  <si>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</si>
  <si>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</si>
  <si>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</si>
  <si>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ชุมแพ,รพท.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</si>
  <si>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</si>
  <si>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</si>
  <si>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</si>
  <si>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</si>
  <si>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</si>
  <si>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</si>
  <si>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</si>
  <si>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</si>
  <si>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</si>
  <si>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</si>
  <si>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</si>
  <si>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</si>
  <si>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</si>
  <si>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</si>
  <si>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</si>
  <si>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</si>
  <si>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</si>
  <si>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</si>
  <si>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</si>
  <si>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</si>
  <si>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</si>
  <si>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</si>
  <si>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</si>
  <si>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</si>
  <si>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</si>
  <si>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</si>
  <si>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</si>
  <si>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</si>
  <si>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</si>
  <si>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</si>
  <si>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</si>
  <si>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</si>
  <si>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กุดรัง,รพช.</t>
  </si>
  <si>
    <t>ชื่นชม,รพช.</t>
  </si>
  <si>
    <t>ร้อยเอ็ด,รพท.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</si>
  <si>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</si>
  <si>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</si>
  <si>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</si>
  <si>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</si>
  <si>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</si>
  <si>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</si>
  <si>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</si>
  <si>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</si>
  <si>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</si>
  <si>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</si>
  <si>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</si>
  <si>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</si>
  <si>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</si>
  <si>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</si>
  <si>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</si>
  <si>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</si>
  <si>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ทุ่งเขาหลวง,รพช.</t>
  </si>
  <si>
    <t>เชียงขวัญ,รพช.</t>
  </si>
  <si>
    <t>หนองฮี,รพช.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</si>
  <si>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</si>
  <si>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</si>
  <si>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</si>
  <si>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</si>
  <si>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</si>
  <si>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</si>
  <si>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</si>
  <si>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</si>
  <si>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</si>
  <si>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</si>
  <si>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</si>
  <si>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</si>
  <si>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</si>
  <si>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</si>
  <si>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</si>
  <si>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</si>
  <si>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</si>
  <si>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</si>
  <si>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</si>
  <si>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</si>
  <si>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</si>
  <si>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</si>
  <si>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</si>
  <si>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</si>
  <si>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</si>
  <si>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</si>
  <si>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</si>
  <si>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</si>
  <si>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</si>
  <si>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</si>
  <si>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</si>
  <si>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</si>
  <si>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</si>
  <si>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</si>
  <si>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</si>
  <si>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</si>
  <si>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</si>
  <si>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</si>
  <si>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</si>
  <si>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</si>
  <si>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</si>
  <si>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</si>
  <si>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</si>
  <si>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</si>
  <si>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</si>
  <si>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</si>
  <si>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</si>
  <si>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</si>
  <si>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</si>
  <si>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</si>
  <si>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</si>
  <si>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</si>
  <si>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</si>
  <si>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</si>
  <si>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</si>
  <si>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</si>
  <si>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</si>
  <si>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</si>
  <si>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</si>
  <si>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</si>
  <si>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</si>
  <si>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</si>
  <si>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</si>
  <si>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</si>
  <si>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</si>
  <si>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</si>
  <si>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</si>
  <si>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</si>
  <si>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</si>
  <si>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</si>
  <si>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</si>
  <si>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</si>
  <si>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</si>
  <si>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</si>
  <si>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</si>
  <si>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</si>
  <si>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</si>
  <si>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</si>
  <si>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</si>
  <si>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</si>
  <si>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</si>
  <si>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</si>
  <si>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</si>
  <si>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</si>
  <si>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</si>
  <si>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</si>
  <si>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</si>
  <si>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</si>
  <si>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ซับใหญ่,รพช.</t>
  </si>
  <si>
    <t>ชัยภูมิ,รพท.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</si>
  <si>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</si>
  <si>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</si>
  <si>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</si>
  <si>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</si>
  <si>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</si>
  <si>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</si>
  <si>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</si>
  <si>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</si>
  <si>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ภูเขียวเฉลิมพระเกียรติ,รพช.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</si>
  <si>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</si>
  <si>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</si>
  <si>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</si>
  <si>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</si>
  <si>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</si>
  <si>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</si>
  <si>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</si>
  <si>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</si>
  <si>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</si>
  <si>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</si>
  <si>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</si>
  <si>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</si>
  <si>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</si>
  <si>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</si>
  <si>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</si>
  <si>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</si>
  <si>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</si>
  <si>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</si>
  <si>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</si>
  <si>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</si>
  <si>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</si>
  <si>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</si>
  <si>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</si>
  <si>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</si>
  <si>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</si>
  <si>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ปากช่องนานา,รพท.</t>
  </si>
  <si>
    <t>หนองบุญมาก,รพช.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</si>
  <si>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</si>
  <si>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</si>
  <si>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</si>
  <si>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ปี,รพช.</t>
  </si>
  <si>
    <t>ลำทะเมนชัย,รพช.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</si>
  <si>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</si>
  <si>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</si>
  <si>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</si>
  <si>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บัวลาย,รพช.</t>
  </si>
  <si>
    <t>สีดา,รพช.</t>
  </si>
  <si>
    <t>เทพารักษ์,รพช.</t>
  </si>
  <si>
    <t>บุรีรัมย์,รพศ.</t>
  </si>
  <si>
    <t>คูเมือง,รพช.</t>
  </si>
  <si>
    <t>กระสัง,รพช.</t>
  </si>
  <si>
    <t>นางรอง,รพท.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</si>
  <si>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</si>
  <si>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</si>
  <si>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</si>
  <si>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</si>
  <si>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</si>
  <si>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</si>
  <si>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</si>
  <si>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</si>
  <si>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</si>
  <si>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</si>
  <si>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</si>
  <si>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</si>
  <si>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</si>
  <si>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</si>
  <si>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</si>
  <si>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</si>
  <si>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</si>
  <si>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แคนดง,รพช.</t>
  </si>
  <si>
    <t>บ้านด่าน,รพช.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</si>
  <si>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</si>
  <si>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</si>
  <si>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</si>
  <si>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</si>
  <si>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ปราสาท,รพท.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</si>
  <si>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</si>
  <si>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</si>
  <si>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</si>
  <si>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</si>
  <si>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</si>
  <si>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</si>
  <si>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</si>
  <si>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</si>
  <si>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</si>
  <si>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เขวาสินรินทร์,รพช.</t>
  </si>
  <si>
    <t>ศรีณรงค์,รพช.</t>
  </si>
  <si>
    <t>โนนนารายณ์,รพช.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</si>
  <si>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</si>
  <si>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</si>
  <si>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</si>
  <si>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</si>
  <si>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</si>
  <si>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</si>
  <si>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</si>
  <si>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</si>
  <si>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</si>
  <si>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</si>
  <si>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</si>
  <si>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</si>
  <si>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</si>
  <si>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</si>
  <si>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</si>
  <si>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</si>
  <si>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ศรีสะเกษ,รพท.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</si>
  <si>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</si>
  <si>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</si>
  <si>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</si>
  <si>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</si>
  <si>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</si>
  <si>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</si>
  <si>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</si>
  <si>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</si>
  <si>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</si>
  <si>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</si>
  <si>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</si>
  <si>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</si>
  <si>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</si>
  <si>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</si>
  <si>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</si>
  <si>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</si>
  <si>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</si>
  <si>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</si>
  <si>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พยุห์,รพช.</t>
  </si>
  <si>
    <t>โพธิ์ศรีสุวรรณ,รพช.</t>
  </si>
  <si>
    <t>ศิลาลาด,รพช.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</si>
  <si>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</si>
  <si>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</si>
  <si>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</si>
  <si>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</si>
  <si>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</si>
  <si>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</si>
  <si>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</si>
  <si>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</si>
  <si>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</si>
  <si>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</si>
  <si>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</si>
  <si>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</si>
  <si>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</si>
  <si>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</si>
  <si>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</si>
  <si>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</si>
  <si>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</si>
  <si>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</si>
  <si>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วารินชำราบ,รพท.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</si>
  <si>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</si>
  <si>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</si>
  <si>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</si>
  <si>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</si>
  <si>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</si>
  <si>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</si>
  <si>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</si>
  <si>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สมเด็จพระยุพราชเดชอุดม,รพท.</t>
  </si>
  <si>
    <t>๕๐ พรรษา มหาวชิราลงกรณ์,รพท.</t>
  </si>
  <si>
    <t>นาตาล,รพช.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</si>
  <si>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</si>
  <si>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</si>
  <si>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</si>
  <si>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</si>
  <si>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</si>
  <si>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</si>
  <si>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</si>
  <si>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</si>
  <si>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</si>
  <si>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</si>
  <si>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</si>
  <si>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</si>
  <si>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เกาะพีพี,รพช.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</si>
  <si>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</si>
  <si>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</si>
  <si>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</si>
  <si>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</si>
  <si>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</si>
  <si>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</si>
  <si>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</si>
  <si>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</si>
  <si>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</si>
  <si>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</si>
  <si>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</si>
  <si>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</si>
  <si>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</si>
  <si>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</si>
  <si>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</si>
  <si>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</si>
  <si>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</si>
  <si>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</si>
  <si>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</si>
  <si>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ทุ่งสง,รพท.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</si>
  <si>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</si>
  <si>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</si>
  <si>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</si>
  <si>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</si>
  <si>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สิชล,รพท.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</si>
  <si>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</si>
  <si>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</si>
  <si>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</si>
  <si>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</si>
  <si>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</si>
  <si>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พ่อท่านคล้ายวาจาสิทธิ์,รพช.</t>
  </si>
  <si>
    <t>นบพิตำ,รพช.</t>
  </si>
  <si>
    <t>พระพรหม,รพช.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</si>
  <si>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</si>
  <si>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</si>
  <si>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</si>
  <si>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</si>
  <si>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</si>
  <si>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</si>
  <si>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</si>
  <si>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</si>
  <si>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</si>
  <si>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</si>
  <si>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</si>
  <si>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</si>
  <si>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</si>
  <si>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</si>
  <si>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</si>
  <si>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</si>
  <si>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</si>
  <si>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</si>
  <si>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</si>
  <si>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</si>
  <si>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เกาะพงัน,รพช.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</si>
  <si>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</si>
  <si>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</si>
  <si>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</si>
  <si>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</si>
  <si>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</si>
  <si>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</si>
  <si>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</si>
  <si>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</si>
  <si>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</si>
  <si>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</si>
  <si>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</si>
  <si>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</si>
  <si>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</si>
  <si>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</si>
  <si>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</si>
  <si>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</si>
  <si>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</si>
  <si>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</si>
  <si>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</si>
  <si>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</si>
  <si>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</si>
  <si>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</si>
  <si>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</si>
  <si>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</si>
  <si>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</si>
  <si>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</si>
  <si>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</si>
  <si>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</si>
  <si>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</si>
  <si>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</si>
  <si>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</si>
  <si>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</si>
  <si>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</si>
  <si>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</si>
  <si>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</si>
  <si>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</si>
  <si>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</si>
  <si>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</si>
  <si>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</si>
  <si>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</si>
  <si>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</si>
  <si>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</si>
  <si>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</si>
  <si>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</si>
  <si>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</si>
  <si>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</si>
  <si>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</si>
  <si>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</si>
  <si>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</si>
  <si>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</si>
  <si>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</si>
  <si>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</si>
  <si>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</si>
  <si>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</si>
  <si>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</si>
  <si>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</si>
  <si>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</si>
  <si>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</si>
  <si>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</si>
  <si>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</si>
  <si>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</si>
  <si>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</si>
  <si>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</si>
  <si>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</si>
  <si>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</si>
  <si>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</si>
  <si>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</si>
  <si>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</si>
  <si>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</si>
  <si>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</si>
  <si>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</si>
  <si>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</si>
  <si>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</si>
  <si>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</si>
  <si>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</si>
  <si>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</si>
  <si>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</si>
  <si>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</si>
  <si>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</si>
  <si>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</si>
  <si>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</si>
  <si>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</si>
  <si>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</si>
  <si>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</si>
  <si>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</si>
  <si>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</si>
  <si>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</si>
  <si>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</si>
  <si>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</si>
  <si>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</si>
  <si>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</si>
  <si>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</si>
  <si>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</si>
  <si>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OP-CS</t>
  </si>
  <si>
    <t>OP-Other</t>
  </si>
  <si>
    <t>OP-UC</t>
  </si>
  <si>
    <t>OP-SS</t>
  </si>
  <si>
    <t>IP-Other</t>
  </si>
  <si>
    <t>IP-CS</t>
  </si>
  <si>
    <t>IP-UC</t>
  </si>
  <si>
    <t>IP-SS</t>
  </si>
  <si>
    <t>หมายเหตุ</t>
  </si>
  <si>
    <t>เขต</t>
  </si>
  <si>
    <t>จังหวัด</t>
  </si>
  <si>
    <t>รหัส</t>
  </si>
  <si>
    <t>หน่วยบริการ</t>
  </si>
  <si>
    <t>ID</t>
  </si>
  <si>
    <t>Group</t>
  </si>
  <si>
    <t>รพศ.</t>
  </si>
  <si>
    <t>รพช.</t>
  </si>
  <si>
    <t>รพท. M1 &gt;200</t>
  </si>
  <si>
    <t>รพช.F2 30,000 - 60,000</t>
  </si>
  <si>
    <t>รพช.F1 50,000-100,000</t>
  </si>
  <si>
    <t>รพช.F2 &lt;=30,000</t>
  </si>
  <si>
    <t>รพช. M2 &gt;100</t>
  </si>
  <si>
    <t>รพช.F1 &lt;=50,000</t>
  </si>
  <si>
    <t>รพช.F3 &lt;=15,000</t>
  </si>
  <si>
    <t>รพศ.A &gt;700 to &lt;1000</t>
  </si>
  <si>
    <t>รพช. M2 &lt;=100</t>
  </si>
  <si>
    <t>รพท.</t>
  </si>
  <si>
    <t>รพท.S &gt;400</t>
  </si>
  <si>
    <t>รพท.S &lt;=400</t>
  </si>
  <si>
    <t>รพช.F3 15,000-25,000</t>
  </si>
  <si>
    <t>รพช.F3 &gt;=25,000</t>
  </si>
  <si>
    <t>รพศ.A &gt;1000</t>
  </si>
  <si>
    <t>รพท. M1 &lt;=200</t>
  </si>
  <si>
    <t>พระอาจารย์แบน ธนากโร,รพช.</t>
  </si>
  <si>
    <t>41</t>
  </si>
  <si>
    <t>42</t>
  </si>
  <si>
    <t>43</t>
  </si>
  <si>
    <t>44</t>
  </si>
  <si>
    <t>45</t>
  </si>
  <si>
    <t>OrgID</t>
  </si>
  <si>
    <t>จำนวน SumAdjRW ผู้ป่วย UC/เดือน</t>
  </si>
  <si>
    <t>จำนวน SumAdjRW ผู้ป่วยประกันสังคม/เดือน</t>
  </si>
  <si>
    <t>จำนวน SumAdjRW ผู้ป่วยข้าราชการ/เดือน</t>
  </si>
  <si>
    <t>จำนวน SumAdjRW ทั้งหมด/เดือน</t>
  </si>
  <si>
    <t xml:space="preserve"> </t>
  </si>
  <si>
    <t>การคำนวณ Cost Driver ปี  2563</t>
  </si>
  <si>
    <t>% เพิ่ม</t>
  </si>
  <si>
    <t>% LC MC CC ต่อรายจ่ายรวม</t>
  </si>
  <si>
    <t>หน่วยบริการปรับได้</t>
  </si>
  <si>
    <t>ประมาณการงบประมาณปี 2563</t>
  </si>
  <si>
    <t xml:space="preserve"> % รายได้ UC/ Total budget </t>
  </si>
  <si>
    <t>นำไปจัดทำ PlanFin63  รวมค่าใช้จ่าย</t>
  </si>
  <si>
    <t>อัตราการเพิ่มเงินเดือน เงิน งปม. และ ค่าจ้าง พกส.  ค่าตอบแทน เงินบำรุง</t>
  </si>
  <si>
    <t>ประเภท</t>
  </si>
  <si>
    <t>รวมรายได้ UC</t>
  </si>
  <si>
    <t>รวมรายได้ค่ารักษาพยาบาล/รายได้งบประมาณส่วนบุคลากร/รายได้กองทุน</t>
  </si>
  <si>
    <t>[1]</t>
  </si>
  <si>
    <t>[2]</t>
  </si>
  <si>
    <t>[3] = [1] /[2]</t>
  </si>
  <si>
    <t>[5]</t>
  </si>
  <si>
    <t>[6] = "E4" *[4]+[4]</t>
  </si>
  <si>
    <t>[7] = [5] * [6]</t>
  </si>
  <si>
    <t>[8]</t>
  </si>
  <si>
    <t>[9]</t>
  </si>
  <si>
    <t>[10] = [8]/[9]</t>
  </si>
  <si>
    <t>จำนวนครั้ง OP-UC (ครั้ง)</t>
  </si>
  <si>
    <t>ต้นทุนค่ารักษา OP-UC (บาท)</t>
  </si>
  <si>
    <t>ต้นทุนค่ารักษา OP-UC ต่อครั้ง (Unit Cost Per Visit) : บาท</t>
  </si>
  <si>
    <t>จำนวนครั้ง OP-UC ปี 2563 (ครั้ง)</t>
  </si>
  <si>
    <t>ประมาณการ (estimate )</t>
  </si>
  <si>
    <t>ต้นทุนค่ารักษา OP-CSMBS (บาท)</t>
  </si>
  <si>
    <t>จำนวนครั้ง OP-CSMBS (ครั้ง)</t>
  </si>
  <si>
    <t>ต้นทุนค่ารักษา OP-CSMBS ต่อครั้ง (Unit Cost Per Visit) : บาท</t>
  </si>
  <si>
    <t>จำนวนครั้ง OP-CSMBS ปี 2563 (ครั้ง)</t>
  </si>
  <si>
    <t>[4] = [2]*1.2</t>
  </si>
  <si>
    <t>[11] = [9]*1.2</t>
  </si>
  <si>
    <t>[12]</t>
  </si>
  <si>
    <t>[13] =[10]*"E4"+[10]</t>
  </si>
  <si>
    <t>[14] = [13]*[12]</t>
  </si>
  <si>
    <t>ต้นทุนค่ารักษา OP-SS (บาท)</t>
  </si>
  <si>
    <t>จำนวนครั้ง OP-SS (ครั้ง)</t>
  </si>
  <si>
    <t>ต้นทุนค่ารักษา OP-SS ต่อครั้ง (Unit Cost Per Visit) : บาท</t>
  </si>
  <si>
    <t>จำนวนครั้ง OP-SS ปี 2563 (ครั้ง)</t>
  </si>
  <si>
    <t>[15]</t>
  </si>
  <si>
    <t>[16]</t>
  </si>
  <si>
    <t>[19]</t>
  </si>
  <si>
    <t>[17] = [15]/[16]</t>
  </si>
  <si>
    <t>[18] = [16]*1.2</t>
  </si>
  <si>
    <t>[20] =[17]*"E4"+[17]</t>
  </si>
  <si>
    <t>[21] = [19]*[20]</t>
  </si>
  <si>
    <t>[22]</t>
  </si>
  <si>
    <t>[23]</t>
  </si>
  <si>
    <t>[24] = [15]/[16]</t>
  </si>
  <si>
    <t>[25] = [16]*1.2</t>
  </si>
  <si>
    <t>[26]</t>
  </si>
  <si>
    <t>[27] =[27]*"E4"+[17]</t>
  </si>
  <si>
    <t>[28] = [19]*[20]</t>
  </si>
  <si>
    <t>[29]</t>
  </si>
  <si>
    <t>[30]</t>
  </si>
  <si>
    <t>[33]</t>
  </si>
  <si>
    <t>[36]</t>
  </si>
  <si>
    <t>ต้นทุนค่ารักษา OP-อื่น (บาท)</t>
  </si>
  <si>
    <t>จำนวนครั้ง OP-อื่น (ครั้ง)</t>
  </si>
  <si>
    <t>ต้นทุนค่ารักษา OP-อื่น ต่อครั้ง (Unit Cost Per Visit) : บาท</t>
  </si>
  <si>
    <t>จำนวนครั้ง OP-อื่น ปี 2563 (ครั้ง)</t>
  </si>
  <si>
    <t>[31] = [29]/[30]</t>
  </si>
  <si>
    <t>[32] = [30]*1.2</t>
  </si>
  <si>
    <t>[34] =[31]*"E4"+[31]</t>
  </si>
  <si>
    <t>[35] = [33]*[34]</t>
  </si>
  <si>
    <t>ต้นทุนค่ารักษา OP อื่น (บาท)</t>
  </si>
  <si>
    <t>[37]</t>
  </si>
  <si>
    <t>[38]</t>
  </si>
  <si>
    <t>[41]</t>
  </si>
  <si>
    <t>[45]</t>
  </si>
  <si>
    <t>[46]</t>
  </si>
  <si>
    <t>[49]</t>
  </si>
  <si>
    <t>[52]</t>
  </si>
  <si>
    <t>[53]</t>
  </si>
  <si>
    <t>[55]</t>
  </si>
  <si>
    <t>[56]</t>
  </si>
  <si>
    <t>จำนวน Sum AdjRW-UC ปี2563</t>
  </si>
  <si>
    <t>[39] = [37] /[38]</t>
  </si>
  <si>
    <t>[40] = [38]*1.2</t>
  </si>
  <si>
    <t>[42] = "E4"*[39]+[39]</t>
  </si>
  <si>
    <t>[43] = [41] * [42]</t>
  </si>
  <si>
    <t>ต้นทุนค่ารักษา IP-CSMBS</t>
  </si>
  <si>
    <t>ต้นทุนค่ารักษา IP-UC (บาท)</t>
  </si>
  <si>
    <t xml:space="preserve">ต้นทุนค่ารักษาต่อ SumAdjRw (Unit Cost) IP -UC </t>
  </si>
  <si>
    <t>จำนวน  Sum Adj RW-UC</t>
  </si>
  <si>
    <t xml:space="preserve">ต้นทุนค่ารักษาต่อ SumAdjRW (Unit Cost)  IP -CSMBS </t>
  </si>
  <si>
    <t>จำนวน Sum Adj RW-CSMBS</t>
  </si>
  <si>
    <t>[47] = [45] /[46]</t>
  </si>
  <si>
    <t>[48]=[46]*1.2</t>
  </si>
  <si>
    <t>จำนวน Sum AdjRW-CSMBS ปี 2563</t>
  </si>
  <si>
    <t>ต้นทุนค่ารักษา(Unit Cost) IP -UC   ปี 2563</t>
  </si>
  <si>
    <t>ต้นทุนค่ารักษาต่อ SumAdjRw (Unit Cost) IP-UC</t>
  </si>
  <si>
    <t xml:space="preserve">ต้นทุนค่ารักษาต่อ SumAdjRW (Unit Cost) IP -CSMBS </t>
  </si>
  <si>
    <t>ต้นทุนค่ารักษา IP-CSMBS  ปี 2563</t>
  </si>
  <si>
    <t>[51] = [49] * [50]</t>
  </si>
  <si>
    <t>ต้นทุนค่ารักษา IP-SS</t>
  </si>
  <si>
    <t>จำนวน Sum Adj RW-SS</t>
  </si>
  <si>
    <t xml:space="preserve">ต้นทุนค่ารักษาต่อ SumAdjRW (Unit Cost)  IP -SS </t>
  </si>
  <si>
    <t>จำนวน Sum AdjRW-SS ปี 2563</t>
  </si>
  <si>
    <t xml:space="preserve">ต้นทุนค่ารักษาต่อ SumAdjRW (Unit Cost) IP -SS </t>
  </si>
  <si>
    <t>ต้นทุนค่ารักษา IP-SS  ปี 2563</t>
  </si>
  <si>
    <t>[54]= [52]/[53]</t>
  </si>
  <si>
    <t>[50]="E4"*[47]+[47]</t>
  </si>
  <si>
    <t>[57]"E4"*[54]+[54]</t>
  </si>
  <si>
    <t>[58] = [56]*[57]</t>
  </si>
  <si>
    <t>[59]</t>
  </si>
  <si>
    <t>[60]</t>
  </si>
  <si>
    <t>[63]</t>
  </si>
  <si>
    <t>ต้นทุนค่ารักษา IP-อื่น</t>
  </si>
  <si>
    <t>จำนวน Sum Adj RW-อื่น</t>
  </si>
  <si>
    <t>ต้นทุนค่ารักษาต่อ SumAdjRW (Unit Cost)  IP -อื่น</t>
  </si>
  <si>
    <t>จำนวน Sum AdjRW-อื่น ปี 2563</t>
  </si>
  <si>
    <t>ต้นทุนค่ารักษาต่อ SumAdjRW (Unit Cost) IP -อื่น ปี 2563</t>
  </si>
  <si>
    <t>ต้นทุนค่ารักษา IP-อื่น  ปี 2563</t>
  </si>
  <si>
    <t>[70] =[70]*[71]</t>
  </si>
  <si>
    <t>[72]</t>
  </si>
  <si>
    <t>[73]</t>
  </si>
  <si>
    <t>[74]</t>
  </si>
  <si>
    <t>[75]</t>
  </si>
  <si>
    <t>สัดส่วนรายได้ UCต่อรายได้จากการดำเนินงาน</t>
  </si>
  <si>
    <t>ข้อมูลเดือน กรกฎาคม 2563 : กองเศรษฐกิจฯ</t>
  </si>
  <si>
    <t>OP-ต่างด้าว</t>
  </si>
  <si>
    <t>IP-ต่างด้าว</t>
  </si>
  <si>
    <t>Cost driver ปี 2564  =</t>
  </si>
  <si>
    <t>โรงพยาบาล</t>
  </si>
  <si>
    <t>Total</t>
  </si>
  <si>
    <t>ข้าราชการรัฐวิสาหกิจ</t>
  </si>
  <si>
    <t>ประกันสังคม</t>
  </si>
  <si>
    <t>UC ทั้งหมด</t>
  </si>
  <si>
    <t>ต่างด้าว</t>
  </si>
  <si>
    <t>other</t>
  </si>
  <si>
    <t>10713 : โรงพยาบาลนครพิงค์</t>
  </si>
  <si>
    <t>11119 : โรงพยาบาลจอมทอง</t>
  </si>
  <si>
    <t>11120 : โรงพยาบาลเทพรัตนเวชชานุกูล เฉลิมพระเกียรติ ๖๐ พรรษา</t>
  </si>
  <si>
    <t>11121 : โรงพยาบาลเชียงดาว</t>
  </si>
  <si>
    <t>11122 : โรงพยาบาลดอยสะเก็ด</t>
  </si>
  <si>
    <t>11123 : โรงพยาบาลแม่แตง</t>
  </si>
  <si>
    <t>11124 : โรงพยาบาลสะเมิง</t>
  </si>
  <si>
    <t>11125 : โรงพยาบาลฝาง</t>
  </si>
  <si>
    <t>11126 : โรงพยาบาลแม่อาย</t>
  </si>
  <si>
    <t>11127 : โรงพยาบาลพร้าว</t>
  </si>
  <si>
    <t>11128 : โรงพยาบาลสันป่าตอง</t>
  </si>
  <si>
    <t>11129 : โรงพยาบาลสันกำแพง</t>
  </si>
  <si>
    <t>11130 : โรงพยาบาลสันทราย</t>
  </si>
  <si>
    <t>11131 : โรงพยาบาลหางดง</t>
  </si>
  <si>
    <t>11132 : โรงพยาบาลฮอด</t>
  </si>
  <si>
    <t>11133 : โรงพยาบาลดอยเต่า</t>
  </si>
  <si>
    <t>11134 : โรงพยาบาลอมก๋อย</t>
  </si>
  <si>
    <t>11135 : โรงพยาบาลสารภี</t>
  </si>
  <si>
    <t>11136 : โรงพยาบาลเวียงแหง</t>
  </si>
  <si>
    <t>11137 : โรงพยาบาลไชยปราการ</t>
  </si>
  <si>
    <t>11138 : โรงพยาบาลแม่วาง</t>
  </si>
  <si>
    <t>11139 : โรงพยาบาลแม่ออน</t>
  </si>
  <si>
    <t>11643 : โรงพยาบาลดอยหล่อ</t>
  </si>
  <si>
    <t>23736 : โรงพยาบาลวัดจันทร์ เฉลิมพระเกียรติ 80 พรรษา</t>
  </si>
  <si>
    <t>10714 : โรงพยาบาลลำพูน</t>
  </si>
  <si>
    <t>11140 : โรงพยาบาลแม่ทา</t>
  </si>
  <si>
    <t>11141 : โรงพยาบาลบ้านโฮ่ง</t>
  </si>
  <si>
    <t>11142 : โรงพยาบาลลี้</t>
  </si>
  <si>
    <t>11143 : โรงพยาบาลทุ่งหัวช้าง</t>
  </si>
  <si>
    <t>11144 : โรงพยาบาลป่าซาง</t>
  </si>
  <si>
    <t>11145 : โรงพยาบาลบ้านธิ</t>
  </si>
  <si>
    <t>24956 : โรงพยาบาลเวียงหนองล่อง</t>
  </si>
  <si>
    <t>10672 : โรงพยาบาลลำปาง</t>
  </si>
  <si>
    <t>11146 : โรงพยาบาลแม่เมาะ</t>
  </si>
  <si>
    <t>11147 : โรงพยาบาลเกาะคา</t>
  </si>
  <si>
    <t>11148 : โรงพยาบาลเสริมงาม</t>
  </si>
  <si>
    <t>11149 : โรงพยาบาลงาว</t>
  </si>
  <si>
    <t>11150 : โรงพยาบาลแจ้ห่ม</t>
  </si>
  <si>
    <t>11151 : โรงพยาบาลวังเหนือ</t>
  </si>
  <si>
    <t>11152 : โรงพยาบาลเถิน</t>
  </si>
  <si>
    <t>11153 : โรงพยาบาลแม่พริก</t>
  </si>
  <si>
    <t>11154 : โรงพยาบาลแม่ทะ</t>
  </si>
  <si>
    <t>11155 : โรงพยาบาลสบปราบ</t>
  </si>
  <si>
    <t>11156 : โรงพยาบาลห้างฉัตร</t>
  </si>
  <si>
    <t>11157 : โรงพยาบาลเมืองปาน</t>
  </si>
  <si>
    <t>10715 : โรงพยาบาลแพร่</t>
  </si>
  <si>
    <t>11166 : โรงพยาบาลร้องกวาง</t>
  </si>
  <si>
    <t>11167 : โรงพยาบาลลอง</t>
  </si>
  <si>
    <t>11169 : โรงพยาบาลสูงเม่น</t>
  </si>
  <si>
    <t>11170 : โรงพยาบาลสอง</t>
  </si>
  <si>
    <t>11171 : โรงพยาบาลวังชิ้น</t>
  </si>
  <si>
    <t>11172 : โรงพยาบาลหนองม่วงไข่</t>
  </si>
  <si>
    <t>11452 : โรงพยาบาลสมเด็จพระยุพราชเด่นชัย</t>
  </si>
  <si>
    <t>10716 : โรงพยาบาลน่าน</t>
  </si>
  <si>
    <t>11173 : โรงพยาบาลแม่จริม</t>
  </si>
  <si>
    <t>11174 : โรงพยาบาลบ้านหลวง</t>
  </si>
  <si>
    <t>11175 : โรงพยาบาลนาน้อย</t>
  </si>
  <si>
    <t>11176 : โรงพยาบาลท่าวังผา</t>
  </si>
  <si>
    <t>11177 : โรงพยาบาลเวียงสา</t>
  </si>
  <si>
    <t>11178 : โรงพยาบาลทุ่งช้าง</t>
  </si>
  <si>
    <t>11179 : โรงพยาบาลเชียงกลาง</t>
  </si>
  <si>
    <t>11180 : โรงพยาบาลนาหมื่น</t>
  </si>
  <si>
    <t>11181 : โรงพยาบาลสันติสุข</t>
  </si>
  <si>
    <t>11182 : โรงพยาบาลบ่อเกลือ</t>
  </si>
  <si>
    <t>11183 : โรงพยาบาลสองแคว</t>
  </si>
  <si>
    <t>11453 : โรงพยาบาลสมเด็จพระยุพราชปัว</t>
  </si>
  <si>
    <t>11625 : โรงพยาบาลเฉลิมพระเกียรติ</t>
  </si>
  <si>
    <t>25017 : โรงพยาบาลภูเพียง</t>
  </si>
  <si>
    <t>10717 : โรงพยาบาลพะเยา</t>
  </si>
  <si>
    <t>10718 : โรงพยาบาลเชียงคำ</t>
  </si>
  <si>
    <t>11184 : โรงพยาบาลจุน</t>
  </si>
  <si>
    <t>11185 : โรงพยาบาลเชียงม่วน</t>
  </si>
  <si>
    <t>11186 : โรงพยาบาลดอกคำใต้</t>
  </si>
  <si>
    <t>11187 : โรงพยาบาลปง</t>
  </si>
  <si>
    <t>11188 : โรงพยาบาลแม่ใจ</t>
  </si>
  <si>
    <t>40744 : โรงพยาบาลภูซาง</t>
  </si>
  <si>
    <t>10674 : โรงพยาบาลเชียงรายประชานุเคราะห์</t>
  </si>
  <si>
    <t>11189 : โรงพยาบาลเทิง</t>
  </si>
  <si>
    <t>11190 : โรงพยาบาลพาน</t>
  </si>
  <si>
    <t>11191 : โรงพยาบาลป่าแดด</t>
  </si>
  <si>
    <t>11192 : โรงพยาบาลแม่จัน</t>
  </si>
  <si>
    <t>11193 : โรงพยาบาลเชียงแสน</t>
  </si>
  <si>
    <t>11194 : โรงพยาบาลแม่สาย</t>
  </si>
  <si>
    <t>11195 : โรงพยาบาลแม่สรวย</t>
  </si>
  <si>
    <t>11196 : โรงพยาบาลเวียงป่าเป้า</t>
  </si>
  <si>
    <t>11197 : โรงพยาบาลพญาเม็งราย</t>
  </si>
  <si>
    <t>11198 : โรงพยาบาลเวียงแก่น</t>
  </si>
  <si>
    <t>11199 : โรงพยาบาลขุนตาล</t>
  </si>
  <si>
    <t>11200 : โรงพยาบาลแม่ฟ้าหลวง</t>
  </si>
  <si>
    <t>11201 : โรงพยาบาลแม่ลาว</t>
  </si>
  <si>
    <t>11202 : โรงพยาบาลเวียงเชียงรุ้ง</t>
  </si>
  <si>
    <t>11454 : โรงพยาบาลสมเด็จพระยุพราชเชียงของ</t>
  </si>
  <si>
    <t>15012 : โรงพยาบาลสมเด็จพระญาณสังวร</t>
  </si>
  <si>
    <t>28823 : โรงพยาบาลดอยหลวง</t>
  </si>
  <si>
    <t>10719 : โรงพยาบาลศรีสังวาลย์</t>
  </si>
  <si>
    <t>11203 : โรงพยาบาลขุนยวม</t>
  </si>
  <si>
    <t>11204 : โรงพยาบาลปาย</t>
  </si>
  <si>
    <t>11205 : โรงพยาบาลแม่สะเรียง</t>
  </si>
  <si>
    <t>11206 : โรงพยาบาลแม่ลาน้อย</t>
  </si>
  <si>
    <t>11207 : โรงพยาบาลสบเมย</t>
  </si>
  <si>
    <t>11208 : โรงพยาบาลปางมะผ้า</t>
  </si>
  <si>
    <t>10673 : โรงพยาบาลอุตรดิตถ์</t>
  </si>
  <si>
    <t>11158 : โรงพยาบาลตรอน</t>
  </si>
  <si>
    <t>11159 : โรงพยาบาลท่าปลา</t>
  </si>
  <si>
    <t>11160 : โรงพยาบาลน้ำปาด</t>
  </si>
  <si>
    <t>11161 : โรงพยาบาลฟากท่า</t>
  </si>
  <si>
    <t>11162 : โรงพยาบาลบ้านโคก</t>
  </si>
  <si>
    <t>11163 : โรงพยาบาลพิชัย</t>
  </si>
  <si>
    <t>11164 : โรงพยาบาลลับแล</t>
  </si>
  <si>
    <t>11165 : โรงพยาบาลทองแสนขัน</t>
  </si>
  <si>
    <t>10722 : โรงพยาบาลสมเด็จพระเจ้าตากสินมหาราช</t>
  </si>
  <si>
    <t>10723 : โรงพยาบาลแม่สอด</t>
  </si>
  <si>
    <t>11238 : โรงพยาบาลบ้านตาก</t>
  </si>
  <si>
    <t>11239 : โรงพยาบาลสามเงา</t>
  </si>
  <si>
    <t>11240 : โรงพยาบาลแม่ระมาด</t>
  </si>
  <si>
    <t>11241 : โรงพยาบาลท่าสองยาง</t>
  </si>
  <si>
    <t>11242 : โรงพยาบาลพบพระ</t>
  </si>
  <si>
    <t>11243 : โรงพยาบาลอุ้มผาง</t>
  </si>
  <si>
    <t>27443 : โรงพยาบาลวังเจ้า</t>
  </si>
  <si>
    <t>10724 : โรงพยาบาลสุโขทัย</t>
  </si>
  <si>
    <t>10725 : โรงพยาบาลศรีสังวรสุโขทัย</t>
  </si>
  <si>
    <t>11244 : โรงพยาบาลบ้านด่านลานหอย</t>
  </si>
  <si>
    <t>11245 : โรงพยาบาลคีรีมาศ</t>
  </si>
  <si>
    <t>11246 : โรงพยาบาลกงไกรลาศ</t>
  </si>
  <si>
    <t>11247 : โรงพยาบาลศรีสัชนาลัย</t>
  </si>
  <si>
    <t>11248 : โรงพยาบาลสวรรคโลก</t>
  </si>
  <si>
    <t>11249 : โรงพยาบาลศรีนคร</t>
  </si>
  <si>
    <t>11250 : โรงพยาบาลทุ่งเสลี่ยม</t>
  </si>
  <si>
    <t>10676 : โรงพยาบาลพุทธชินราช</t>
  </si>
  <si>
    <t>11251 : โรงพยาบาลชาติตระการ</t>
  </si>
  <si>
    <t>11252 : โรงพยาบาลบางระกำ</t>
  </si>
  <si>
    <t>11253 : โรงพยาบาลบางกระทุ่ม</t>
  </si>
  <si>
    <t>11254 : โรงพยาบาลพรหมพิราม</t>
  </si>
  <si>
    <t>11255 : โรงพยาบาลวัดโบสถ์</t>
  </si>
  <si>
    <t>11256 : โรงพยาบาลวังทอง</t>
  </si>
  <si>
    <t>11257 : โรงพยาบาลเนินมะปราง</t>
  </si>
  <si>
    <t>11455 : โรงพยาบาลสมเด็จพระยุพราชนครไทย</t>
  </si>
  <si>
    <t>10727 : โรงพยาบาลเพชรบูรณ์</t>
  </si>
  <si>
    <t>11264 : โรงพยาบาลชนแดน</t>
  </si>
  <si>
    <t>11265 : โรงพยาบาลหล่มสัก</t>
  </si>
  <si>
    <t>11266 : โรงพยาบาลวิเชียรบุรี</t>
  </si>
  <si>
    <t>11267 : โรงพยาบาลศรีเทพ</t>
  </si>
  <si>
    <t>11268 : โรงพยาบาลหนองไผ่</t>
  </si>
  <si>
    <t>11269 : โรงพยาบาลบึงสามพัน</t>
  </si>
  <si>
    <t>11270 : โรงพยาบาลน้ำหนาว</t>
  </si>
  <si>
    <t>11271 : โรงพยาบาลวังโป่ง</t>
  </si>
  <si>
    <t>11272 : โรงพยาบาลเขาค้อ</t>
  </si>
  <si>
    <t>11457 : โรงพยาบาลสมเด็จพระยุพราชหล่มเก่า</t>
  </si>
  <si>
    <t>10694 : โรงพยาบาลชัยนาทนเรนทร</t>
  </si>
  <si>
    <t>10802 : โรงพยาบาลมโนรมย์</t>
  </si>
  <si>
    <t>10803 : โรงพยาบาลวัดสิงห์</t>
  </si>
  <si>
    <t>10804 : โรงพยาบาลสรรพยา</t>
  </si>
  <si>
    <t>10805 : โรงพยาบาลสรรคบุรี</t>
  </si>
  <si>
    <t>10806 : โรงพยาบาลหันคา</t>
  </si>
  <si>
    <t>27974 : โรงพยาบาลหนองมะโมง</t>
  </si>
  <si>
    <t>27975 : โรงพยาบาลเนินขาม</t>
  </si>
  <si>
    <t>10675 : โรงพยาบาลสวรรค์ประชารักษ์</t>
  </si>
  <si>
    <t>11209 : โรงพยาบาลโกรกพระ</t>
  </si>
  <si>
    <t>11210 : โรงพยาบาลชุมแสง</t>
  </si>
  <si>
    <t>11211 : โรงพยาบาลหนองบัว</t>
  </si>
  <si>
    <t>11212 : โรงพยาบาลบรรพตพิสัย</t>
  </si>
  <si>
    <t>11213 : โรงพยาบาลเก้าเลี้ยว</t>
  </si>
  <si>
    <t>11214 : โรงพยาบาลตาคลี</t>
  </si>
  <si>
    <t>11215 : โรงพยาบาลท่าตะโก</t>
  </si>
  <si>
    <t>11216 : โรงพยาบาลไพศาลี</t>
  </si>
  <si>
    <t>11217 : โรงพยาบาลพยุหะคีรี</t>
  </si>
  <si>
    <t>11218 : โรงพยาบาลลาดยาว</t>
  </si>
  <si>
    <t>11219 : โรงพยาบาลตากฟ้า</t>
  </si>
  <si>
    <t>11220 : โรงพยาบาลแม่วงก์</t>
  </si>
  <si>
    <t>40749 : โรงพยาบาลชุมตาบง</t>
  </si>
  <si>
    <t>10720 : โรงพยาบาลอุทัยธานี</t>
  </si>
  <si>
    <t>11221 : โรงพยาบาลทัพทัน</t>
  </si>
  <si>
    <t>11222 : โรงพยาบาลสว่างอารมณ์</t>
  </si>
  <si>
    <t>11223 : โรงพยาบาลหนองฉาง</t>
  </si>
  <si>
    <t>11224 : โรงพยาบาลหนองขาหย่าง</t>
  </si>
  <si>
    <t>11225 : โรงพยาบาลบ้านไร่</t>
  </si>
  <si>
    <t>11226 : โรงพยาบาลลานสัก</t>
  </si>
  <si>
    <t>11227 : โรงพยาบาลห้วยคต</t>
  </si>
  <si>
    <t>10721 : โรงพยาบาลกำแพงเพชร</t>
  </si>
  <si>
    <t>11228 : โรงพยาบาลทุ่งโพธิ์ทะเล</t>
  </si>
  <si>
    <t>11229 : โรงพยาบาลไทรงาม</t>
  </si>
  <si>
    <t>11230 : โรงพยาบาลคลองลาน</t>
  </si>
  <si>
    <t>11231 : โรงพยาบาลขาณุวรลักษบุรี</t>
  </si>
  <si>
    <t>11232 : โรงพยาบาลคลองขลุง</t>
  </si>
  <si>
    <t>11233 : โรงพยาบาลพรานกระต่าย</t>
  </si>
  <si>
    <t>11234 : โรงพยาบาลลานกระบือ</t>
  </si>
  <si>
    <t>11235 : โรงพยาบาลทรายทองวัฒนา</t>
  </si>
  <si>
    <t>11236 : โรงพยาบาลปางศิลาทอง</t>
  </si>
  <si>
    <t>14135 : โรงพยาบาลบึงสามัคคี</t>
  </si>
  <si>
    <t>28010 : โรงพยาบาลโกสัมพีนคร</t>
  </si>
  <si>
    <t>10726 : โรงพยาบาลพิจิตร</t>
  </si>
  <si>
    <t>11258 : โรงพยาบาลวังทรายพูน</t>
  </si>
  <si>
    <t>11259 : โรงพยาบาลโพธิ์ประทับช้าง</t>
  </si>
  <si>
    <t>11260 : โรงพยาบาลบางมูลนาก</t>
  </si>
  <si>
    <t>11261 : โรงพยาบาลโพทะเล</t>
  </si>
  <si>
    <t>11262 : โรงพยาบาลสามง่าม</t>
  </si>
  <si>
    <t>11263 : โรงพยาบาลทับคล้อ</t>
  </si>
  <si>
    <t>11456 : โรงพยาบาลสมเด็จพระยุพราชตะพานหิน</t>
  </si>
  <si>
    <t>11631 : โรงพยาบาลวชิรบารมี</t>
  </si>
  <si>
    <t>27978 : โรงพยาบาลสากเหล็ก</t>
  </si>
  <si>
    <t>27979 : โรงพยาบาลบึงนาราง</t>
  </si>
  <si>
    <t>27980 : โรงพยาบาลดงเจริญ</t>
  </si>
  <si>
    <t>10686 : โรงพยาบาลพระนั่งเกล้า</t>
  </si>
  <si>
    <t>10756 : โรงพยาบาลบางกรวย</t>
  </si>
  <si>
    <t>10757 : โรงพยาบาลบางใหญ่</t>
  </si>
  <si>
    <t>10758 : โรงพยาบาลบางบัวทอง</t>
  </si>
  <si>
    <t>10759 : โรงพยาบาลไทรน้อย</t>
  </si>
  <si>
    <t>10760 : โรงพยาบาลปากเกร็ด</t>
  </si>
  <si>
    <t>28875 : โรงพยาบาลบางบัวทอง ๒</t>
  </si>
  <si>
    <t>41768</t>
  </si>
  <si>
    <t>41768 : ศูนย์บริการการแพทย์นนทบุรี</t>
  </si>
  <si>
    <t>10687 : โรงพยาบาลปทุมธานี</t>
  </si>
  <si>
    <t>10761 : โรงพยาบาลคลองหลวง</t>
  </si>
  <si>
    <t>10762 : โรงพยาบาลธัญบุรี</t>
  </si>
  <si>
    <t>10763 : โรงพยาบาลประชาธิปัตย์</t>
  </si>
  <si>
    <t>10764 : โรงพยาบาลหนองเสือ</t>
  </si>
  <si>
    <t>10765 : โรงพยาบาลลาดหลุมแก้ว</t>
  </si>
  <si>
    <t>10766 : โรงพยาบาลลำลูกกา</t>
  </si>
  <si>
    <t>10767 : โรงพยาบาลสามโคก</t>
  </si>
  <si>
    <t>10660 : โรงพยาบาลพระนครศรีอยุธยา</t>
  </si>
  <si>
    <t>10688 : โรงพยาบาลเสนา</t>
  </si>
  <si>
    <t>10768 : โรงพยาบาลท่าเรือ</t>
  </si>
  <si>
    <t>10769 : โรงพยาบาลสมเด็จพระสังฆราชเจ้า กรมหลวงชินวราลงกรณ (วาสนมหาเถร)</t>
  </si>
  <si>
    <t>10770 : โรงพยาบาลบางไทร</t>
  </si>
  <si>
    <t>10771 : โรงพยาบาลบางบาล</t>
  </si>
  <si>
    <t>10772 : โรงพยาบาลบางปะอิน</t>
  </si>
  <si>
    <t>10773 : โรงพยาบาลบางปะหัน</t>
  </si>
  <si>
    <t>10774 : โรงพยาบาลผักไห่</t>
  </si>
  <si>
    <t>10775 : โรงพยาบาลภาชี</t>
  </si>
  <si>
    <t>10776 : โรงพยาบาลลาดบัวหลวง</t>
  </si>
  <si>
    <t>10777 : โรงพยาบาลวังน้อย</t>
  </si>
  <si>
    <t>10778 : โรงพยาบาลบางซ้าย</t>
  </si>
  <si>
    <t>10779 : โรงพยาบาลอุทัย</t>
  </si>
  <si>
    <t>10780 : โรงพยาบาลมหาราช</t>
  </si>
  <si>
    <t>10781 : โรงพยาบาลบ้านแพรก</t>
  </si>
  <si>
    <t>10689 : โรงพยาบาลอ่างทอง</t>
  </si>
  <si>
    <t>10782 : โรงพยาบาลไชโย</t>
  </si>
  <si>
    <t>10784 : โรงพยาบาลป่าโมก</t>
  </si>
  <si>
    <t>10785 : โรงพยาบาลโพธิ์ทอง</t>
  </si>
  <si>
    <t>10786 : โรงพยาบาลแสวงหา</t>
  </si>
  <si>
    <t>10787 : โรงพยาบาลวิเศษชัยชาญ</t>
  </si>
  <si>
    <t>10788 : โรงพยาบาลสามโก้</t>
  </si>
  <si>
    <t>10690 : โรงพยาบาลพระนารายณ์มหาราช</t>
  </si>
  <si>
    <t>10691 : โรงพยาบาลบ้านหมี่</t>
  </si>
  <si>
    <t>10789 : โรงพยาบาลพัฒนานิคม</t>
  </si>
  <si>
    <t>10790 : โรงพยาบาลโคกสำโรง</t>
  </si>
  <si>
    <t>10791 : โรงพยาบาลชัยบาดาล</t>
  </si>
  <si>
    <t>10792 : โรงพยาบาลท่าวุ้ง</t>
  </si>
  <si>
    <t>10793 : โรงพยาบาลท่าหลวง</t>
  </si>
  <si>
    <t>10794 : โรงพยาบาลสระโบสถ์</t>
  </si>
  <si>
    <t>10795 : โรงพยาบาลโคกเจริญ</t>
  </si>
  <si>
    <t>10796 : โรงพยาบาลลำสนธิ</t>
  </si>
  <si>
    <t>10797 : โรงพยาบาลหนองม่วง</t>
  </si>
  <si>
    <t>10692 : โรงพยาบาลสิงห์บุรี</t>
  </si>
  <si>
    <t>10693 : โรงพยาบาลอินทร์บุรี</t>
  </si>
  <si>
    <t>10798 : โรงพยาบาลบางระจัน</t>
  </si>
  <si>
    <t>10799 : โรงพยาบาลค่ายบางระจัน</t>
  </si>
  <si>
    <t>10800 : โรงพยาบาลพรหมบุรี</t>
  </si>
  <si>
    <t>10801 : โรงพยาบาลท่าช้าง</t>
  </si>
  <si>
    <t>10661 : โรงพยาบาลสระบุรี</t>
  </si>
  <si>
    <t>10695 : โรงพยาบาลพระพุทธบาท</t>
  </si>
  <si>
    <t>10807 : โรงพยาบาลแก่งคอย</t>
  </si>
  <si>
    <t>10808 : โรงพยาบาลหนองแค</t>
  </si>
  <si>
    <t>10809 : โรงพยาบาลวิหารแดง</t>
  </si>
  <si>
    <t>10810 : โรงพยาบาลหนองแซง</t>
  </si>
  <si>
    <t>10811 : โรงพยาบาลบ้านหมอ</t>
  </si>
  <si>
    <t>10812 : โรงพยาบาลดอนพุด</t>
  </si>
  <si>
    <t>10813 : โรงพยาบาลหนองโดน</t>
  </si>
  <si>
    <t>10814 : โรงพยาบาลเสาไห้เฉลิมพระเกียรติ80พรรษา</t>
  </si>
  <si>
    <t>10815 : โรงพยาบาลมวกเหล็ก</t>
  </si>
  <si>
    <t>10816 : โรงพยาบาลวังม่วงสัทธรรม</t>
  </si>
  <si>
    <t>10698 : โรงพยาบาลนครนายก</t>
  </si>
  <si>
    <t>10863 : โรงพยาบาลปากพลี</t>
  </si>
  <si>
    <t>10864 : โรงพยาบาลบ้านนา</t>
  </si>
  <si>
    <t>10865 : โรงพยาบาลองครักษ์</t>
  </si>
  <si>
    <t>10677 : โรงพยาบาลราชบุรี</t>
  </si>
  <si>
    <t>10728 : โรงพยาบาลดำเนินสะดวก</t>
  </si>
  <si>
    <t>10729 : โรงพยาบาลบ้านโป่ง</t>
  </si>
  <si>
    <t>10730 : โรงพยาบาลโพธาราม</t>
  </si>
  <si>
    <t>11273 : โรงพยาบาลสวนผึ้ง</t>
  </si>
  <si>
    <t>11274 : โรงพยาบาลบางแพ</t>
  </si>
  <si>
    <t>11275 : โรงพยาบาลเจ็ดเสมียน</t>
  </si>
  <si>
    <t>11276 : โรงพยาบาลปากท่อ</t>
  </si>
  <si>
    <t>11277 : โรงพยาบาลวัดเพลง</t>
  </si>
  <si>
    <t>11458 : โรงพยาบาลสมเด็จพระยุพราชจอมบึง</t>
  </si>
  <si>
    <t>28858 : โรงพยาบาลบ้านคา</t>
  </si>
  <si>
    <t>10731 : โรงพยาบาลพหลพลพยุหเสนา</t>
  </si>
  <si>
    <t>10732 : โรงพยาบาลมะการักษ์</t>
  </si>
  <si>
    <t>11278 : โรงพยาบาลไทรโยค</t>
  </si>
  <si>
    <t>11279 : โรงพยาบาลสมเด็จพระปิยมหาราชรมณียเขต</t>
  </si>
  <si>
    <t>11280 : โรงพยาบาลบ่อพลอย</t>
  </si>
  <si>
    <t>11281 : โรงพยาบาลท่ากระดาน</t>
  </si>
  <si>
    <t>11282 : โรงพยาบาลสมเด็จพระสังฆราชองค์ที่ ๑๙</t>
  </si>
  <si>
    <t>11283 : โรงพยาบาลทองผาภูมิ</t>
  </si>
  <si>
    <t>11284 : โรงพยาบาลสังขละบุรี</t>
  </si>
  <si>
    <t>11285 : โรงพยาบาลเจ้าคุณไพบูลย์พนมทวน</t>
  </si>
  <si>
    <t>11286 : โรงพยาบาลเลาขวัญ</t>
  </si>
  <si>
    <t>11287 : โรงพยาบาลด่านมะขามเตี้ย</t>
  </si>
  <si>
    <t>11288 : โรงพยาบาลสถานพระบารมี</t>
  </si>
  <si>
    <t>14136 : โรงพยาบาลศุกร์ศิริศรีสวัสดิ์</t>
  </si>
  <si>
    <t>21948 : โรงพยาบาลห้วยกระเจา เฉลิมพระเกียรติ 80 พรรษา</t>
  </si>
  <si>
    <t>41701</t>
  </si>
  <si>
    <t>41701 : โรงพยาบาลหนองปรือ</t>
  </si>
  <si>
    <t>10678 : โรงพยาบาลเจ้าพระยายมราช</t>
  </si>
  <si>
    <t>10733 : โรงพยาบาลสมเด็จพระสังฆราชองค์ที่17</t>
  </si>
  <si>
    <t>11289 : โรงพยาบาลเดิมบางนางบวช</t>
  </si>
  <si>
    <t>11290 : โรงพยาบาลด่านช้าง</t>
  </si>
  <si>
    <t>11291 : โรงพยาบาลบางปลาม้า</t>
  </si>
  <si>
    <t>11292 : โรงพยาบาลศรีประจันต์</t>
  </si>
  <si>
    <t>11293 : โรงพยาบาลดอนเจดีย์</t>
  </si>
  <si>
    <t>11294 : โรงพยาบาลสามชุก</t>
  </si>
  <si>
    <t>11295 : โรงพยาบาลอู่ทอง</t>
  </si>
  <si>
    <t>11296 : โรงพยาบาลหนองหญ้าไซ</t>
  </si>
  <si>
    <t>10679 : โรงพยาบาลนครปฐม</t>
  </si>
  <si>
    <t>11297 : โรงพยาบาลกำแพงแสน</t>
  </si>
  <si>
    <t>11298 : โรงพยาบาลนครชัยศรี</t>
  </si>
  <si>
    <t>11299 : โรงพยาบาลห้วยพลู</t>
  </si>
  <si>
    <t>11300 : โรงพยาบาลดอนตูม</t>
  </si>
  <si>
    <t>11301 : โรงพยาบาลบางเลน</t>
  </si>
  <si>
    <t>11302 : โรงพยาบาลสามพราน</t>
  </si>
  <si>
    <t>11303 : โรงพยาบาลพุทธมณฑล</t>
  </si>
  <si>
    <t>13819 : โรงพยาบาลหลวงพ่อเปิ่น</t>
  </si>
  <si>
    <t>10734 : โรงพยาบาลสมุทรสาคร</t>
  </si>
  <si>
    <t>11304 : โรงพยาบาลกระทุ่มแบน</t>
  </si>
  <si>
    <t>10735 : โรงพยาบาลสมเด็จพระพุทธเลิศหล้า</t>
  </si>
  <si>
    <t>11306 : โรงพยาบาลนภาลัย</t>
  </si>
  <si>
    <t>11307 : โรงพยาบาลอัมพวา</t>
  </si>
  <si>
    <t>10736 : โรงพยาบาลพระจอมเกล้า</t>
  </si>
  <si>
    <t>11308 : โรงพยาบาลเขาย้อย</t>
  </si>
  <si>
    <t>11309 : โรงพยาบาลหนองหญ้าปล้อง</t>
  </si>
  <si>
    <t>11310 : โรงพยาบาลชะอำ</t>
  </si>
  <si>
    <t>11311 : โรงพยาบาลท่ายาง</t>
  </si>
  <si>
    <t>11312 : โรงพยาบาลบ้านลาด</t>
  </si>
  <si>
    <t>11313 : โรงพยาบาลบ้านแหลม</t>
  </si>
  <si>
    <t>11314 : โรงพยาบาลแก่งกระจาน</t>
  </si>
  <si>
    <t>10737 : โรงพยาบาลประจวบคีรีขันธ์</t>
  </si>
  <si>
    <t>11315 : โรงพยาบาลกุยบุรี</t>
  </si>
  <si>
    <t>11316 : โรงพยาบาลทับสะแก</t>
  </si>
  <si>
    <t>11317 : โรงพยาบาลบางสะพาน</t>
  </si>
  <si>
    <t>11318 : โรงพยาบาลบางสะพานน้อย</t>
  </si>
  <si>
    <t>11319 : โรงพยาบาลปราณบุรี</t>
  </si>
  <si>
    <t>11320 : โรงพยาบาลหัวหิน</t>
  </si>
  <si>
    <t>11321 : โรงพยาบาลสามร้อยยอด</t>
  </si>
  <si>
    <t>10685 : โรงพยาบาลสมุทรปราการ</t>
  </si>
  <si>
    <t>10752 : โรงพยาบาลบางบ่อ</t>
  </si>
  <si>
    <t>10753 : โรงพยาบาลบางพลี</t>
  </si>
  <si>
    <t>10754 : โรงพยาบาลบางจาก</t>
  </si>
  <si>
    <t>10755 : โรงพยาบาลพระสมุทรเจดีย์</t>
  </si>
  <si>
    <t>28785 : โรงพยาบาลบางเสาธง</t>
  </si>
  <si>
    <t>10662 : โรงพยาบาลชลบุรี</t>
  </si>
  <si>
    <t>10817 : โรงพยาบาลบ้านบึง</t>
  </si>
  <si>
    <t>10818 : โรงพยาบาลหนองใหญ่</t>
  </si>
  <si>
    <t>10819 : โรงพยาบาลบางละมุง</t>
  </si>
  <si>
    <t>10820 : โรงพยาบาลวัดญาณสังวราราม</t>
  </si>
  <si>
    <t>10821 : โรงพยาบาลพานทอง</t>
  </si>
  <si>
    <t>10822 : โรงพยาบาลพนัสนิคม</t>
  </si>
  <si>
    <t>10823 : โรงพยาบาลแหลมฉบัง</t>
  </si>
  <si>
    <t>10824 : โรงพยาบาลเกาะสีชัง</t>
  </si>
  <si>
    <t>10825 : โรงพยาบาลสัตหีบกม10</t>
  </si>
  <si>
    <t>10826 : โรงพยาบาลบ่อทอง</t>
  </si>
  <si>
    <t>28006 : โรงพยาบาลเกาะจันทร์</t>
  </si>
  <si>
    <t>10663 : โรงพยาบาลระยอง</t>
  </si>
  <si>
    <t>10827 : โรงพยาบาลเฉลิมพระเกียรติสมเด็จพระเทพรัตนราชสุดาฯ สยามบรมราชกุมารี ระยอง</t>
  </si>
  <si>
    <t>10828 : โรงพยาบาลบ้านฉาง</t>
  </si>
  <si>
    <t>10829 : โรงพยาบาลแกลง</t>
  </si>
  <si>
    <t>10830 : โรงพยาบาลวังจันทร์</t>
  </si>
  <si>
    <t>10831 : โรงพยาบาลบ้านค่าย</t>
  </si>
  <si>
    <t>10832 : โรงพยาบาลปลวกแดง</t>
  </si>
  <si>
    <t>22734 : โรงพยาบาลเขาชะเมา เฉลิมพระเกียรติ 80 พรรษา</t>
  </si>
  <si>
    <t>23962 : โรงพยาบาลนิคมพัฒนา</t>
  </si>
  <si>
    <t>10664 : โรงพยาบาลพระปกเกล้า</t>
  </si>
  <si>
    <t>10834 : โรงพยาบาลขลุง</t>
  </si>
  <si>
    <t>10835 : โรงพยาบาลท่าใหม่</t>
  </si>
  <si>
    <t>10836 : โรงพยาบาลเขาสุกิม</t>
  </si>
  <si>
    <t>10837 : โรงพยาบาลสองพี่น้อง</t>
  </si>
  <si>
    <t>10838 : โรงพยาบาลโป่งน้ำร้อน</t>
  </si>
  <si>
    <t>10839 : โรงพยาบาลมะขาม</t>
  </si>
  <si>
    <t>10840 : โรงพยาบาลแหลมสิงห์</t>
  </si>
  <si>
    <t>10841 : โรงพยาบาลสอยดาว</t>
  </si>
  <si>
    <t>10842 : โรงพยาบาลแก่งหางแมว</t>
  </si>
  <si>
    <t>10843 : โรงพยาบาลนายายอาม</t>
  </si>
  <si>
    <t>10844 : โรงพยาบาลเขาคิชฌกูฏ</t>
  </si>
  <si>
    <t>10696 : โรงพยาบาลตราด</t>
  </si>
  <si>
    <t>10845 : โรงพยาบาลคลองใหญ่</t>
  </si>
  <si>
    <t>10846 : โรงพยาบาลเขาสมิง</t>
  </si>
  <si>
    <t>10847 : โรงพยาบาลบ่อไร่</t>
  </si>
  <si>
    <t>10848 : โรงพยาบาลแหลมงอบ</t>
  </si>
  <si>
    <t>10849 : โรงพยาบาลเกาะกูด</t>
  </si>
  <si>
    <t>13816 : โรงพยาบาลเกาะช้าง</t>
  </si>
  <si>
    <t>10697 : โรงพยาบาลพุทธโสธร</t>
  </si>
  <si>
    <t>10833 : โรงพยาบาลท่าตะเกียบ</t>
  </si>
  <si>
    <t>10850 : โรงพยาบาลบางคล้า</t>
  </si>
  <si>
    <t>10851 : โรงพยาบาลบางน้ำเปรี้ยว</t>
  </si>
  <si>
    <t>10852 : โรงพยาบาลบางปะกง</t>
  </si>
  <si>
    <t>10853 : โรงพยาบาลบ้านโพธิ์</t>
  </si>
  <si>
    <t>10854 : โรงพยาบาลพนมสารคาม</t>
  </si>
  <si>
    <t>10855 : โรงพยาบาลสนามชัยเขต</t>
  </si>
  <si>
    <t>10856 : โรงพยาบาลแปลงยาว</t>
  </si>
  <si>
    <t>13747 : โรงพยาบาลราชสาส์น</t>
  </si>
  <si>
    <t>31327 : โรงพยาบาลคลองเขื่อน</t>
  </si>
  <si>
    <t>10665 : โรงพยาบาลเจ้าพระยาอภัยภูเบศร</t>
  </si>
  <si>
    <t>10857 : โรงพยาบาลกบินทร์บุรี</t>
  </si>
  <si>
    <t>10858 : โรงพยาบาลนาดี</t>
  </si>
  <si>
    <t>10859 : โรงพยาบาลบ้านสร้าง</t>
  </si>
  <si>
    <t>10860 : โรงพยาบาลประจันตคาม</t>
  </si>
  <si>
    <t>10861 : โรงพยาบาลศรีมหาโพธิ</t>
  </si>
  <si>
    <t>10862 : โรงพยาบาลศรีมโหสถ</t>
  </si>
  <si>
    <t>10699 : โรงพยาบาลสมเด็จพระยุพราชสระแก้ว</t>
  </si>
  <si>
    <t>10866 : โรงพยาบาลคลองหาด</t>
  </si>
  <si>
    <t>10867 : โรงพยาบาลตาพระยา</t>
  </si>
  <si>
    <t>10868 : โรงพยาบาลวังน้ำเย็น</t>
  </si>
  <si>
    <t>10869 : โรงพยาบาลวัฒนานคร</t>
  </si>
  <si>
    <t>10870 : โรงพยาบาลอรัญประเทศ</t>
  </si>
  <si>
    <t>13817 : โรงพยาบาลเขาฉกรรจ์</t>
  </si>
  <si>
    <t>10670 : โรงพยาบาลขอนแก่น</t>
  </si>
  <si>
    <t>10995 : โรงพยาบาลบ้านฝาง</t>
  </si>
  <si>
    <t>10996 : โรงพยาบาลพระยืน</t>
  </si>
  <si>
    <t>10997 : โรงพยาบาลหนองเรือ</t>
  </si>
  <si>
    <t>10998 : โรงพยาบาลชุมแพ</t>
  </si>
  <si>
    <t>10999 : โรงพยาบาลสีชมพู</t>
  </si>
  <si>
    <t>11000 : โรงพยาบาลน้ำพอง</t>
  </si>
  <si>
    <t>11001 : โรงพยาบาลอุบลรัตน์</t>
  </si>
  <si>
    <t>11002 : โรงพยาบาลบ้านไผ่</t>
  </si>
  <si>
    <t>11003 : โรงพยาบาลเปือยน้อย</t>
  </si>
  <si>
    <t>11004 : โรงพยาบาลพล</t>
  </si>
  <si>
    <t>11005 : โรงพยาบาลแวงใหญ่</t>
  </si>
  <si>
    <t>11006 : โรงพยาบาลแวงน้อย</t>
  </si>
  <si>
    <t>11007 : โรงพยาบาลหนองสองห้อง</t>
  </si>
  <si>
    <t>11008 : โรงพยาบาลภูเวียง</t>
  </si>
  <si>
    <t>11009 : โรงพยาบาลมัญจาคีรี</t>
  </si>
  <si>
    <t>11010 : โรงพยาบาลชนบท</t>
  </si>
  <si>
    <t>11011 : โรงพยาบาลเขาสวนกวาง</t>
  </si>
  <si>
    <t>11012 : โรงพยาบาลภูผาม่าน</t>
  </si>
  <si>
    <t>11445 : โรงพยาบาลสมเด็จพระยุพราชกระนวน</t>
  </si>
  <si>
    <t>12275 : โรงพยาบาลสิรินธร(ภาคตะวันออกเฉียงเหนือ)</t>
  </si>
  <si>
    <t>14132 : โรงพยาบาลซำสูง</t>
  </si>
  <si>
    <t>77649 : โรงพยาบาลหนองนาคำ</t>
  </si>
  <si>
    <t>77650 : โรงพยาบาลเวียงเก่า</t>
  </si>
  <si>
    <t>77651 : โรงพยาบาลโคกโพธิ์ไชย</t>
  </si>
  <si>
    <t>77652 : โรงพยาบาลโนนศิลา</t>
  </si>
  <si>
    <t>10707 : โรงพยาบาลมหาสารคาม</t>
  </si>
  <si>
    <t>11051 : โรงพยาบาลแกดำ</t>
  </si>
  <si>
    <t>11052 : โรงพยาบาลโกสุมพิสัย</t>
  </si>
  <si>
    <t>11053 : โรงพยาบาลกันทรวิชัย</t>
  </si>
  <si>
    <t>11054 : โรงพยาบาลเชียงยืน</t>
  </si>
  <si>
    <t>11055 : โรงพยาบาลบรบือ</t>
  </si>
  <si>
    <t>11056 : โรงพยาบาลนาเชือก</t>
  </si>
  <si>
    <t>11057 : โรงพยาบาลพยัคฆภูมิพิสัย</t>
  </si>
  <si>
    <t>11058 : โรงพยาบาลวาปีปทุม</t>
  </si>
  <si>
    <t>11059 : โรงพยาบาลนาดูน</t>
  </si>
  <si>
    <t>11060 : โรงพยาบาลยางสีสุราช</t>
  </si>
  <si>
    <t>24704 : โรงพยาบาลกุดรัง</t>
  </si>
  <si>
    <t>28843 : โรงพยาบาลชื่นชม</t>
  </si>
  <si>
    <t>10708 : โรงพยาบาลร้อยเอ็ด</t>
  </si>
  <si>
    <t>11061 : โรงพยาบาลเกษตรวิสัย</t>
  </si>
  <si>
    <t>11062 : โรงพยาบาลปทุมรัตต์</t>
  </si>
  <si>
    <t>11063 : โรงพยาบาลจตุรพักตรพิมาน</t>
  </si>
  <si>
    <t>11064 : โรงพยาบาลธวัชบุรี</t>
  </si>
  <si>
    <t>11065 : โรงพยาบาลพนมไพร</t>
  </si>
  <si>
    <t>11066 : โรงพยาบาลโพนทอง</t>
  </si>
  <si>
    <t>11067 : โรงพยาบาลโพธิ์ชัย</t>
  </si>
  <si>
    <t>11068 : โรงพยาบาลหนองพอก</t>
  </si>
  <si>
    <t>11069 : โรงพยาบาลเสลภูมิ</t>
  </si>
  <si>
    <t>11070 : โรงพยาบาลสุวรรณภูมิ</t>
  </si>
  <si>
    <t>11071 : โรงพยาบาลเมืองสรวง</t>
  </si>
  <si>
    <t>11072 : โรงพยาบาลโพนทราย</t>
  </si>
  <si>
    <t>11073 : โรงพยาบาลอาจสามารถ</t>
  </si>
  <si>
    <t>11074 : โรงพยาบาลเมยวดี</t>
  </si>
  <si>
    <t>11075 : โรงพยาบาลศรีสมเด็จ</t>
  </si>
  <si>
    <t>11076 : โรงพยาบาลจังหาร</t>
  </si>
  <si>
    <t>27988 : โรงพยาบาลทุ่งเขาหลวง</t>
  </si>
  <si>
    <t>27989 : โรงพยาบาลเชียงขวัญ</t>
  </si>
  <si>
    <t>27990 : โรงพยาบาลหนองฮี</t>
  </si>
  <si>
    <t>10709 : โรงพยาบาลกาฬสินธุ์</t>
  </si>
  <si>
    <t>11077 : โรงพยาบาลนามน</t>
  </si>
  <si>
    <t>11078 : โรงพยาบาลกมลาไสย</t>
  </si>
  <si>
    <t>11079 : โรงพยาบาลร่องคำ</t>
  </si>
  <si>
    <t>11080 : โรงพยาบาลเขาวง</t>
  </si>
  <si>
    <t>11081 : โรงพยาบาลยางตลาด</t>
  </si>
  <si>
    <t>11082 : โรงพยาบาลห้วยเม็ก</t>
  </si>
  <si>
    <t>11083 : โรงพยาบาลสหัสขันธ์</t>
  </si>
  <si>
    <t>11084 : โรงพยาบาลคำม่วง</t>
  </si>
  <si>
    <t>11085 : โรงพยาบาลท่าคันโท</t>
  </si>
  <si>
    <t>11086 : โรงพยาบาลหนองกุงศรี</t>
  </si>
  <si>
    <t>11087 : โรงพยาบาลสมเด็จ</t>
  </si>
  <si>
    <t>11088 : โรงพยาบาลห้วยผึ้ง</t>
  </si>
  <si>
    <t>11449 : โรงพยาบาลสมเด็จพระยุพราชกุฉินารายณ์</t>
  </si>
  <si>
    <t>28017 : โรงพยาบาลนาคู</t>
  </si>
  <si>
    <t>28789 : โรงพยาบาลฆ้องชัย</t>
  </si>
  <si>
    <t>28790 : โรงพยาบาลดอนจาน</t>
  </si>
  <si>
    <t>28791 : โรงพยาบาลสามชัย</t>
  </si>
  <si>
    <t>11040 : โรงพยาบาลบึงกาฬ</t>
  </si>
  <si>
    <t>11041 : โรงพยาบาลพรเจริญ</t>
  </si>
  <si>
    <t>11043 : โรงพยาบาลโซ่พิสัย</t>
  </si>
  <si>
    <t>11046 : โรงพยาบาลเซกา</t>
  </si>
  <si>
    <t>11047 : โรงพยาบาลปากคาด</t>
  </si>
  <si>
    <t>11048 : โรงพยาบาลบึงโขงหลง</t>
  </si>
  <si>
    <t>11049 : โรงพยาบาลศรีวิไล</t>
  </si>
  <si>
    <t>11050 : โรงพยาบาลบุ่งคล้า</t>
  </si>
  <si>
    <t>10704 : โรงพยาบาลหนองบัวลำภู</t>
  </si>
  <si>
    <t>10991 : โรงพยาบาลนากลาง</t>
  </si>
  <si>
    <t>10992 : โรงพยาบาลโนนสัง</t>
  </si>
  <si>
    <t>10993 : โรงพยาบาลศรีบุญเรือง</t>
  </si>
  <si>
    <t>10994 : โรงพยาบาลสุวรรณคูหา</t>
  </si>
  <si>
    <t>23367 : โรงพยาบาลนาวัง เฉลิมพระเกียรติ 80 พรรษา</t>
  </si>
  <si>
    <t>10671 : โรงพยาบาลอุดรธานี</t>
  </si>
  <si>
    <t>11013 : โรงพยาบาลกุดจับ</t>
  </si>
  <si>
    <t>11014 : โรงพยาบาลหนองวัวซอ</t>
  </si>
  <si>
    <t>11015 : โรงพยาบาลกุมภวาปี</t>
  </si>
  <si>
    <t>11016 : โรงพยาบาลห้วยเกิ้ง</t>
  </si>
  <si>
    <t>11017 : โรงพยาบาลโนนสะอาด</t>
  </si>
  <si>
    <t>11018 : โรงพยาบาลหนองหาน</t>
  </si>
  <si>
    <t>11019 : โรงพยาบาลทุ่งฝน</t>
  </si>
  <si>
    <t>11020 : โรงพยาบาลไชยวาน</t>
  </si>
  <si>
    <t>11021 : โรงพยาบาลศรีธาตุ</t>
  </si>
  <si>
    <t>11022 : โรงพยาบาลวังสามหมอ</t>
  </si>
  <si>
    <t>11023 : โรงพยาบาลบ้านผือ</t>
  </si>
  <si>
    <t>11024 : โรงพยาบาลน้ำโสม</t>
  </si>
  <si>
    <t>11025 : โรงพยาบาลเพ็ญ</t>
  </si>
  <si>
    <t>11026 : โรงพยาบาลสร้างคอม</t>
  </si>
  <si>
    <t>11027 : โรงพยาบาลหนองแสง</t>
  </si>
  <si>
    <t>11028 : โรงพยาบาลนายูง</t>
  </si>
  <si>
    <t>11029 : โรงพยาบาลพิบูลย์รักษ์</t>
  </si>
  <si>
    <t>11446 : โรงพยาบาลสมเด็จพระยุพราชบ้านดุง</t>
  </si>
  <si>
    <t>25058 : โรงพยาบาลกู่แก้ว</t>
  </si>
  <si>
    <t>25059 : โรงพยาบาลประจักษ์ศิลปาคม</t>
  </si>
  <si>
    <t>10705 : โรงพยาบาลเลย</t>
  </si>
  <si>
    <t>11030 : โรงพยาบาลนาด้วง</t>
  </si>
  <si>
    <t>11031 : โรงพยาบาลเชียงคาน</t>
  </si>
  <si>
    <t>11032 : โรงพยาบาลปากชม</t>
  </si>
  <si>
    <t>11033 : โรงพยาบาลนาแห้ว</t>
  </si>
  <si>
    <t>11034 : โรงพยาบาลภูเรือ</t>
  </si>
  <si>
    <t>11035 : โรงพยาบาลท่าลี่</t>
  </si>
  <si>
    <t>11036 : โรงพยาบาลวังสะพุง</t>
  </si>
  <si>
    <t>11037 : โรงพยาบาลภูกระดึง</t>
  </si>
  <si>
    <t>11038 : โรงพยาบาลภูหลวง</t>
  </si>
  <si>
    <t>11039 : โรงพยาบาลผาขาว</t>
  </si>
  <si>
    <t>11447 : โรงพยาบาลสมเด็จพระยุพราชด่านซ้าย</t>
  </si>
  <si>
    <t>14133 : โรงพยาบาลเอราวัณ</t>
  </si>
  <si>
    <t>28861 : โรงพยาบาลหนองหิน</t>
  </si>
  <si>
    <t>10706 : โรงพยาบาลหนองคาย</t>
  </si>
  <si>
    <t>11042 : โรงพยาบาลโพนพิสัย</t>
  </si>
  <si>
    <t>11044 : โรงพยาบาลศรีเชียงใหม่</t>
  </si>
  <si>
    <t>11045 : โรงพยาบาลสังคม</t>
  </si>
  <si>
    <t>11448 : โรงพยาบาลสมเด็จพระยุพราชท่าบ่อ</t>
  </si>
  <si>
    <t>21356 : โรงพยาบาลสระใคร</t>
  </si>
  <si>
    <t>28778 : โรงพยาบาลโพธิ์ตาก</t>
  </si>
  <si>
    <t>28811 : โรงพยาบาลเฝ้าไร่</t>
  </si>
  <si>
    <t>28815 : โรงพยาบาลรัตนวาปี</t>
  </si>
  <si>
    <t>10710 : โรงพยาบาลสกลนคร</t>
  </si>
  <si>
    <t>11089 : โรงพยาบาลกุสุมาลย์</t>
  </si>
  <si>
    <t>11090 : โรงพยาบาลกุดบาก</t>
  </si>
  <si>
    <t>11091 : โรงพยาบาลพระอาจารย์ฝั้นอาจาโร</t>
  </si>
  <si>
    <t>11092 : โรงพยาบาลพังโคน</t>
  </si>
  <si>
    <t>11093 : โรงพยาบาลวาริชภูมิ</t>
  </si>
  <si>
    <t>11094 : โรงพยาบาลนิคมน้ำอูน</t>
  </si>
  <si>
    <t>11095 : โรงพยาบาลวานรนิวาส</t>
  </si>
  <si>
    <t>11096 : โรงพยาบาลคำตากล้า</t>
  </si>
  <si>
    <t>11097 : โรงพยาบาลบ้านม่วง</t>
  </si>
  <si>
    <t>11098 : โรงพยาบาลอากาศอำนวย</t>
  </si>
  <si>
    <t>11099 : โรงพยาบาลส่องดาว</t>
  </si>
  <si>
    <t>11100 : โรงพยาบาลเต่างอย</t>
  </si>
  <si>
    <t>11101 : โรงพยาบาลโคกศรีสุพรรณ</t>
  </si>
  <si>
    <t>11102 : โรงพยาบาลเจริญศิลป์</t>
  </si>
  <si>
    <t>11103 : โรงพยาบาลโพนนาแก้ว</t>
  </si>
  <si>
    <t>11450 : โรงพยาบาลสมเด็จพระยุพราชสว่างแดนดิน</t>
  </si>
  <si>
    <t>21323 : โรงพยาบาลพระอาจารย์แบน ธนากโร</t>
  </si>
  <si>
    <t>10711 : โรงพยาบาลนครพนม</t>
  </si>
  <si>
    <t>11104 : โรงพยาบาลปลาปาก</t>
  </si>
  <si>
    <t>11105 : โรงพยาบาลท่าอุเทน</t>
  </si>
  <si>
    <t>11106 : โรงพยาบาลบ้านแพง</t>
  </si>
  <si>
    <t>11107 : โรงพยาบาลนาทม</t>
  </si>
  <si>
    <t>11108 : โรงพยาบาลเรณูนคร</t>
  </si>
  <si>
    <t>11109 : โรงพยาบาลนาแก</t>
  </si>
  <si>
    <t>11110 : โรงพยาบาลศรีสงคราม</t>
  </si>
  <si>
    <t>11111 : โรงพยาบาลนาหว้า</t>
  </si>
  <si>
    <t>11112 : โรงพยาบาลโพนสวรรค์</t>
  </si>
  <si>
    <t>11451 : โรงพยาบาลสมเด็จพระยุพราชธาตุพนม</t>
  </si>
  <si>
    <t>40840 : โรงพยาบาลวังยาง</t>
  </si>
  <si>
    <t>10666 : โรงพยาบาลมหาราชนครราชสีมา</t>
  </si>
  <si>
    <t>10871 : โรงพยาบาลครบุรี</t>
  </si>
  <si>
    <t>10872 : โรงพยาบาลเสิงสาง</t>
  </si>
  <si>
    <t>10873 : โรงพยาบาลคง</t>
  </si>
  <si>
    <t>10874 : โรงพยาบาลบ้านเหลื่อม</t>
  </si>
  <si>
    <t>10875 : โรงพยาบาลจักราช</t>
  </si>
  <si>
    <t>10876 : โรงพยาบาลโชคชัย</t>
  </si>
  <si>
    <t>10877 : โรงพยาบาลด่านขุนทด</t>
  </si>
  <si>
    <t>10878 : โรงพยาบาลโนนไทย</t>
  </si>
  <si>
    <t>10879 : โรงพยาบาลโนนสูง</t>
  </si>
  <si>
    <t>10880 : โรงพยาบาลขามสะแกแสง</t>
  </si>
  <si>
    <t>10881 : โรงพยาบาลบัวใหญ่</t>
  </si>
  <si>
    <t>10882 : โรงพยาบาลประทาย</t>
  </si>
  <si>
    <t>10883 : โรงพยาบาลปักธงชัย</t>
  </si>
  <si>
    <t>10884 : โรงพยาบาลพิมาย</t>
  </si>
  <si>
    <t>10885 : โรงพยาบาลห้วยแถลง</t>
  </si>
  <si>
    <t>10886 : โรงพยาบาลชุมพวง</t>
  </si>
  <si>
    <t>10887 : โรงพยาบาลสูงเนิน</t>
  </si>
  <si>
    <t>10888 : โรงพยาบาลขามทะเลสอ</t>
  </si>
  <si>
    <t>10889 : โรงพยาบาลสีคิ้ว</t>
  </si>
  <si>
    <t>10890 : โรงพยาบาลปากช่องนานา</t>
  </si>
  <si>
    <t>10891 : โรงพยาบาลหนองบุญมาก</t>
  </si>
  <si>
    <t>10892 : โรงพยาบาลแก้งสนามนาง</t>
  </si>
  <si>
    <t>10893 : โรงพยาบาลโนนแดง</t>
  </si>
  <si>
    <t>10894 : โรงพยาบาลวังน้ำเขียว</t>
  </si>
  <si>
    <t>11602 : โรงพยาบาลเฉลิมพระเกียรติสมเด็จย่า 100 ปี</t>
  </si>
  <si>
    <t>11608 : โรงพยาบาลลำทะเมนชัย</t>
  </si>
  <si>
    <t>22456 : โรงพยาบาลพระทองคำ เฉลิมพระเกียรติ 80 พรรษา</t>
  </si>
  <si>
    <t>23839 : โรงพยาบาลเทพรัตน์นครราชสีมา</t>
  </si>
  <si>
    <t>24692 : โรงพยาบาลเฉลิมพระเกียรติ</t>
  </si>
  <si>
    <t>27839 : โรงพยาบาลบัวลาย</t>
  </si>
  <si>
    <t>27840 : โรงพยาบาลสีดา</t>
  </si>
  <si>
    <t>27841 : โรงพยาบาลเทพารักษ์</t>
  </si>
  <si>
    <t>10667 : โรงพยาบาลบุรีรัมย์</t>
  </si>
  <si>
    <t>10895 : โรงพยาบาลคูเมือง</t>
  </si>
  <si>
    <t>10896 : โรงพยาบาลกระสัง</t>
  </si>
  <si>
    <t>10897 : โรงพยาบาลนางรอง</t>
  </si>
  <si>
    <t>10898 : โรงพยาบาลหนองกี่</t>
  </si>
  <si>
    <t>10899 : โรงพยาบาลละหานทราย</t>
  </si>
  <si>
    <t>10900 : โรงพยาบาลประโคนชัย</t>
  </si>
  <si>
    <t>10901 : โรงพยาบาลบ้านกรวด</t>
  </si>
  <si>
    <t>10902 : โรงพยาบาลพุทไธสง</t>
  </si>
  <si>
    <t>10904 : โรงพยาบาลลำปลายมาศ</t>
  </si>
  <si>
    <t>10905 : โรงพยาบาลสตึก</t>
  </si>
  <si>
    <t>10906 : โรงพยาบาลปะคำ</t>
  </si>
  <si>
    <t>10907 : โรงพยาบาลนาโพธิ์</t>
  </si>
  <si>
    <t>10908 : โรงพยาบาลหนองหงส์</t>
  </si>
  <si>
    <t>10909 : โรงพยาบาลพลับพลาชัย</t>
  </si>
  <si>
    <t>10910 : โรงพยาบาลห้วยราช</t>
  </si>
  <si>
    <t>10911 : โรงพยาบาลโนนสุวรรณ</t>
  </si>
  <si>
    <t>10912 : โรงพยาบาลชำนิ</t>
  </si>
  <si>
    <t>10913 : โรงพยาบาลบ้านใหม่ไชยพจน์</t>
  </si>
  <si>
    <t>10914 : โรงพยาบาลโนนดินแดง</t>
  </si>
  <si>
    <t>11619 : โรงพยาบาลเฉลิมพระเกียรติ</t>
  </si>
  <si>
    <t>23578 : โรงพยาบาลแคนดง</t>
  </si>
  <si>
    <t>28020 : โรงพยาบาลบ้านด่าน</t>
  </si>
  <si>
    <t>10668 : โรงพยาบาลสุรินทร์</t>
  </si>
  <si>
    <t>10915 : โรงพยาบาลชุมพลบุรี</t>
  </si>
  <si>
    <t>10916 : โรงพยาบาลท่าตูม</t>
  </si>
  <si>
    <t>10917 : โรงพยาบาลจอมพระ</t>
  </si>
  <si>
    <t>10918 : โรงพยาบาลปราสาท</t>
  </si>
  <si>
    <t>10919 : โรงพยาบาลกาบเชิง</t>
  </si>
  <si>
    <t>10920 : โรงพยาบาลรัตนบุรี</t>
  </si>
  <si>
    <t>10921 : โรงพยาบาลสนม</t>
  </si>
  <si>
    <t>10922 : โรงพยาบาลศีขรภูมิ</t>
  </si>
  <si>
    <t>10923 : โรงพยาบาลสังขะ</t>
  </si>
  <si>
    <t>10924 : โรงพยาบาลลำดวน</t>
  </si>
  <si>
    <t>10925 : โรงพยาบาลสำโรงทาบ</t>
  </si>
  <si>
    <t>10926 : โรงพยาบาลบัวเชด</t>
  </si>
  <si>
    <t>22302 : โรงพยาบาลพนมดงรัก เฉลิมพระเกียรติ 80 พรรษา</t>
  </si>
  <si>
    <t>27842 : โรงพยาบาลเขวาสินรินทร์</t>
  </si>
  <si>
    <t>27843 : โรงพยาบาลศรีณรงค์</t>
  </si>
  <si>
    <t>27844 : โรงพยาบาลโนนนารายณ์</t>
  </si>
  <si>
    <t>04007 : โรงพยาบาลซับใหญ่</t>
  </si>
  <si>
    <t>10702 : โรงพยาบาลชัยภูมิ</t>
  </si>
  <si>
    <t>10970 : โรงพยาบาลบ้านเขว้า</t>
  </si>
  <si>
    <t>10971 : โรงพยาบาลคอนสวรรค์</t>
  </si>
  <si>
    <t>10972 : โรงพยาบาลเกษตรสมบูรณ์</t>
  </si>
  <si>
    <t>10973 : โรงพยาบาลหนองบัวแดง</t>
  </si>
  <si>
    <t>10974 : โรงพยาบาลจัตุรัส</t>
  </si>
  <si>
    <t>10975 : โรงพยาบาลบำเหน็จณรงค์</t>
  </si>
  <si>
    <t>10976 : โรงพยาบาลหนองบัวระเหว</t>
  </si>
  <si>
    <t>10977 : โรงพยาบาลเทพสถิต</t>
  </si>
  <si>
    <t>10978 : โรงพยาบาลภูเขียวเฉลิมพระเกียรติ</t>
  </si>
  <si>
    <t>10979 : โรงพยาบาลบ้านแท่น</t>
  </si>
  <si>
    <t>10980 : โรงพยาบาลแก้งคร้อ</t>
  </si>
  <si>
    <t>10981 : โรงพยาบาลคอนสาร</t>
  </si>
  <si>
    <t>10982 : โรงพยาบาลภักดีชุมพล</t>
  </si>
  <si>
    <t>10983 : โรงพยาบาลเนินสง่า</t>
  </si>
  <si>
    <t>10700 : โรงพยาบาลศรีสะเกษ</t>
  </si>
  <si>
    <t>10927 : โรงพยาบาลยางชุมน้อย</t>
  </si>
  <si>
    <t>10928 : โรงพยาบาลกันทรารมย์</t>
  </si>
  <si>
    <t>10929 : โรงพยาบาลกันทรลักษ์</t>
  </si>
  <si>
    <t>10930 : โรงพยาบาลขุขันธ์</t>
  </si>
  <si>
    <t>10931 : โรงพยาบาลไพรบึง</t>
  </si>
  <si>
    <t>10932 : โรงพยาบาลปรางค์กู่</t>
  </si>
  <si>
    <t>10933 : โรงพยาบาลขุนหาญ</t>
  </si>
  <si>
    <t>10934 : โรงพยาบาลราษีไศล</t>
  </si>
  <si>
    <t>10935 : โรงพยาบาลอุทุมพรพิสัย</t>
  </si>
  <si>
    <t>10936 : โรงพยาบาลบึงบูรพ์</t>
  </si>
  <si>
    <t>10937 : โรงพยาบาลห้วยทับทัน</t>
  </si>
  <si>
    <t>10938 : โรงพยาบาลโนนคูณ</t>
  </si>
  <si>
    <t>10939 : โรงพยาบาลศรีรัตนะ</t>
  </si>
  <si>
    <t>10940 : โรงพยาบาลวังหิน</t>
  </si>
  <si>
    <t>10941 : โรงพยาบาลน้ำเกลี้ยง</t>
  </si>
  <si>
    <t>10942 : โรงพยาบาลภูสิงห์</t>
  </si>
  <si>
    <t>10943 : โรงพยาบาลเมืองจันทร์</t>
  </si>
  <si>
    <t>23125 : โรงพยาบาลเบญจลักษ์เฉลิมพระเกียรติ 80 พรรษา</t>
  </si>
  <si>
    <t>28014 : โรงพยาบาลพยุห์</t>
  </si>
  <si>
    <t>28015 : โรงพยาบาลโพธิ์ศรีสุวรรณ</t>
  </si>
  <si>
    <t>28016 : โรงพยาบาลศิลาลาด</t>
  </si>
  <si>
    <t>10669 : โรงพยาบาลสรรพสิทธิประสงค์</t>
  </si>
  <si>
    <t>10944 : โรงพยาบาลศรีเมืองใหม่</t>
  </si>
  <si>
    <t>10945 : โรงพยาบาลโขงเจียม</t>
  </si>
  <si>
    <t>10946 : โรงพยาบาลเขื่องใน</t>
  </si>
  <si>
    <t>10947 : โรงพยาบาลเขมราฐ</t>
  </si>
  <si>
    <t>10948 : โรงพยาบาลนาจะหลวย</t>
  </si>
  <si>
    <t>10949 : โรงพยาบาลน้ำยืน</t>
  </si>
  <si>
    <t>10950 : โรงพยาบาลบุณฑริก</t>
  </si>
  <si>
    <t>10951 : โรงพยาบาลตระการพืชผล</t>
  </si>
  <si>
    <t>10952 : โรงพยาบาลกุดข้าวปุ้น</t>
  </si>
  <si>
    <t>10953 : โรงพยาบาลม่วงสามสิบ</t>
  </si>
  <si>
    <t>10954 : โรงพยาบาลวารินชำราบ</t>
  </si>
  <si>
    <t>10956 : โรงพยาบาลพิบูลมังสาหาร</t>
  </si>
  <si>
    <t>10957 : โรงพยาบาลตาลสุม</t>
  </si>
  <si>
    <t>10958 : โรงพยาบาลโพธิ์ไทร</t>
  </si>
  <si>
    <t>10959 : โรงพยาบาลสำโรง</t>
  </si>
  <si>
    <t>10960 : โรงพยาบาลดอนมดแดง</t>
  </si>
  <si>
    <t>10961 : โรงพยาบาลสิรินธร</t>
  </si>
  <si>
    <t>10962 : โรงพยาบาลทุ่งศรีอุดม</t>
  </si>
  <si>
    <t>11443 : โรงพยาบาลสมเด็จพระยุพราชเดชอุดม</t>
  </si>
  <si>
    <t>21984 : โรงพยาบาล ๕๐ พรรษา มหาวชิราลงกรณ</t>
  </si>
  <si>
    <t>24032 : โรงพยาบาลนาตาล</t>
  </si>
  <si>
    <t>24821 : โรงพยาบาลนาเยีย</t>
  </si>
  <si>
    <t>27967 : โรงพยาบาลสว่างวีระวงศ์</t>
  </si>
  <si>
    <t>27968 : โรงพยาบาลน้ำขุ่น</t>
  </si>
  <si>
    <t>27976 : โรงพยาบาลเหล่าเสือโก้ก</t>
  </si>
  <si>
    <t>10701 : โรงพยาบาลยโสธร</t>
  </si>
  <si>
    <t>10963 : โรงพยาบาลทรายมูล</t>
  </si>
  <si>
    <t>10964 : โรงพยาบาลกุดชุม</t>
  </si>
  <si>
    <t>10965 : โรงพยาบาลคำเขื่อนแก้ว</t>
  </si>
  <si>
    <t>10966 : โรงพยาบาลป่าติ้ว</t>
  </si>
  <si>
    <t>10967 : โรงพยาบาลมหาชนะชัย</t>
  </si>
  <si>
    <t>10968 : โรงพยาบาลค้อวัง</t>
  </si>
  <si>
    <t>10969 : โรงพยาบาลไทยเจริญ</t>
  </si>
  <si>
    <t>11444 : โรงพยาบาลสมเด็จพระยุพราชเลิงนกทา</t>
  </si>
  <si>
    <t>10703 : โรงพยาบาลอำนาจเจริญ</t>
  </si>
  <si>
    <t>10985 : โรงพยาบาลชานุมาน</t>
  </si>
  <si>
    <t>10986 : โรงพยาบาลปทุมราชวงศา</t>
  </si>
  <si>
    <t>10987 : โรงพยาบาลพนา</t>
  </si>
  <si>
    <t>10988 : โรงพยาบาลเสนางคนิคม</t>
  </si>
  <si>
    <t>10989 : โรงพยาบาลหัวตะพาน</t>
  </si>
  <si>
    <t>10990 : โรงพยาบาลลืออำนาจ</t>
  </si>
  <si>
    <t>10712 : โรงพยาบาลมุกดาหาร</t>
  </si>
  <si>
    <t>11113 : โรงพยาบาลนิคมคำสร้อย</t>
  </si>
  <si>
    <t>11114 : โรงพยาบาลดอนตาล</t>
  </si>
  <si>
    <t>11115 : โรงพยาบาลดงหลวง</t>
  </si>
  <si>
    <t>11116 : โรงพยาบาลคำชะอี</t>
  </si>
  <si>
    <t>11117 : โรงพยาบาลหว้านใหญ่</t>
  </si>
  <si>
    <t>11118 : โรงพยาบาลหนองสูง</t>
  </si>
  <si>
    <t>10680 : โรงพยาบาลมหาราชนครศรีธรรมราช</t>
  </si>
  <si>
    <t>11322 : โรงพยาบาลพรหมคีรี</t>
  </si>
  <si>
    <t>11324 : โรงพยาบาลลานสะกา</t>
  </si>
  <si>
    <t>11325 : โรงพยาบาลสมเด็จพระยุพราชฉวาง</t>
  </si>
  <si>
    <t>11326 : โรงพยาบาลพิปูน</t>
  </si>
  <si>
    <t>11327 : โรงพยาบาลเชียรใหญ่</t>
  </si>
  <si>
    <t>11328 : โรงพยาบาลชะอวด</t>
  </si>
  <si>
    <t>11329 : โรงพยาบาลท่าศาลา</t>
  </si>
  <si>
    <t>11330 : โรงพยาบาลทุ่งสง</t>
  </si>
  <si>
    <t>11331 : โรงพยาบาลนาบอน</t>
  </si>
  <si>
    <t>11332 : โรงพยาบาลทุ่งใหญ่</t>
  </si>
  <si>
    <t>11333 : โรงพยาบาลปากพนัง</t>
  </si>
  <si>
    <t>11334 : โรงพยาบาลร่อนพิบูลย์</t>
  </si>
  <si>
    <t>11335 : โรงพยาบาลสิชล</t>
  </si>
  <si>
    <t>11336 : โรงพยาบาลขนอม</t>
  </si>
  <si>
    <t>11337 : โรงพยาบาลหัวไทร</t>
  </si>
  <si>
    <t>11338 : โรงพยาบาลบางขัน</t>
  </si>
  <si>
    <t>11339 : โรงพยาบาลถ้ำพรรณรา</t>
  </si>
  <si>
    <t>11660 : โรงพยาบาลจุฬาภรณ์</t>
  </si>
  <si>
    <t>40491 : โรงพยาบาลเฉลิมพระเกียรติ</t>
  </si>
  <si>
    <t>40492 : โรงพยาบาลพ่อท่านคล้ายวาจาสิทธิ์</t>
  </si>
  <si>
    <t>40742 : โรงพยาบาลนบพิตำ</t>
  </si>
  <si>
    <t>40743 : โรงพยาบาลพระพรหม</t>
  </si>
  <si>
    <t>10738 : โรงพยาบาลกระบี่</t>
  </si>
  <si>
    <t>11340 : โรงพยาบาลเขาพนม</t>
  </si>
  <si>
    <t>11341 : โรงพยาบาลเกาะลันตา</t>
  </si>
  <si>
    <t>11342 : โรงพยาบาลคลองท่อม</t>
  </si>
  <si>
    <t>11343 : โรงพยาบาลอ่าวลึก</t>
  </si>
  <si>
    <t>11344 : โรงพยาบาลปลายพระยา</t>
  </si>
  <si>
    <t>11345 : โรงพยาบาลลำทับ</t>
  </si>
  <si>
    <t>11346 : โรงพยาบาลเหนือคลอง</t>
  </si>
  <si>
    <t>77753 : โรงพยาบาลเกาะพีพี</t>
  </si>
  <si>
    <t>10739 : โรงพยาบาลพังงา</t>
  </si>
  <si>
    <t>10740 : โรงพยาบาลตะกั่วป่า</t>
  </si>
  <si>
    <t>11347 : โรงพยาบาลเกาะยาวชัยพัฒน์</t>
  </si>
  <si>
    <t>11348 : โรงพยาบาลกะปงชัยพัฒน์</t>
  </si>
  <si>
    <t>11349 : โรงพยาบาลตะกั่วทุ่ง</t>
  </si>
  <si>
    <t>11350 : โรงพยาบาลบางไทร</t>
  </si>
  <si>
    <t>11352 : โรงพยาบาลคุระบุรีชัยพัฒน์</t>
  </si>
  <si>
    <t>11353 : โรงพยาบาลทับปุด</t>
  </si>
  <si>
    <t>11354 : โรงพยาบาลท้ายเหมืองชัยพัฒน์</t>
  </si>
  <si>
    <t>10741 : โรงพยาบาลวชิระภูเก็ต</t>
  </si>
  <si>
    <t>11355 : โรงพยาบาลป่าตอง</t>
  </si>
  <si>
    <t>11356 : โรงพยาบาลถลาง</t>
  </si>
  <si>
    <t>41436</t>
  </si>
  <si>
    <t>41436 : โรงพยาบาลฉลอง</t>
  </si>
  <si>
    <t>09192</t>
  </si>
  <si>
    <t>09192 : โรงพยาบาลเกาะเต่า</t>
  </si>
  <si>
    <t>10681 : โรงพยาบาลสุราษฎร์ธานี</t>
  </si>
  <si>
    <t>10742 : โรงพยาบาลเกาะสมุย</t>
  </si>
  <si>
    <t>11357 : โรงพยาบาลกาญจนดิษฐ์</t>
  </si>
  <si>
    <t>11358 : โรงพยาบาลดอนสัก</t>
  </si>
  <si>
    <t>11359 : โรงพยาบาลเกาะพงัน</t>
  </si>
  <si>
    <t>11360 : โรงพยาบาลไชยา</t>
  </si>
  <si>
    <t>11361 : โรงพยาบาลท่าชนะ</t>
  </si>
  <si>
    <t>11362 : โรงพยาบาลคีรีรัฐนิคม</t>
  </si>
  <si>
    <t>11363 : โรงพยาบาลบ้านตาขุน</t>
  </si>
  <si>
    <t>11364 : โรงพยาบาลพนม</t>
  </si>
  <si>
    <t>11365 : โรงพยาบาลท่าฉาง</t>
  </si>
  <si>
    <t>11366 : โรงพยาบาลบ้านนาสาร</t>
  </si>
  <si>
    <t>11367 : โรงพยาบาลบ้านนาเดิม</t>
  </si>
  <si>
    <t>11368 : โรงพยาบาลเคียนซา</t>
  </si>
  <si>
    <t>11369 : โรงพยาบาลพระแสง</t>
  </si>
  <si>
    <t>11370 : โรงพยาบาลพุนพิน</t>
  </si>
  <si>
    <t>11371 : โรงพยาบาลชัยบุรี</t>
  </si>
  <si>
    <t>11459 : โรงพยาบาลสมเด็จพระยุพราชเวียงสระ</t>
  </si>
  <si>
    <t>11654 : โรงพยาบาลวิภาวดี</t>
  </si>
  <si>
    <t>14138 : โรงพยาบาลท่าโรงช้าง</t>
  </si>
  <si>
    <t>10743 : โรงพยาบาลระนอง</t>
  </si>
  <si>
    <t>11323 : โรงพยาบาลละอุ่น</t>
  </si>
  <si>
    <t>11372 : โรงพยาบาลกะเปอร์</t>
  </si>
  <si>
    <t>11373 : โรงพยาบาลกระบุรี</t>
  </si>
  <si>
    <t>11374 : โรงพยาบาลสุขสำราญ</t>
  </si>
  <si>
    <t>10744 : โรงพยาบาลชุมพรเขตรอุดมศักดิ์</t>
  </si>
  <si>
    <t>11375 : โรงพยาบาลปากน้ำชุมพร</t>
  </si>
  <si>
    <t>11376 : โรงพยาบาลท่าแซะ</t>
  </si>
  <si>
    <t>11377 : โรงพยาบาลปะทิว</t>
  </si>
  <si>
    <t>11378 : โรงพยาบาลมาบอำมฤต</t>
  </si>
  <si>
    <t>11379 : โรงพยาบาลหลังสวน</t>
  </si>
  <si>
    <t>11380 : โรงพยาบาลปากน้ำหลังสวน</t>
  </si>
  <si>
    <t>11381 : โรงพยาบาลละแม</t>
  </si>
  <si>
    <t>11382 : โรงพยาบาลพะโต๊ะ</t>
  </si>
  <si>
    <t>11383 : โรงพยาบาลสวี</t>
  </si>
  <si>
    <t>11385 : โรงพยาบาลทุ่งตะโก</t>
  </si>
  <si>
    <t>10682 : โรงพยาบาลหาดใหญ่</t>
  </si>
  <si>
    <t>10745 : โรงพยาบาลสงขลา</t>
  </si>
  <si>
    <t>11386 : โรงพยาบาลสทิงพระ</t>
  </si>
  <si>
    <t>11387 : โรงพยาบาลจะนะ</t>
  </si>
  <si>
    <t>11388 : โรงพยาบาลสมเด็จพระบรมราชินีนาถ ณ อำเภอนาทวี</t>
  </si>
  <si>
    <t>11390 : โรงพยาบาลเทพา</t>
  </si>
  <si>
    <t>11391 : โรงพยาบาลสะบ้าย้อย</t>
  </si>
  <si>
    <t>11392 : โรงพยาบาลระโนด</t>
  </si>
  <si>
    <t>11393 : โรงพยาบาลกระแสสินธุ์</t>
  </si>
  <si>
    <t>11394 : โรงพยาบาลรัตภูมิ</t>
  </si>
  <si>
    <t>11395 : โรงพยาบาลสะเดา</t>
  </si>
  <si>
    <t>11396 : โรงพยาบาลนาหม่อม</t>
  </si>
  <si>
    <t>11397 : โรงพยาบาลควนเนียง</t>
  </si>
  <si>
    <t>11398 : โรงพยาบาลปาดังเบซาร์</t>
  </si>
  <si>
    <t>11399 : โรงพยาบาลบางกล่ำ</t>
  </si>
  <si>
    <t>11400 : โรงพยาบาลสิงหนคร</t>
  </si>
  <si>
    <t>11401 : โรงพยาบาลคลองหอยโข่ง</t>
  </si>
  <si>
    <t>10746 : โรงพยาบาลสตูล</t>
  </si>
  <si>
    <t>11402 : โรงพยาบาลควนโดน</t>
  </si>
  <si>
    <t>11403 : โรงพยาบาลควนกาหลง</t>
  </si>
  <si>
    <t>11404 : โรงพยาบาลท่าแพ</t>
  </si>
  <si>
    <t>11405 : โรงพยาบาลละงู</t>
  </si>
  <si>
    <t>11406 : โรงพยาบาลทุ่งหว้า</t>
  </si>
  <si>
    <t>28786 : โรงพยาบาลมะนัง</t>
  </si>
  <si>
    <t>10683 : โรงพยาบาลตรัง</t>
  </si>
  <si>
    <t>11407 : โรงพยาบาลกันตัง</t>
  </si>
  <si>
    <t>11408 : โรงพยาบาลย่านตาขาว</t>
  </si>
  <si>
    <t>11409 : โรงพยาบาลปะเหลียน</t>
  </si>
  <si>
    <t>11410 : โรงพยาบาลสิเกา</t>
  </si>
  <si>
    <t>11411 : โรงพยาบาลห้วยยอด</t>
  </si>
  <si>
    <t>11412 : โรงพยาบาลวังวิเศษ</t>
  </si>
  <si>
    <t>11413 : โรงพยาบาลนาโยง</t>
  </si>
  <si>
    <t>14139 : โรงพยาบาลรัษฎา</t>
  </si>
  <si>
    <t>28817 : โรงพยาบาลหาดสำราญเฉลิมพระเกียรติ 80 พรรษา</t>
  </si>
  <si>
    <t>10747 : โรงพยาบาลพัทลุง</t>
  </si>
  <si>
    <t>11414 : โรงพยาบาลกงหรา</t>
  </si>
  <si>
    <t>11415 : โรงพยาบาลเขาชัยสน</t>
  </si>
  <si>
    <t>11416 : โรงพยาบาลตะโหมด</t>
  </si>
  <si>
    <t>11417 : โรงพยาบาลควนขนุน</t>
  </si>
  <si>
    <t>11418 : โรงพยาบาลปากพะยูน</t>
  </si>
  <si>
    <t>11419 : โรงพยาบาลศรีบรรพต</t>
  </si>
  <si>
    <t>11420 : โรงพยาบาลป่าบอน</t>
  </si>
  <si>
    <t>11421 : โรงพยาบาลบางแก้ว</t>
  </si>
  <si>
    <t>11422 : โรงพยาบาลป่าพะยอม</t>
  </si>
  <si>
    <t>24673 : โรงพยาบาลศรีนครินทร์(ปัญญานันทภิขุ)</t>
  </si>
  <si>
    <t>10748 : โรงพยาบาลปัตตานี</t>
  </si>
  <si>
    <t>11423 : โรงพยาบาลโคกโพธิ์</t>
  </si>
  <si>
    <t>11424 : โรงพยาบาลหนองจิก</t>
  </si>
  <si>
    <t>11425 : โรงพยาบาลปะนาเระ</t>
  </si>
  <si>
    <t>11426 : โรงพยาบาลมายอ</t>
  </si>
  <si>
    <t>11427 : โรงพยาบาลทุ่งยางแดง</t>
  </si>
  <si>
    <t>11428 : โรงพยาบาลไม้แก่น</t>
  </si>
  <si>
    <t>11429 : โรงพยาบาลยะหริ่ง</t>
  </si>
  <si>
    <t>11430 : โรงพยาบาลยะรัง</t>
  </si>
  <si>
    <t>11431 : โรงพยาบาลแม่ลาน</t>
  </si>
  <si>
    <t>11460 : โรงพยาบาลสมเด็จพระยุพราชสายบุรี</t>
  </si>
  <si>
    <t>11464 : โรงพยาบาลกะพ้อ</t>
  </si>
  <si>
    <t>10684 : โรงพยาบาลยะลา</t>
  </si>
  <si>
    <t>10749 : โรงพยาบาลเบตง</t>
  </si>
  <si>
    <t>11432 : โรงพยาบาลบันนังสตา</t>
  </si>
  <si>
    <t>11433 : โรงพยาบาลธารโต</t>
  </si>
  <si>
    <t>11434 : โรงพยาบาลรามัน</t>
  </si>
  <si>
    <t>11461 : โรงพยาบาลสมเด็จพระยุพราชยะหา</t>
  </si>
  <si>
    <t>13806 : โรงพยาบาลกาบัง</t>
  </si>
  <si>
    <t>24689 : โรงพยาบาลกรงปินัง</t>
  </si>
  <si>
    <t>10750 : โรงพยาบาลนราธิวาสราชนครินทร์</t>
  </si>
  <si>
    <t>10751 : โรงพยาบาลสุไหงโก-ลก</t>
  </si>
  <si>
    <t>11435 : โรงพยาบาลตากใบ</t>
  </si>
  <si>
    <t>11436 : โรงพยาบาลบาเจาะ</t>
  </si>
  <si>
    <t>11437 : โรงพยาบาลระแงะ</t>
  </si>
  <si>
    <t>11438 : โรงพยาบาลรือเสาะ</t>
  </si>
  <si>
    <t>11439 : โรงพยาบาลศรีสาคร</t>
  </si>
  <si>
    <t>11440 : โรงพยาบาลแว้ง</t>
  </si>
  <si>
    <t>11441 : โรงพยาบาลสุคิริน</t>
  </si>
  <si>
    <t>11442 : โรงพยาบาลสุไหงปาดี</t>
  </si>
  <si>
    <t>13818 : โรงพยาบาลจะแนะ</t>
  </si>
  <si>
    <t>15010 : โรงพยาบาลเจาะไอร้อง</t>
  </si>
  <si>
    <t>23771 : โรงพยาบาลยี่งอเฉลิมพระเกียรติ 80 พรรษา</t>
  </si>
  <si>
    <t>ต้นทุนค่ารักษา OP-ต่างด้าว (บาท)</t>
  </si>
  <si>
    <t>จำนวนครั้ง OP-ต่างด้าว (ครั้ง)</t>
  </si>
  <si>
    <t>ต้นทุนค่ารักษา OP-ต่างด้าว ต่อครั้ง (Unit Cost Per Visit) : บาท</t>
  </si>
  <si>
    <t>จำนวนครั้ง OP-ต่างด้าว ปี 2563 (ครั้ง)</t>
  </si>
  <si>
    <t>ผลรวมทั้งหมด</t>
  </si>
  <si>
    <t>Org</t>
  </si>
  <si>
    <t>ศูนย์แพทย์ชุมชนศรีษะละเลิง</t>
  </si>
  <si>
    <t>ศูนย์แพทย์ชุมชนมะค่า</t>
  </si>
  <si>
    <t>ศูนย์แพทย์ชุมชนเมือง1หัวทะเล</t>
  </si>
  <si>
    <t>จำนวน SumAdjRW ผู้ป่วย other /เดือน</t>
  </si>
  <si>
    <t>[61]= [66]/[67]</t>
  </si>
  <si>
    <t>[62]=[67]*1.2</t>
  </si>
  <si>
    <t>[64]"E4"*[68]+[68]</t>
  </si>
  <si>
    <t>ผลงานบริการปี 2564</t>
  </si>
  <si>
    <t>จำนวนครั้ง OP-UC ปี 2564 (ครั้ง)</t>
  </si>
  <si>
    <t>ประมาณการณ์</t>
  </si>
  <si>
    <t>จำนวนครั้ง OP-CSMBS ปี 2564 (ครั้ง)</t>
  </si>
  <si>
    <t>จำนวนครั้ง OP-SS ปี 2564 (ครั้ง)</t>
  </si>
  <si>
    <t>จำนวนครั้ง OP-ต่างด้าว ปี 2564 (ครั้ง)</t>
  </si>
  <si>
    <t>จำนวนครั้ง OP-อื่น ปี 2564 (ครั้ง)</t>
  </si>
  <si>
    <t>OP Budget 2564</t>
  </si>
  <si>
    <t>จำนวน Sum Adj RW-UC    ปี 2564</t>
  </si>
  <si>
    <t>จำนวน Sum AdjRW-CSMBS ปี 2564</t>
  </si>
  <si>
    <t>จำนวน Sum AdjRW-SS ปี 2564</t>
  </si>
  <si>
    <t>จำนวน Sum AdjRW-อื่น ปี 2564</t>
  </si>
  <si>
    <t>IP Budget 2564</t>
  </si>
  <si>
    <t>Total budget  2564</t>
  </si>
  <si>
    <t>ประมาณการงบประมาณปี 2564</t>
  </si>
  <si>
    <t>ประมาณการรายได้ UC ปี 2564</t>
  </si>
  <si>
    <t>ประมาณการรายได้ UC64</t>
  </si>
  <si>
    <t>เพื่อใช้ประกอบการทำ Planfin 2564</t>
  </si>
  <si>
    <t>ดัชนีราคาผู้บริโภคพื้นฐาน CPI กระทรวงพาณิชย์ เดือน ส.ค.2563</t>
  </si>
  <si>
    <t>Est รายได้ UC64</t>
  </si>
  <si>
    <t>ประมาณการงบประมาณปี 2564 โดยวิธี FM Costing  (Unit Cost* Service Volume)</t>
  </si>
  <si>
    <t>Cost driver ปี 2564 =</t>
  </si>
  <si>
    <t>นำไป คำนวณค่า UnitCost</t>
  </si>
  <si>
    <t>Step 2</t>
  </si>
  <si>
    <t>Total budget  2564 ---&gt; Planfin64</t>
  </si>
  <si>
    <t>Sheet Planfin2564  ช่อง Total budget  2564</t>
  </si>
  <si>
    <t xml:space="preserve">นำ Total budget  2564 ไป กระจาย ใน Planfin64 ใน ส่วนค่าใช้จ่าย </t>
  </si>
  <si>
    <t>ค่าใช้จ่าย</t>
  </si>
  <si>
    <t>Planfin64</t>
  </si>
  <si>
    <t>เงินเดือน</t>
  </si>
  <si>
    <t>A%</t>
  </si>
  <si>
    <t>กระจายลง ค่าใช้จ่าย</t>
  </si>
  <si>
    <t>ค่า วสด.</t>
  </si>
  <si>
    <t>B%</t>
  </si>
  <si>
    <t>ค่า ใช้สอย</t>
  </si>
  <si>
    <t>C%</t>
  </si>
  <si>
    <t>ค่า สธ.</t>
  </si>
  <si>
    <t>D%</t>
  </si>
  <si>
    <t>ค่า อิ่นๆ</t>
  </si>
  <si>
    <t>E%</t>
  </si>
  <si>
    <t>รวม</t>
  </si>
  <si>
    <t>โดยใช้ % common size ... ใช้งบ Q3/2563</t>
  </si>
  <si>
    <t>การคำนวณ Cost Driver ปี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</si>
</sst>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#,##0.0000"/>
    <numFmt numFmtId="190" formatCode="_-* #,##0_-;\-* #,##0_-;_-* &quot;-&quot;??_-;_-@_-"/>
    <numFmt numFmtId="191" formatCode="#,##0.000_);[Red]\(#,##0.000\)"/>
    <numFmt numFmtId="192" formatCode="#,##0.000"/>
    <numFmt numFmtId="193" formatCode="#,##0.0000_);[Red]\(#,##0.0000\)"/>
    <numFmt numFmtId="194" formatCode="_(* #,##0.0000_);_(* \(#,##0.0000\);_(* &quot;-&quot;??_);_(@_)"/>
    <numFmt numFmtId="195" formatCode="0.0000"/>
  </numFmts>
  <fonts count="2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4"/>
      <color rgb="FFFF0000"/>
      <name val="Arial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name val="Arial"/>
      <family val="2"/>
    </font>
    <font>
      <sz val="14"/>
      <color theme="1"/>
      <name val="Tahoma"/>
      <family val="2"/>
    </font>
    <font>
      <b/>
      <sz val="20"/>
      <color theme="1"/>
      <name val="TH SarabunPSK"/>
      <family val="2"/>
    </font>
    <font>
      <sz val="12"/>
      <name val="Tahoma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9">
    <xf numFmtId="0" fontId="0" fillId="0" borderId="0" xfId="0"/>
    <xf numFmtId="40" fontId="0" fillId="0" borderId="0" xfId="0" applyNumberFormat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187" fontId="2" fillId="0" borderId="0" xfId="1" applyFont="1" applyBorder="1"/>
    <xf numFmtId="3" fontId="2" fillId="0" borderId="0" xfId="0" applyNumberFormat="1" applyFont="1" applyBorder="1"/>
    <xf numFmtId="187" fontId="2" fillId="0" borderId="0" xfId="0" applyNumberFormat="1" applyFont="1" applyBorder="1"/>
    <xf numFmtId="189" fontId="2" fillId="0" borderId="0" xfId="0" applyNumberFormat="1" applyFont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5" borderId="0" xfId="0" applyFont="1" applyFill="1" applyBorder="1"/>
    <xf numFmtId="10" fontId="7" fillId="5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9" fillId="4" borderId="0" xfId="0" applyFont="1" applyFill="1" applyBorder="1"/>
    <xf numFmtId="0" fontId="10" fillId="4" borderId="0" xfId="0" applyFont="1" applyFill="1" applyBorder="1" applyAlignment="1">
      <alignment horizontal="center"/>
    </xf>
    <xf numFmtId="9" fontId="6" fillId="0" borderId="0" xfId="0" applyNumberFormat="1" applyFont="1" applyBorder="1"/>
    <xf numFmtId="187" fontId="6" fillId="0" borderId="0" xfId="1" applyFont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9" fontId="6" fillId="6" borderId="0" xfId="0" applyNumberFormat="1" applyFont="1" applyFill="1" applyBorder="1"/>
    <xf numFmtId="0" fontId="12" fillId="6" borderId="0" xfId="0" applyFont="1" applyFill="1" applyBorder="1"/>
    <xf numFmtId="0" fontId="3" fillId="0" borderId="0" xfId="0" applyFont="1" applyBorder="1" applyAlignment="1">
      <alignment horizontal="center"/>
    </xf>
    <xf numFmtId="190" fontId="3" fillId="0" borderId="0" xfId="1" applyNumberFormat="1" applyFont="1" applyBorder="1"/>
    <xf numFmtId="0" fontId="12" fillId="0" borderId="0" xfId="0" applyFont="1" applyBorder="1" applyAlignment="1">
      <alignment horizontal="center"/>
    </xf>
    <xf numFmtId="9" fontId="2" fillId="0" borderId="0" xfId="2" applyFont="1" applyBorder="1"/>
    <xf numFmtId="0" fontId="13" fillId="0" borderId="0" xfId="0" applyFont="1" applyBorder="1" applyAlignment="1">
      <alignment horizontal="center"/>
    </xf>
    <xf numFmtId="190" fontId="3" fillId="12" borderId="0" xfId="1" applyNumberFormat="1" applyFont="1" applyFill="1" applyBorder="1"/>
    <xf numFmtId="187" fontId="3" fillId="0" borderId="0" xfId="0" applyNumberFormat="1" applyFont="1" applyBorder="1"/>
    <xf numFmtId="187" fontId="3" fillId="13" borderId="0" xfId="0" applyNumberFormat="1" applyFont="1" applyFill="1" applyBorder="1"/>
    <xf numFmtId="187" fontId="3" fillId="4" borderId="0" xfId="0" applyNumberFormat="1" applyFont="1" applyFill="1" applyBorder="1"/>
    <xf numFmtId="43" fontId="3" fillId="14" borderId="0" xfId="0" applyNumberFormat="1" applyFont="1" applyFill="1" applyBorder="1"/>
    <xf numFmtId="9" fontId="3" fillId="0" borderId="0" xfId="2" applyFont="1" applyBorder="1"/>
    <xf numFmtId="0" fontId="9" fillId="0" borderId="0" xfId="0" applyFont="1" applyBorder="1"/>
    <xf numFmtId="9" fontId="9" fillId="0" borderId="0" xfId="2" applyFont="1" applyBorder="1"/>
    <xf numFmtId="9" fontId="6" fillId="0" borderId="0" xfId="2" applyFont="1" applyBorder="1"/>
    <xf numFmtId="0" fontId="12" fillId="0" borderId="0" xfId="0" applyFont="1" applyBorder="1"/>
    <xf numFmtId="0" fontId="8" fillId="0" borderId="0" xfId="0" applyFont="1" applyBorder="1" applyAlignment="1">
      <alignment horizontal="center"/>
    </xf>
    <xf numFmtId="9" fontId="6" fillId="8" borderId="0" xfId="0" applyNumberFormat="1" applyFont="1" applyFill="1" applyBorder="1"/>
    <xf numFmtId="0" fontId="12" fillId="8" borderId="0" xfId="0" applyFont="1" applyFill="1" applyBorder="1"/>
    <xf numFmtId="10" fontId="12" fillId="6" borderId="0" xfId="2" applyNumberFormat="1" applyFont="1" applyFill="1" applyBorder="1"/>
    <xf numFmtId="187" fontId="6" fillId="5" borderId="0" xfId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7" xfId="0" applyFont="1" applyBorder="1"/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/>
    <xf numFmtId="0" fontId="11" fillId="0" borderId="8" xfId="0" applyFont="1" applyFill="1" applyBorder="1" applyAlignment="1">
      <alignment horizontal="center"/>
    </xf>
    <xf numFmtId="9" fontId="6" fillId="6" borderId="9" xfId="0" applyNumberFormat="1" applyFont="1" applyFill="1" applyBorder="1"/>
    <xf numFmtId="0" fontId="12" fillId="6" borderId="9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/>
    <xf numFmtId="0" fontId="5" fillId="0" borderId="6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9" fontId="6" fillId="8" borderId="9" xfId="0" applyNumberFormat="1" applyFont="1" applyFill="1" applyBorder="1"/>
    <xf numFmtId="0" fontId="12" fillId="8" borderId="9" xfId="0" applyFont="1" applyFill="1" applyBorder="1"/>
    <xf numFmtId="10" fontId="6" fillId="8" borderId="9" xfId="2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0" fontId="14" fillId="0" borderId="0" xfId="0" applyFont="1"/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187" fontId="3" fillId="8" borderId="0" xfId="0" applyNumberFormat="1" applyFont="1" applyFill="1" applyBorder="1" applyAlignment="1">
      <alignment vertical="top" wrapText="1"/>
    </xf>
    <xf numFmtId="187" fontId="3" fillId="15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4" borderId="0" xfId="0" applyFont="1" applyFill="1" applyBorder="1" applyAlignment="1">
      <alignment horizontal="center"/>
    </xf>
    <xf numFmtId="187" fontId="6" fillId="5" borderId="0" xfId="1" applyFont="1" applyFill="1" applyBorder="1" applyAlignment="1">
      <alignment horizontal="center"/>
    </xf>
    <xf numFmtId="187" fontId="6" fillId="0" borderId="0" xfId="1" applyFont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10" fontId="6" fillId="0" borderId="0" xfId="1" applyNumberFormat="1" applyFont="1" applyBorder="1" applyAlignment="1">
      <alignment horizontal="center"/>
    </xf>
    <xf numFmtId="10" fontId="6" fillId="6" borderId="9" xfId="2" applyNumberFormat="1" applyFont="1" applyFill="1" applyBorder="1" applyAlignment="1">
      <alignment horizontal="center"/>
    </xf>
    <xf numFmtId="10" fontId="6" fillId="8" borderId="0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187" fontId="2" fillId="4" borderId="0" xfId="0" applyNumberFormat="1" applyFont="1" applyFill="1" applyBorder="1" applyAlignment="1">
      <alignment vertical="top" wrapText="1"/>
    </xf>
    <xf numFmtId="187" fontId="2" fillId="14" borderId="2" xfId="0" applyNumberFormat="1" applyFont="1" applyFill="1" applyBorder="1" applyAlignment="1">
      <alignment vertical="top" wrapText="1"/>
    </xf>
    <xf numFmtId="0" fontId="15" fillId="0" borderId="0" xfId="0" applyFont="1"/>
    <xf numFmtId="40" fontId="3" fillId="3" borderId="0" xfId="0" applyNumberFormat="1" applyFont="1" applyFill="1" applyBorder="1" applyAlignment="1">
      <alignment horizontal="center" vertical="center" wrapText="1"/>
    </xf>
    <xf numFmtId="190" fontId="3" fillId="7" borderId="0" xfId="1" applyNumberFormat="1" applyFont="1" applyFill="1" applyBorder="1" applyAlignment="1">
      <alignment horizontal="center" vertical="center" wrapText="1"/>
    </xf>
    <xf numFmtId="40" fontId="3" fillId="7" borderId="0" xfId="0" applyNumberFormat="1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13" borderId="0" xfId="0" applyFont="1" applyFill="1" applyAlignment="1">
      <alignment horizontal="center"/>
    </xf>
    <xf numFmtId="0" fontId="18" fillId="0" borderId="0" xfId="0" applyFont="1"/>
    <xf numFmtId="0" fontId="19" fillId="0" borderId="0" xfId="0" applyFont="1" applyBorder="1" applyAlignment="1">
      <alignment horizontal="center" vertical="center"/>
    </xf>
    <xf numFmtId="9" fontId="19" fillId="0" borderId="0" xfId="2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90" fontId="21" fillId="0" borderId="0" xfId="1" applyNumberFormat="1" applyFont="1" applyFill="1" applyBorder="1" applyAlignment="1">
      <alignment horizontal="center" vertical="center"/>
    </xf>
    <xf numFmtId="190" fontId="21" fillId="0" borderId="0" xfId="1" applyNumberFormat="1" applyFont="1" applyBorder="1" applyAlignment="1">
      <alignment horizontal="center" vertical="center"/>
    </xf>
    <xf numFmtId="9" fontId="21" fillId="0" borderId="0" xfId="2" applyFont="1" applyBorder="1" applyAlignment="1">
      <alignment horizontal="center" vertical="center"/>
    </xf>
    <xf numFmtId="191" fontId="2" fillId="0" borderId="0" xfId="0" applyNumberFormat="1" applyFont="1" applyBorder="1"/>
    <xf numFmtId="191" fontId="21" fillId="0" borderId="0" xfId="0" applyNumberFormat="1" applyFont="1" applyBorder="1" applyAlignment="1">
      <alignment horizontal="center" vertical="center"/>
    </xf>
    <xf numFmtId="191" fontId="3" fillId="7" borderId="0" xfId="1" applyNumberFormat="1" applyFont="1" applyFill="1" applyBorder="1" applyAlignment="1">
      <alignment horizontal="center" vertical="center" wrapText="1"/>
    </xf>
    <xf numFmtId="191" fontId="3" fillId="0" borderId="0" xfId="1" applyNumberFormat="1" applyFont="1" applyBorder="1"/>
    <xf numFmtId="192" fontId="2" fillId="0" borderId="0" xfId="0" applyNumberFormat="1" applyFont="1" applyBorder="1"/>
    <xf numFmtId="192" fontId="21" fillId="0" borderId="0" xfId="0" applyNumberFormat="1" applyFont="1" applyBorder="1" applyAlignment="1">
      <alignment horizontal="center" vertical="center"/>
    </xf>
    <xf numFmtId="192" fontId="3" fillId="7" borderId="0" xfId="1" applyNumberFormat="1" applyFont="1" applyFill="1" applyBorder="1" applyAlignment="1">
      <alignment horizontal="center" vertical="center" wrapText="1"/>
    </xf>
    <xf numFmtId="192" fontId="3" fillId="12" borderId="0" xfId="1" applyNumberFormat="1" applyFont="1" applyFill="1" applyBorder="1"/>
    <xf numFmtId="193" fontId="2" fillId="0" borderId="0" xfId="0" applyNumberFormat="1" applyFont="1" applyBorder="1"/>
    <xf numFmtId="193" fontId="21" fillId="0" borderId="0" xfId="0" applyNumberFormat="1" applyFont="1" applyBorder="1" applyAlignment="1">
      <alignment horizontal="center" vertical="center"/>
    </xf>
    <xf numFmtId="193" fontId="3" fillId="7" borderId="0" xfId="1" applyNumberFormat="1" applyFont="1" applyFill="1" applyBorder="1" applyAlignment="1">
      <alignment horizontal="center" vertical="center" wrapText="1"/>
    </xf>
    <xf numFmtId="193" fontId="3" fillId="0" borderId="0" xfId="1" applyNumberFormat="1" applyFont="1" applyBorder="1"/>
    <xf numFmtId="193" fontId="3" fillId="12" borderId="0" xfId="1" applyNumberFormat="1" applyFont="1" applyFill="1" applyBorder="1"/>
    <xf numFmtId="189" fontId="21" fillId="0" borderId="0" xfId="0" applyNumberFormat="1" applyFont="1" applyBorder="1" applyAlignment="1">
      <alignment horizontal="center" vertical="center"/>
    </xf>
    <xf numFmtId="189" fontId="3" fillId="7" borderId="0" xfId="1" applyNumberFormat="1" applyFont="1" applyFill="1" applyBorder="1" applyAlignment="1">
      <alignment horizontal="center" vertical="center" wrapText="1"/>
    </xf>
    <xf numFmtId="189" fontId="3" fillId="0" borderId="0" xfId="1" applyNumberFormat="1" applyFont="1" applyBorder="1"/>
    <xf numFmtId="189" fontId="3" fillId="12" borderId="0" xfId="1" applyNumberFormat="1" applyFont="1" applyFill="1" applyBorder="1"/>
    <xf numFmtId="193" fontId="21" fillId="0" borderId="0" xfId="1" applyNumberFormat="1" applyFont="1" applyBorder="1" applyAlignment="1">
      <alignment horizontal="center" vertical="center"/>
    </xf>
    <xf numFmtId="9" fontId="10" fillId="11" borderId="0" xfId="2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9" borderId="0" xfId="0" applyNumberFormat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0" fontId="10" fillId="11" borderId="0" xfId="2" applyNumberFormat="1" applyFont="1" applyFill="1" applyBorder="1" applyAlignment="1">
      <alignment vertical="center" wrapText="1"/>
    </xf>
    <xf numFmtId="0" fontId="10" fillId="12" borderId="0" xfId="0" applyNumberFormat="1" applyFont="1" applyFill="1" applyBorder="1" applyAlignment="1">
      <alignment horizontal="center" vertical="center" wrapText="1"/>
    </xf>
    <xf numFmtId="0" fontId="10" fillId="7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0" xfId="1" applyNumberFormat="1" applyFont="1" applyFill="1"/>
    <xf numFmtId="188" fontId="2" fillId="0" borderId="0" xfId="1" applyNumberFormat="1" applyFont="1" applyFill="1"/>
    <xf numFmtId="38" fontId="2" fillId="0" borderId="0" xfId="0" applyNumberFormat="1" applyFont="1" applyFill="1" applyAlignment="1">
      <alignment horizontal="right" vertical="center" wrapText="1"/>
    </xf>
    <xf numFmtId="38" fontId="2" fillId="0" borderId="0" xfId="0" applyNumberFormat="1" applyFont="1" applyFill="1" applyAlignment="1">
      <alignment horizontal="right"/>
    </xf>
    <xf numFmtId="38" fontId="2" fillId="0" borderId="0" xfId="1" applyNumberFormat="1" applyFont="1" applyFill="1" applyAlignment="1">
      <alignment horizontal="right"/>
    </xf>
    <xf numFmtId="188" fontId="2" fillId="0" borderId="0" xfId="1" applyNumberFormat="1" applyFont="1" applyBorder="1"/>
    <xf numFmtId="188" fontId="2" fillId="0" borderId="0" xfId="0" applyNumberFormat="1" applyFont="1" applyBorder="1"/>
    <xf numFmtId="194" fontId="2" fillId="0" borderId="0" xfId="1" applyNumberFormat="1" applyFont="1" applyFill="1" applyAlignment="1">
      <alignment horizontal="center"/>
    </xf>
    <xf numFmtId="194" fontId="2" fillId="0" borderId="0" xfId="1" applyNumberFormat="1" applyFont="1" applyFill="1" applyAlignment="1">
      <alignment horizontal="center" vertical="center" wrapText="1"/>
    </xf>
    <xf numFmtId="194" fontId="2" fillId="0" borderId="0" xfId="1" applyNumberFormat="1" applyFont="1" applyFill="1"/>
    <xf numFmtId="187" fontId="2" fillId="0" borderId="0" xfId="0" applyNumberFormat="1" applyFont="1" applyFill="1"/>
    <xf numFmtId="194" fontId="22" fillId="0" borderId="0" xfId="1" applyNumberFormat="1" applyFont="1" applyFill="1"/>
    <xf numFmtId="194" fontId="2" fillId="0" borderId="0" xfId="0" applyNumberFormat="1" applyFont="1" applyFill="1"/>
    <xf numFmtId="194" fontId="2" fillId="0" borderId="0" xfId="1" applyNumberFormat="1" applyFont="1" applyBorder="1"/>
    <xf numFmtId="0" fontId="10" fillId="5" borderId="0" xfId="0" applyFont="1" applyFill="1" applyBorder="1" applyAlignment="1">
      <alignment horizontal="center"/>
    </xf>
    <xf numFmtId="190" fontId="10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5" fillId="14" borderId="3" xfId="0" applyFont="1" applyFill="1" applyBorder="1" applyAlignment="1">
      <alignment horizontal="center"/>
    </xf>
    <xf numFmtId="0" fontId="6" fillId="14" borderId="4" xfId="0" applyFont="1" applyFill="1" applyBorder="1"/>
    <xf numFmtId="0" fontId="6" fillId="14" borderId="4" xfId="0" applyFont="1" applyFill="1" applyBorder="1" applyAlignment="1">
      <alignment horizontal="center"/>
    </xf>
    <xf numFmtId="0" fontId="6" fillId="14" borderId="5" xfId="0" applyFont="1" applyFill="1" applyBorder="1"/>
    <xf numFmtId="0" fontId="5" fillId="14" borderId="6" xfId="0" applyFont="1" applyFill="1" applyBorder="1" applyAlignment="1">
      <alignment horizontal="center"/>
    </xf>
    <xf numFmtId="0" fontId="6" fillId="14" borderId="0" xfId="0" applyFont="1" applyFill="1" applyBorder="1"/>
    <xf numFmtId="0" fontId="6" fillId="14" borderId="0" xfId="0" applyFont="1" applyFill="1" applyBorder="1" applyAlignment="1">
      <alignment horizontal="center"/>
    </xf>
    <xf numFmtId="0" fontId="6" fillId="14" borderId="7" xfId="0" applyFont="1" applyFill="1" applyBorder="1"/>
    <xf numFmtId="0" fontId="0" fillId="9" borderId="0" xfId="0" applyFill="1"/>
    <xf numFmtId="0" fontId="23" fillId="0" borderId="0" xfId="0" applyFont="1"/>
    <xf numFmtId="0" fontId="23" fillId="5" borderId="0" xfId="0" applyFont="1" applyFill="1"/>
    <xf numFmtId="0" fontId="24" fillId="9" borderId="0" xfId="0" applyFont="1" applyFill="1" applyAlignment="1">
      <alignment horizontal="center"/>
    </xf>
    <xf numFmtId="0" fontId="0" fillId="10" borderId="0" xfId="0" applyFill="1"/>
    <xf numFmtId="9" fontId="0" fillId="0" borderId="0" xfId="0" applyNumberFormat="1"/>
    <xf numFmtId="0" fontId="0" fillId="14" borderId="0" xfId="0" applyFill="1"/>
    <xf numFmtId="195" fontId="0" fillId="0" borderId="0" xfId="0" applyNumberFormat="1"/>
    <xf numFmtId="3" fontId="2" fillId="0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3" fontId="2" fillId="6" borderId="0" xfId="0" applyNumberFormat="1" applyFont="1" applyFill="1"/>
    <xf numFmtId="194" fontId="2" fillId="6" borderId="0" xfId="1" applyNumberFormat="1" applyFont="1" applyFill="1"/>
    <xf numFmtId="0" fontId="0" fillId="8" borderId="0" xfId="0" applyFill="1"/>
    <xf numFmtId="40" fontId="0" fillId="8" borderId="0" xfId="0" applyNumberFormat="1" applyFill="1"/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0" fontId="0" fillId="0" borderId="11" xfId="1" applyNumberFormat="1" applyFont="1" applyFill="1" applyBorder="1" applyAlignment="1">
      <alignment horizontal="center" vertical="center" wrapText="1"/>
    </xf>
    <xf numFmtId="40" fontId="0" fillId="0" borderId="11" xfId="1" applyNumberFormat="1" applyFont="1" applyBorder="1" applyAlignment="1">
      <alignment horizontal="center" vertical="center" wrapText="1"/>
    </xf>
    <xf numFmtId="40" fontId="0" fillId="0" borderId="11" xfId="0" applyNumberFormat="1" applyBorder="1" applyAlignment="1">
      <alignment horizontal="center" vertical="center" wrapText="1"/>
    </xf>
    <xf numFmtId="0" fontId="0" fillId="8" borderId="11" xfId="0" applyFill="1" applyBorder="1"/>
    <xf numFmtId="187" fontId="0" fillId="8" borderId="11" xfId="1" applyFont="1" applyFill="1" applyBorder="1"/>
    <xf numFmtId="40" fontId="0" fillId="8" borderId="11" xfId="0" applyNumberFormat="1" applyFill="1" applyBorder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left"/>
    </xf>
    <xf numFmtId="195" fontId="0" fillId="8" borderId="0" xfId="0" applyNumberFormat="1" applyFill="1"/>
    <xf numFmtId="0" fontId="17" fillId="0" borderId="11" xfId="0" applyFont="1" applyFill="1" applyBorder="1" applyAlignment="1">
      <alignment horizontal="center" vertical="center" wrapText="1"/>
    </xf>
    <xf numFmtId="40" fontId="17" fillId="0" borderId="11" xfId="0" applyNumberFormat="1" applyFont="1" applyFill="1" applyBorder="1" applyAlignment="1">
      <alignment horizontal="center" vertical="center" wrapText="1"/>
    </xf>
    <xf numFmtId="195" fontId="17" fillId="0" borderId="11" xfId="0" applyNumberFormat="1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49" fontId="16" fillId="8" borderId="11" xfId="0" applyNumberFormat="1" applyFont="1" applyFill="1" applyBorder="1" applyAlignment="1">
      <alignment horizontal="center"/>
    </xf>
    <xf numFmtId="0" fontId="16" fillId="8" borderId="11" xfId="0" applyFont="1" applyFill="1" applyBorder="1" applyAlignment="1">
      <alignment horizontal="left"/>
    </xf>
    <xf numFmtId="40" fontId="16" fillId="8" borderId="11" xfId="0" applyNumberFormat="1" applyFont="1" applyFill="1" applyBorder="1"/>
    <xf numFmtId="195" fontId="16" fillId="8" borderId="11" xfId="1" applyNumberFormat="1" applyFont="1" applyFill="1" applyBorder="1"/>
    <xf numFmtId="187" fontId="16" fillId="8" borderId="11" xfId="0" applyNumberFormat="1" applyFont="1" applyFill="1" applyBorder="1"/>
    <xf numFmtId="3" fontId="2" fillId="5" borderId="0" xfId="0" applyNumberFormat="1" applyFont="1" applyFill="1"/>
    <xf numFmtId="194" fontId="2" fillId="5" borderId="0" xfId="1" applyNumberFormat="1" applyFont="1" applyFill="1"/>
    <xf numFmtId="0" fontId="7" fillId="3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/>
    </xf>
    <xf numFmtId="0" fontId="20" fillId="7" borderId="0" xfId="0" applyFont="1" applyFill="1" applyBorder="1" applyAlignment="1">
      <alignment horizontal="center" vertical="center"/>
    </xf>
    <xf numFmtId="40" fontId="3" fillId="9" borderId="0" xfId="0" applyNumberFormat="1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28576</xdr:colOff>
      <xdr:row>5</xdr:row>
      <xdr:rowOff>0</xdr:rowOff>
    </xdr:from>
    <xdr:to>
      <xdr:col>6</xdr:col>
      <xdr:colOff>1875214</xdr:colOff>
      <xdr:row>12</xdr:row>
      <xdr:rowOff>313267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E872516-21DB-4519-8B65-0B1F3601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6" y="1657350"/>
          <a:ext cx="2494338" cy="2846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197304</xdr:colOff>
      <xdr:row>1</xdr:row>
      <xdr:rowOff>10887</xdr:rowOff>
    </xdr:from>
    <xdr:to>
      <xdr:col>4</xdr:col>
      <xdr:colOff>628042</xdr:colOff>
      <xdr:row>15</xdr:row>
      <xdr:rowOff>32054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FF1E6C0-F507-47B3-B8EE-84D165133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185058"/>
          <a:ext cx="2439153" cy="24595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11</xdr:row>
      <xdr:rowOff>104775</xdr:rowOff>
    </xdr:from>
    <xdr:to>
      <xdr:col>6</xdr:col>
      <xdr:colOff>266700</xdr:colOff>
      <xdr:row>13</xdr:row>
      <xdr:rowOff>171450</xdr:rowOff>
    </xdr:to>
    <xdr:sp macro="" textlink="">
      <xdr:nvSpPr>
        <xdr:cNvPr id="3" name="ลูกศร: ขวา 2">
          <a:extLst>
            <a:ext uri="{FF2B5EF4-FFF2-40B4-BE49-F238E27FC236}">
              <a16:creationId xmlns:a16="http://schemas.microsoft.com/office/drawing/2014/main" id="{EB3023BA-443D-4F91-9C27-038AF137EBD8}"/>
            </a:ext>
          </a:extLst>
        </xdr:cNvPr>
        <xdr:cNvSpPr/>
      </xdr:nvSpPr>
      <xdr:spPr>
        <a:xfrm>
          <a:off x="4524375" y="2095500"/>
          <a:ext cx="228600" cy="428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/2CFO%20&#3648;&#3586;&#3605;/&#3611;&#3637;2563/UC2563/&#3611;&#3619;&#3632;&#3617;&#3634;&#3603;&#3585;&#3634;&#3619;Planfin63_&#3592;&#3634;&#3585;Costing&#3649;&#3621;&#3632;&#3612;&#3621;&#3591;&#3634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Budget2563"/>
      <sheetName val="Planfin2563"/>
      <sheetName val="UC Revenue Structure"/>
      <sheetName val="CPI"/>
      <sheetName val="Sheet3"/>
    </sheetNames>
    <sheetDataSet>
      <sheetData sheetId="0">
        <row r="7">
          <cell r="B7" t="str">
            <v>LC  Cost Driver</v>
          </cell>
        </row>
        <row r="8">
          <cell r="B8" t="str">
            <v>MC  Cost Driver</v>
          </cell>
        </row>
        <row r="9">
          <cell r="B9" t="str">
            <v>CC  Cost Driver</v>
          </cell>
          <cell r="C9">
            <v>0</v>
          </cell>
        </row>
        <row r="10">
          <cell r="B10" t="str">
            <v>% เพิ่มรวม Cost Driver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BZ104"/>
  <sheetViews>
    <sheetView topLeftCell="A13" zoomScale="60" zoomScaleNormal="60" workbookViewId="0">
      <pane xSplit="6" ySplit="4" topLeftCell="G17" activePane="bottomRight" state="frozen"/>
      <selection activeCell="A13" sqref="A13"/>
      <selection pane="topRight" activeCell="G13" sqref="G13"/>
      <selection pane="bottomLeft" activeCell="A17" sqref="A17"/>
      <selection pane="bottomRight" activeCell="G28" sqref="G28"/>
    </sheetView>
  </sheetViews>
  <sheetFormatPr defaultColWidth="8.69921875" defaultRowHeight="21" x14ac:dyDescent="0.4"/>
  <cols>
    <col min="1" max="1" width="5" style="2" customWidth="1"/>
    <col min="2" max="2" width="21.09765625" style="4" customWidth="1"/>
    <col min="3" max="3" width="7.09765625" style="2" bestFit="1" customWidth="1"/>
    <col min="4" max="4" width="19.5" style="4" customWidth="1"/>
    <col min="5" max="5" width="9.19921875" style="2" customWidth="1"/>
    <col min="6" max="6" width="8.5" style="2" customWidth="1"/>
    <col min="7" max="7" width="26" style="4" customWidth="1"/>
    <col min="8" max="8" width="16.59765625" style="6" bestFit="1" customWidth="1"/>
    <col min="9" max="9" width="12.3984375" style="6" customWidth="1"/>
    <col min="10" max="10" width="18.69921875" style="6" customWidth="1"/>
    <col min="11" max="11" width="14.69921875" style="6" customWidth="1"/>
    <col min="12" max="12" width="17.3984375" style="6" customWidth="1"/>
    <col min="13" max="13" width="19.5" style="6" customWidth="1"/>
    <col min="14" max="14" width="18.19921875" style="6" customWidth="1"/>
    <col min="15" max="15" width="15" style="6" bestFit="1" customWidth="1"/>
    <col min="16" max="16" width="10.5" style="6" customWidth="1"/>
    <col min="17" max="17" width="19.19921875" style="6" customWidth="1"/>
    <col min="18" max="18" width="16.09765625" style="6" customWidth="1"/>
    <col min="19" max="19" width="16.69921875" style="6" customWidth="1"/>
    <col min="20" max="20" width="22.19921875" style="6" customWidth="1"/>
    <col min="21" max="21" width="18.59765625" style="6" customWidth="1"/>
    <col min="22" max="22" width="14.19921875" style="6" bestFit="1" customWidth="1"/>
    <col min="23" max="23" width="9.09765625" style="6" customWidth="1"/>
    <col min="24" max="24" width="19.5" style="6" customWidth="1"/>
    <col min="25" max="25" width="17" style="6" customWidth="1"/>
    <col min="26" max="26" width="18.69921875" style="6" customWidth="1"/>
    <col min="27" max="27" width="22.5" style="6" customWidth="1"/>
    <col min="28" max="28" width="22.69921875" style="6" customWidth="1"/>
    <col min="29" max="29" width="15.69921875" style="6" customWidth="1"/>
    <col min="30" max="30" width="12.3984375" style="6" customWidth="1"/>
    <col min="31" max="32" width="17.19921875" style="6" customWidth="1"/>
    <col min="33" max="33" width="16.5" style="6" customWidth="1"/>
    <col min="34" max="34" width="21" style="6" customWidth="1"/>
    <col min="35" max="35" width="17.8984375" style="6" customWidth="1"/>
    <col min="36" max="36" width="15" style="6" bestFit="1" customWidth="1"/>
    <col min="37" max="37" width="10.19921875" style="6" customWidth="1"/>
    <col min="38" max="38" width="18.8984375" style="6" customWidth="1"/>
    <col min="39" max="39" width="15.69921875" style="6" customWidth="1"/>
    <col min="40" max="40" width="18.19921875" style="6" customWidth="1"/>
    <col min="41" max="41" width="21" style="6" customWidth="1"/>
    <col min="42" max="42" width="17.69921875" style="6" customWidth="1"/>
    <col min="43" max="43" width="19" style="6" customWidth="1"/>
    <col min="44" max="44" width="15.59765625" style="6" bestFit="1" customWidth="1"/>
    <col min="45" max="45" width="13.09765625" style="6" customWidth="1"/>
    <col min="46" max="46" width="18" style="6" customWidth="1"/>
    <col min="47" max="47" width="15.3984375" style="105" customWidth="1"/>
    <col min="48" max="48" width="23.296875" style="109" customWidth="1"/>
    <col min="49" max="49" width="22.5" style="6" customWidth="1"/>
    <col min="50" max="50" width="18.59765625" style="6" customWidth="1"/>
    <col min="51" max="51" width="15" style="6" bestFit="1" customWidth="1"/>
    <col min="52" max="52" width="13.09765625" style="6" customWidth="1"/>
    <col min="53" max="53" width="17.3984375" style="6" customWidth="1"/>
    <col min="54" max="55" width="14.8984375" style="113" customWidth="1"/>
    <col min="56" max="56" width="20.59765625" style="6" customWidth="1"/>
    <col min="57" max="57" width="18.3984375" style="6" customWidth="1"/>
    <col min="58" max="58" width="14.19921875" style="6" bestFit="1" customWidth="1"/>
    <col min="59" max="59" width="13" style="6" customWidth="1"/>
    <col min="60" max="60" width="16.5" style="6" customWidth="1"/>
    <col min="61" max="61" width="9.69921875" style="12" customWidth="1"/>
    <col min="62" max="62" width="16.59765625" style="12" customWidth="1"/>
    <col min="63" max="63" width="19.19921875" style="6" customWidth="1"/>
    <col min="64" max="64" width="16.5" style="6" customWidth="1"/>
    <col min="65" max="65" width="15" style="6" bestFit="1" customWidth="1"/>
    <col min="66" max="66" width="13.69921875" style="6" customWidth="1"/>
    <col min="67" max="67" width="17.3984375" style="6" customWidth="1"/>
    <col min="68" max="68" width="15.796875" style="113" customWidth="1"/>
    <col min="69" max="69" width="17.59765625" style="113" customWidth="1"/>
    <col min="70" max="70" width="20.69921875" style="6" customWidth="1"/>
    <col min="71" max="71" width="17.09765625" style="6" customWidth="1"/>
    <col min="72" max="72" width="18.3984375" style="6" customWidth="1"/>
    <col min="73" max="73" width="20" style="6" customWidth="1"/>
    <col min="74" max="74" width="14.19921875" style="6" customWidth="1"/>
    <col min="75" max="75" width="17" style="6" customWidth="1"/>
    <col min="76" max="76" width="15.69921875" style="6" customWidth="1"/>
    <col min="77" max="16384" width="8.69921875" style="6"/>
  </cols>
  <sheetData>
    <row r="2" spans="1:75" ht="23.4" x14ac:dyDescent="0.45">
      <c r="A2" s="158"/>
      <c r="B2" s="159" t="s">
        <v>2909</v>
      </c>
      <c r="C2" s="160"/>
      <c r="D2" s="159"/>
      <c r="E2" s="160"/>
      <c r="F2" s="160"/>
      <c r="G2" s="161"/>
    </row>
    <row r="3" spans="1:75" ht="23.4" x14ac:dyDescent="0.45">
      <c r="A3" s="162"/>
      <c r="B3" s="163" t="s">
        <v>2906</v>
      </c>
      <c r="C3" s="164"/>
      <c r="D3" s="163"/>
      <c r="E3" s="164"/>
      <c r="F3" s="164"/>
      <c r="G3" s="165"/>
    </row>
    <row r="4" spans="1:75" ht="23.4" x14ac:dyDescent="0.45">
      <c r="A4" s="60"/>
      <c r="B4" s="15"/>
      <c r="C4" s="16"/>
      <c r="D4" s="6"/>
      <c r="E4" s="6"/>
      <c r="F4" s="6"/>
      <c r="G4" s="66"/>
    </row>
    <row r="5" spans="1:75" ht="28.2" customHeight="1" x14ac:dyDescent="0.45">
      <c r="A5" s="60"/>
      <c r="B5" s="15"/>
      <c r="C5" s="16"/>
      <c r="D5" s="17" t="s">
        <v>2910</v>
      </c>
      <c r="E5" s="18">
        <f>E11</f>
        <v>2.7450000000000002E-2</v>
      </c>
      <c r="F5" s="20" t="s">
        <v>2911</v>
      </c>
      <c r="G5" s="52"/>
    </row>
    <row r="6" spans="1:75" ht="28.2" customHeight="1" x14ac:dyDescent="0.45">
      <c r="A6" s="60"/>
      <c r="B6" s="13" t="s">
        <v>2931</v>
      </c>
      <c r="C6" s="21"/>
      <c r="D6" s="21"/>
      <c r="E6" s="21"/>
      <c r="F6" s="16"/>
      <c r="G6" s="51"/>
    </row>
    <row r="7" spans="1:75" ht="28.2" customHeight="1" x14ac:dyDescent="0.45">
      <c r="A7" s="60"/>
      <c r="B7" s="13"/>
      <c r="C7" s="14" t="s">
        <v>1846</v>
      </c>
      <c r="D7" s="205" t="s">
        <v>1847</v>
      </c>
      <c r="E7" s="205"/>
      <c r="F7" s="16"/>
      <c r="G7" s="51"/>
    </row>
    <row r="8" spans="1:75" ht="28.2" customHeight="1" x14ac:dyDescent="0.45">
      <c r="A8" s="60"/>
      <c r="B8" s="23" t="str">
        <f>[1]CalBudget2563!B7</f>
        <v>LC  Cost Driver</v>
      </c>
      <c r="C8" s="48">
        <v>4</v>
      </c>
      <c r="D8" s="48">
        <v>0.4</v>
      </c>
      <c r="E8" s="24">
        <f>C8*D8</f>
        <v>1.6</v>
      </c>
      <c r="F8" s="16"/>
      <c r="G8" s="51"/>
      <c r="H8" s="96" t="s">
        <v>1852</v>
      </c>
    </row>
    <row r="9" spans="1:75" ht="28.2" customHeight="1" x14ac:dyDescent="0.45">
      <c r="A9" s="60"/>
      <c r="B9" s="23" t="str">
        <f>[1]CalBudget2563!B8</f>
        <v>MC  Cost Driver</v>
      </c>
      <c r="C9" s="48">
        <v>2.29</v>
      </c>
      <c r="D9" s="48">
        <v>0.5</v>
      </c>
      <c r="E9" s="24">
        <f>C9*D9</f>
        <v>1.145</v>
      </c>
      <c r="F9" s="25"/>
      <c r="G9" s="54"/>
      <c r="H9" s="96" t="s">
        <v>1844</v>
      </c>
    </row>
    <row r="10" spans="1:75" ht="28.2" customHeight="1" x14ac:dyDescent="0.45">
      <c r="A10" s="60"/>
      <c r="B10" s="23" t="str">
        <f>[1]CalBudget2563!B9</f>
        <v>CC  Cost Driver</v>
      </c>
      <c r="C10" s="48">
        <f>[1]CalBudget2563!C9</f>
        <v>0</v>
      </c>
      <c r="D10" s="48">
        <v>0.1</v>
      </c>
      <c r="E10" s="24">
        <f>C10*D10</f>
        <v>0</v>
      </c>
      <c r="F10" s="25"/>
      <c r="G10" s="54"/>
    </row>
    <row r="11" spans="1:75" ht="28.2" customHeight="1" x14ac:dyDescent="0.45">
      <c r="A11" s="60"/>
      <c r="B11" s="27" t="str">
        <f>[1]CalBudget2563!B10</f>
        <v>% เพิ่มรวม Cost Driver</v>
      </c>
      <c r="C11" s="28"/>
      <c r="D11" s="28"/>
      <c r="E11" s="47">
        <f>SUM(E8:E9)/100</f>
        <v>2.7450000000000002E-2</v>
      </c>
      <c r="F11" s="25"/>
      <c r="G11" s="54"/>
      <c r="L11" s="157" t="s">
        <v>2891</v>
      </c>
      <c r="S11" s="157" t="s">
        <v>2891</v>
      </c>
      <c r="Z11" s="157" t="s">
        <v>2891</v>
      </c>
      <c r="AG11" s="157" t="s">
        <v>2891</v>
      </c>
      <c r="AN11" s="157" t="s">
        <v>2891</v>
      </c>
      <c r="AV11" s="157" t="s">
        <v>2891</v>
      </c>
      <c r="BC11" s="157" t="s">
        <v>2891</v>
      </c>
      <c r="BJ11" s="157" t="s">
        <v>2891</v>
      </c>
      <c r="BQ11" s="157" t="s">
        <v>2891</v>
      </c>
    </row>
    <row r="12" spans="1:75" ht="28.2" customHeight="1" x14ac:dyDescent="0.45">
      <c r="A12" s="61"/>
      <c r="B12" s="62"/>
      <c r="C12" s="63"/>
      <c r="D12" s="63"/>
      <c r="E12" s="64"/>
      <c r="F12" s="58"/>
      <c r="G12" s="59"/>
      <c r="L12" s="155" t="s">
        <v>2889</v>
      </c>
      <c r="S12" s="155" t="s">
        <v>2889</v>
      </c>
      <c r="Z12" s="155" t="s">
        <v>2889</v>
      </c>
      <c r="AG12" s="155" t="s">
        <v>2889</v>
      </c>
      <c r="AN12" s="155" t="s">
        <v>2889</v>
      </c>
      <c r="AV12" s="155" t="s">
        <v>2889</v>
      </c>
      <c r="BC12" s="155" t="s">
        <v>2889</v>
      </c>
      <c r="BJ12" s="155" t="s">
        <v>2889</v>
      </c>
      <c r="BQ12" s="155" t="s">
        <v>2889</v>
      </c>
    </row>
    <row r="13" spans="1:75" ht="28.2" customHeight="1" x14ac:dyDescent="0.55000000000000004">
      <c r="H13" s="65" t="s">
        <v>1844</v>
      </c>
      <c r="L13" s="156" t="s">
        <v>1848</v>
      </c>
      <c r="S13" s="156" t="s">
        <v>1848</v>
      </c>
      <c r="Z13" s="156" t="s">
        <v>1848</v>
      </c>
      <c r="AG13" s="156" t="s">
        <v>1848</v>
      </c>
      <c r="AN13" s="156" t="s">
        <v>1848</v>
      </c>
      <c r="AQ13" s="29" t="s">
        <v>2896</v>
      </c>
      <c r="AV13" s="156" t="s">
        <v>1848</v>
      </c>
      <c r="BC13" s="156" t="s">
        <v>1848</v>
      </c>
      <c r="BJ13" s="156" t="s">
        <v>1848</v>
      </c>
      <c r="BQ13" s="156" t="s">
        <v>1848</v>
      </c>
      <c r="BT13" s="29" t="s">
        <v>2901</v>
      </c>
      <c r="BU13" s="31" t="s">
        <v>2903</v>
      </c>
      <c r="BV13" s="32"/>
      <c r="BW13" s="33" t="s">
        <v>2905</v>
      </c>
    </row>
    <row r="14" spans="1:75" s="100" customFormat="1" ht="25.2" customHeight="1" x14ac:dyDescent="0.25">
      <c r="D14" s="101"/>
      <c r="E14" s="101"/>
      <c r="F14" s="101"/>
      <c r="G14" s="101"/>
      <c r="H14" s="101" t="s">
        <v>1856</v>
      </c>
      <c r="I14" s="101" t="s">
        <v>1857</v>
      </c>
      <c r="J14" s="101" t="s">
        <v>1858</v>
      </c>
      <c r="K14" s="100" t="s">
        <v>1874</v>
      </c>
      <c r="L14" s="102" t="s">
        <v>1859</v>
      </c>
      <c r="M14" s="100" t="s">
        <v>1860</v>
      </c>
      <c r="N14" s="100" t="s">
        <v>1861</v>
      </c>
      <c r="O14" s="100" t="s">
        <v>1862</v>
      </c>
      <c r="P14" s="100" t="s">
        <v>1863</v>
      </c>
      <c r="Q14" s="100" t="s">
        <v>1864</v>
      </c>
      <c r="R14" s="100" t="s">
        <v>1875</v>
      </c>
      <c r="S14" s="103" t="s">
        <v>1876</v>
      </c>
      <c r="T14" s="100" t="s">
        <v>1877</v>
      </c>
      <c r="U14" s="100" t="s">
        <v>1878</v>
      </c>
      <c r="V14" s="100" t="s">
        <v>1883</v>
      </c>
      <c r="W14" s="100" t="s">
        <v>1884</v>
      </c>
      <c r="X14" s="100" t="s">
        <v>1886</v>
      </c>
      <c r="Y14" s="100" t="s">
        <v>1887</v>
      </c>
      <c r="Z14" s="103" t="s">
        <v>1885</v>
      </c>
      <c r="AA14" s="100" t="s">
        <v>1888</v>
      </c>
      <c r="AB14" s="100" t="s">
        <v>1889</v>
      </c>
      <c r="AC14" s="100" t="s">
        <v>1890</v>
      </c>
      <c r="AD14" s="100" t="s">
        <v>1891</v>
      </c>
      <c r="AE14" s="100" t="s">
        <v>1892</v>
      </c>
      <c r="AF14" s="100" t="s">
        <v>1893</v>
      </c>
      <c r="AG14" s="103" t="s">
        <v>1894</v>
      </c>
      <c r="AH14" s="100" t="s">
        <v>1895</v>
      </c>
      <c r="AI14" s="100" t="s">
        <v>1896</v>
      </c>
      <c r="AJ14" s="100" t="s">
        <v>1897</v>
      </c>
      <c r="AK14" s="100" t="s">
        <v>1898</v>
      </c>
      <c r="AL14" s="100" t="s">
        <v>1905</v>
      </c>
      <c r="AM14" s="100" t="s">
        <v>1906</v>
      </c>
      <c r="AN14" s="103" t="s">
        <v>1899</v>
      </c>
      <c r="AO14" s="100" t="s">
        <v>1907</v>
      </c>
      <c r="AP14" s="100" t="s">
        <v>1908</v>
      </c>
      <c r="AQ14" s="100" t="s">
        <v>1900</v>
      </c>
      <c r="AR14" s="100" t="s">
        <v>1910</v>
      </c>
      <c r="AS14" s="100" t="s">
        <v>1911</v>
      </c>
      <c r="AT14" s="100" t="s">
        <v>1921</v>
      </c>
      <c r="AU14" s="106" t="s">
        <v>1922</v>
      </c>
      <c r="AV14" s="110" t="s">
        <v>1912</v>
      </c>
      <c r="AW14" s="100" t="s">
        <v>1923</v>
      </c>
      <c r="AX14" s="100" t="s">
        <v>1924</v>
      </c>
      <c r="AY14" s="100" t="s">
        <v>1913</v>
      </c>
      <c r="AZ14" s="100" t="s">
        <v>1914</v>
      </c>
      <c r="BA14" s="100" t="s">
        <v>1931</v>
      </c>
      <c r="BB14" s="114" t="s">
        <v>1932</v>
      </c>
      <c r="BC14" s="114" t="s">
        <v>1915</v>
      </c>
      <c r="BD14" s="100" t="s">
        <v>1946</v>
      </c>
      <c r="BE14" s="100" t="s">
        <v>1938</v>
      </c>
      <c r="BF14" s="100" t="s">
        <v>1916</v>
      </c>
      <c r="BG14" s="100" t="s">
        <v>1917</v>
      </c>
      <c r="BH14" s="100" t="s">
        <v>1945</v>
      </c>
      <c r="BI14" s="118" t="s">
        <v>1918</v>
      </c>
      <c r="BJ14" s="118" t="s">
        <v>1919</v>
      </c>
      <c r="BK14" s="100" t="s">
        <v>1947</v>
      </c>
      <c r="BL14" s="100" t="s">
        <v>1948</v>
      </c>
      <c r="BM14" s="100" t="s">
        <v>1949</v>
      </c>
      <c r="BN14" s="100" t="s">
        <v>1950</v>
      </c>
      <c r="BO14" s="100" t="s">
        <v>2886</v>
      </c>
      <c r="BP14" s="100" t="s">
        <v>2887</v>
      </c>
      <c r="BQ14" s="122" t="s">
        <v>1951</v>
      </c>
      <c r="BR14" s="100" t="s">
        <v>2888</v>
      </c>
      <c r="BS14" s="122" t="s">
        <v>1958</v>
      </c>
      <c r="BT14" s="100" t="s">
        <v>1959</v>
      </c>
      <c r="BU14" s="100" t="s">
        <v>1960</v>
      </c>
      <c r="BV14" s="104" t="s">
        <v>1961</v>
      </c>
      <c r="BW14" s="100" t="s">
        <v>1962</v>
      </c>
    </row>
    <row r="15" spans="1:75" s="97" customFormat="1" ht="25.2" customHeight="1" x14ac:dyDescent="0.25">
      <c r="A15" s="204" t="s">
        <v>1809</v>
      </c>
      <c r="B15" s="204" t="s">
        <v>1810</v>
      </c>
      <c r="C15" s="204" t="s">
        <v>1811</v>
      </c>
      <c r="D15" s="204" t="s">
        <v>1812</v>
      </c>
      <c r="E15" s="204" t="s">
        <v>1853</v>
      </c>
      <c r="F15" s="204" t="s">
        <v>1813</v>
      </c>
      <c r="G15" s="204" t="s">
        <v>1814</v>
      </c>
      <c r="H15" s="202" t="s">
        <v>1964</v>
      </c>
      <c r="I15" s="202"/>
      <c r="J15" s="202"/>
      <c r="K15" s="206" t="s">
        <v>1869</v>
      </c>
      <c r="L15" s="206"/>
      <c r="M15" s="206"/>
      <c r="N15" s="206"/>
      <c r="O15" s="202" t="s">
        <v>1964</v>
      </c>
      <c r="P15" s="202"/>
      <c r="Q15" s="202"/>
      <c r="R15" s="203" t="s">
        <v>1869</v>
      </c>
      <c r="S15" s="203"/>
      <c r="T15" s="203"/>
      <c r="U15" s="203"/>
      <c r="V15" s="202" t="s">
        <v>1964</v>
      </c>
      <c r="W15" s="202"/>
      <c r="X15" s="202"/>
      <c r="Y15" s="203" t="s">
        <v>1869</v>
      </c>
      <c r="Z15" s="203"/>
      <c r="AA15" s="203"/>
      <c r="AB15" s="203"/>
      <c r="AC15" s="202" t="s">
        <v>1964</v>
      </c>
      <c r="AD15" s="202"/>
      <c r="AE15" s="202"/>
      <c r="AF15" s="203" t="s">
        <v>1869</v>
      </c>
      <c r="AG15" s="203"/>
      <c r="AH15" s="203"/>
      <c r="AI15" s="203"/>
      <c r="AJ15" s="202" t="s">
        <v>1964</v>
      </c>
      <c r="AK15" s="202"/>
      <c r="AL15" s="202"/>
      <c r="AM15" s="203" t="s">
        <v>1869</v>
      </c>
      <c r="AN15" s="203"/>
      <c r="AO15" s="203"/>
      <c r="AP15" s="203"/>
      <c r="AQ15" s="207" t="s">
        <v>2896</v>
      </c>
      <c r="AR15" s="202" t="s">
        <v>1964</v>
      </c>
      <c r="AS15" s="202"/>
      <c r="AT15" s="202"/>
      <c r="AU15" s="203" t="s">
        <v>1869</v>
      </c>
      <c r="AV15" s="203"/>
      <c r="AW15" s="203"/>
      <c r="AX15" s="203"/>
      <c r="AY15" s="202" t="s">
        <v>1964</v>
      </c>
      <c r="AZ15" s="202"/>
      <c r="BA15" s="202"/>
      <c r="BB15" s="203" t="s">
        <v>1869</v>
      </c>
      <c r="BC15" s="203"/>
      <c r="BD15" s="203"/>
      <c r="BE15" s="203"/>
      <c r="BF15" s="202" t="s">
        <v>1964</v>
      </c>
      <c r="BG15" s="202"/>
      <c r="BH15" s="202"/>
      <c r="BI15" s="203" t="s">
        <v>1869</v>
      </c>
      <c r="BJ15" s="203"/>
      <c r="BK15" s="203"/>
      <c r="BL15" s="203"/>
      <c r="BM15" s="202" t="s">
        <v>1964</v>
      </c>
      <c r="BN15" s="202"/>
      <c r="BO15" s="202"/>
      <c r="BP15" s="203" t="s">
        <v>1869</v>
      </c>
      <c r="BQ15" s="203"/>
      <c r="BR15" s="203"/>
      <c r="BS15" s="203"/>
      <c r="BT15" s="207" t="s">
        <v>2901</v>
      </c>
      <c r="BU15" s="208" t="s">
        <v>2902</v>
      </c>
      <c r="BV15" s="98"/>
    </row>
    <row r="16" spans="1:75" s="124" customFormat="1" ht="129.6" customHeight="1" x14ac:dyDescent="0.25">
      <c r="A16" s="204"/>
      <c r="B16" s="204"/>
      <c r="C16" s="204"/>
      <c r="D16" s="204"/>
      <c r="E16" s="204"/>
      <c r="F16" s="204"/>
      <c r="G16" s="204"/>
      <c r="H16" s="90" t="s">
        <v>1866</v>
      </c>
      <c r="I16" s="90" t="s">
        <v>1865</v>
      </c>
      <c r="J16" s="90" t="s">
        <v>1867</v>
      </c>
      <c r="K16" s="91" t="s">
        <v>1868</v>
      </c>
      <c r="L16" s="91" t="s">
        <v>2890</v>
      </c>
      <c r="M16" s="92" t="s">
        <v>1867</v>
      </c>
      <c r="N16" s="91" t="s">
        <v>1866</v>
      </c>
      <c r="O16" s="90" t="s">
        <v>1870</v>
      </c>
      <c r="P16" s="90" t="s">
        <v>1871</v>
      </c>
      <c r="Q16" s="90" t="s">
        <v>1872</v>
      </c>
      <c r="R16" s="91" t="s">
        <v>1873</v>
      </c>
      <c r="S16" s="91" t="s">
        <v>2892</v>
      </c>
      <c r="T16" s="92" t="s">
        <v>1872</v>
      </c>
      <c r="U16" s="91" t="s">
        <v>1870</v>
      </c>
      <c r="V16" s="90" t="s">
        <v>1879</v>
      </c>
      <c r="W16" s="90" t="s">
        <v>1880</v>
      </c>
      <c r="X16" s="90" t="s">
        <v>1881</v>
      </c>
      <c r="Y16" s="91" t="s">
        <v>1882</v>
      </c>
      <c r="Z16" s="91" t="s">
        <v>2893</v>
      </c>
      <c r="AA16" s="92" t="s">
        <v>1881</v>
      </c>
      <c r="AB16" s="91" t="s">
        <v>1879</v>
      </c>
      <c r="AC16" s="90" t="s">
        <v>2876</v>
      </c>
      <c r="AD16" s="90" t="s">
        <v>2877</v>
      </c>
      <c r="AE16" s="90" t="s">
        <v>2878</v>
      </c>
      <c r="AF16" s="91" t="s">
        <v>2879</v>
      </c>
      <c r="AG16" s="91" t="s">
        <v>2894</v>
      </c>
      <c r="AH16" s="92" t="s">
        <v>2878</v>
      </c>
      <c r="AI16" s="91" t="s">
        <v>2876</v>
      </c>
      <c r="AJ16" s="90" t="s">
        <v>1901</v>
      </c>
      <c r="AK16" s="90" t="s">
        <v>1902</v>
      </c>
      <c r="AL16" s="90" t="s">
        <v>1903</v>
      </c>
      <c r="AM16" s="91" t="s">
        <v>1904</v>
      </c>
      <c r="AN16" s="91" t="s">
        <v>2895</v>
      </c>
      <c r="AO16" s="92" t="s">
        <v>1903</v>
      </c>
      <c r="AP16" s="91" t="s">
        <v>1909</v>
      </c>
      <c r="AQ16" s="207"/>
      <c r="AR16" s="90" t="s">
        <v>1926</v>
      </c>
      <c r="AS16" s="90" t="s">
        <v>1928</v>
      </c>
      <c r="AT16" s="90" t="s">
        <v>1927</v>
      </c>
      <c r="AU16" s="107" t="s">
        <v>1920</v>
      </c>
      <c r="AV16" s="111" t="s">
        <v>2897</v>
      </c>
      <c r="AW16" s="92" t="s">
        <v>1935</v>
      </c>
      <c r="AX16" s="91" t="s">
        <v>1934</v>
      </c>
      <c r="AY16" s="90" t="s">
        <v>1925</v>
      </c>
      <c r="AZ16" s="90" t="s">
        <v>1930</v>
      </c>
      <c r="BA16" s="90" t="s">
        <v>1929</v>
      </c>
      <c r="BB16" s="115" t="s">
        <v>1933</v>
      </c>
      <c r="BC16" s="115" t="s">
        <v>2898</v>
      </c>
      <c r="BD16" s="92" t="s">
        <v>1936</v>
      </c>
      <c r="BE16" s="91" t="s">
        <v>1937</v>
      </c>
      <c r="BF16" s="90" t="s">
        <v>1939</v>
      </c>
      <c r="BG16" s="90" t="s">
        <v>1940</v>
      </c>
      <c r="BH16" s="90" t="s">
        <v>1941</v>
      </c>
      <c r="BI16" s="119" t="s">
        <v>1942</v>
      </c>
      <c r="BJ16" s="119" t="s">
        <v>2899</v>
      </c>
      <c r="BK16" s="92" t="s">
        <v>1943</v>
      </c>
      <c r="BL16" s="91" t="s">
        <v>1944</v>
      </c>
      <c r="BM16" s="90" t="s">
        <v>1952</v>
      </c>
      <c r="BN16" s="90" t="s">
        <v>1953</v>
      </c>
      <c r="BO16" s="90" t="s">
        <v>1954</v>
      </c>
      <c r="BP16" s="115" t="s">
        <v>1955</v>
      </c>
      <c r="BQ16" s="115" t="s">
        <v>2900</v>
      </c>
      <c r="BR16" s="92" t="s">
        <v>1956</v>
      </c>
      <c r="BS16" s="91" t="s">
        <v>1957</v>
      </c>
      <c r="BT16" s="207"/>
      <c r="BU16" s="208"/>
      <c r="BV16" s="123" t="s">
        <v>1963</v>
      </c>
      <c r="BW16" s="93" t="s">
        <v>2904</v>
      </c>
    </row>
    <row r="17" spans="1:78" x14ac:dyDescent="0.4">
      <c r="A17" s="2">
        <v>8</v>
      </c>
      <c r="B17" s="3" t="s">
        <v>0</v>
      </c>
      <c r="C17" s="135" t="s">
        <v>497</v>
      </c>
      <c r="D17" s="4" t="s">
        <v>1396</v>
      </c>
      <c r="E17" s="5" t="s">
        <v>1826</v>
      </c>
      <c r="F17" s="7">
        <v>17</v>
      </c>
      <c r="G17" s="8" t="s">
        <v>1827</v>
      </c>
      <c r="H17" s="9">
        <f>VLOOKUP($C17,Sheet5!$A$2:$L$89,3,0)</f>
        <v>191127999.39999998</v>
      </c>
      <c r="I17" s="10">
        <f>VLOOKUP($C17,ผลงาน!$A$2:$H$898,6,0)</f>
        <v>252760</v>
      </c>
      <c r="J17" s="11">
        <f>SUM(H17/I17)</f>
        <v>756.16394761829395</v>
      </c>
      <c r="K17" s="30">
        <f t="shared" ref="K17:K39" si="0">I17*1.2</f>
        <v>303312</v>
      </c>
      <c r="L17" s="34">
        <f t="shared" ref="L17:L39" si="1">K17</f>
        <v>303312</v>
      </c>
      <c r="M17" s="35">
        <f t="shared" ref="M17:M39" si="2">($E$5*J17)+J17</f>
        <v>776.92064798041611</v>
      </c>
      <c r="N17" s="36">
        <f t="shared" ref="N17:N39" si="3">L17*M17</f>
        <v>235649355.58023596</v>
      </c>
      <c r="O17" s="9">
        <f>IFERROR(VLOOKUP($C17,Sheet5!$A$2:$L$89,5,0),0)</f>
        <v>76446054.459999993</v>
      </c>
      <c r="P17" s="10">
        <f>VLOOKUP($C17,ผลงาน!$A$2:$H$898,4,0)</f>
        <v>83487</v>
      </c>
      <c r="Q17" s="11">
        <f t="shared" ref="Q17:Q39" si="4">SUM(O17/P17)</f>
        <v>915.66416879274607</v>
      </c>
      <c r="R17" s="30">
        <f t="shared" ref="R17:R39" si="5">P17*1.2</f>
        <v>100184.4</v>
      </c>
      <c r="S17" s="34">
        <f t="shared" ref="S17:S39" si="6">R17</f>
        <v>100184.4</v>
      </c>
      <c r="T17" s="35">
        <f t="shared" ref="T17:T39" si="7">($E$5*Q17)+Q17</f>
        <v>940.79915022610692</v>
      </c>
      <c r="U17" s="36">
        <f t="shared" ref="U17:U39" si="8">S17*T17</f>
        <v>94253398.385912374</v>
      </c>
      <c r="V17" s="9">
        <f>IFERROR(VLOOKUP($C17,Sheet5!$A$2:$L$89,4,0),0)</f>
        <v>25370888.420000002</v>
      </c>
      <c r="W17" s="10">
        <f>VLOOKUP($C17,ผลงาน!$A$2:$H$898,5,0)</f>
        <v>41484</v>
      </c>
      <c r="X17" s="11">
        <f t="shared" ref="X17:X39" si="9">SUM(V17/W17)</f>
        <v>611.5824997589433</v>
      </c>
      <c r="Y17" s="30">
        <f t="shared" ref="Y17:Y39" si="10">W17*1.2</f>
        <v>49780.799999999996</v>
      </c>
      <c r="Z17" s="34">
        <f t="shared" ref="Z17:Z39" si="11">Y17</f>
        <v>49780.799999999996</v>
      </c>
      <c r="AA17" s="35">
        <f t="shared" ref="AA17:AA39" si="12">($E$5*X17)+X17</f>
        <v>628.37043937732631</v>
      </c>
      <c r="AB17" s="36">
        <f t="shared" ref="AB17:AB39" si="13">Z17*AA17</f>
        <v>31280783.168554801</v>
      </c>
      <c r="AC17" s="9">
        <f>VLOOKUP($C17,Sheet5!$A$2:$L$89,6,0)</f>
        <v>920347</v>
      </c>
      <c r="AD17" s="10">
        <f>VLOOKUP($C17,ผลงาน!$A$2:$H$898,7,0)</f>
        <v>25609</v>
      </c>
      <c r="AE17" s="11">
        <f t="shared" ref="AE17:AE39" si="14">IFERROR(SUM(AC17/AD17),0)</f>
        <v>35.938420086688275</v>
      </c>
      <c r="AF17" s="30">
        <f t="shared" ref="AF17:AF39" si="15">AD17*1.2</f>
        <v>30730.799999999999</v>
      </c>
      <c r="AG17" s="34">
        <f t="shared" ref="AG17:AG39" si="16">AF17</f>
        <v>30730.799999999999</v>
      </c>
      <c r="AH17" s="35">
        <f t="shared" ref="AH17:AH39" si="17">($E$5*AE17)+AE17</f>
        <v>36.924929718067865</v>
      </c>
      <c r="AI17" s="36">
        <f t="shared" ref="AI17:AI39" si="18">AG17*AH17</f>
        <v>1134732.6301799999</v>
      </c>
      <c r="AJ17" s="9">
        <f>VLOOKUP($C17,Sheet5!$A$2:$L$89,7,0)</f>
        <v>19775653.579999998</v>
      </c>
      <c r="AK17" s="10">
        <f>VLOOKUP($C17,ผลงาน!$A$2:$H$898,8,0)</f>
        <v>0</v>
      </c>
      <c r="AL17" s="11">
        <f t="shared" ref="AL17:AL39" si="19">IFERROR(SUM(AJ17/AK17),0)</f>
        <v>0</v>
      </c>
      <c r="AM17" s="30">
        <f t="shared" ref="AM17:AM39" si="20">AK17*1.2</f>
        <v>0</v>
      </c>
      <c r="AN17" s="34">
        <f t="shared" ref="AN17:AN39" si="21">AM17</f>
        <v>0</v>
      </c>
      <c r="AO17" s="35">
        <f t="shared" ref="AO17:AO39" si="22">($E$5*AL17)+AL17</f>
        <v>0</v>
      </c>
      <c r="AP17" s="36">
        <f t="shared" ref="AP17:AP39" si="23">AN17*AO17</f>
        <v>0</v>
      </c>
      <c r="AQ17" s="37">
        <f t="shared" ref="AQ17:AQ38" si="24">N17+U17+AB17+AI17+AP17</f>
        <v>362318269.7648831</v>
      </c>
      <c r="AR17" s="9">
        <f>VLOOKUP($C17,Sheet5!$A$2:$L$89,8,0)</f>
        <v>377227388.25999999</v>
      </c>
      <c r="AS17" s="12">
        <f>IFERROR(VLOOKUP($C17,ผลงาน!$K$3:$Q$901,3,0),0)</f>
        <v>29531.679599999999</v>
      </c>
      <c r="AT17" s="9">
        <f t="shared" ref="AT17:AT39" si="25">SUM(AR17/AS17)</f>
        <v>12773.651663889785</v>
      </c>
      <c r="AU17" s="108">
        <f t="shared" ref="AU17:AU39" si="26">AS17*1.2</f>
        <v>35438.015520000001</v>
      </c>
      <c r="AV17" s="112">
        <f t="shared" ref="AV17:AV39" si="27">AU17</f>
        <v>35438.015520000001</v>
      </c>
      <c r="AW17" s="35">
        <f t="shared" ref="AW17:AW39" si="28">($E$5*AT17)+AT17</f>
        <v>13124.288402063559</v>
      </c>
      <c r="AX17" s="36">
        <f t="shared" ref="AX17:AX39" si="29">AV17*AW17</f>
        <v>465098736.0812844</v>
      </c>
      <c r="AY17" s="9">
        <f>IFERROR(VLOOKUP($C17,Sheet5!$A$2:$L$89,10,0),0)</f>
        <v>57546921.49000001</v>
      </c>
      <c r="AZ17" s="12">
        <f>IFERROR(VLOOKUP($C17,ผลงาน!$K$3:$Q$901,5,0),0)</f>
        <v>3477.1476000000002</v>
      </c>
      <c r="BA17" s="9">
        <f t="shared" ref="BA17:BA39" si="30">IFERROR(SUM(AY17/AZ17),0)</f>
        <v>16550.037015972517</v>
      </c>
      <c r="BB17" s="116">
        <f t="shared" ref="BB17:BB39" si="31">AZ17*1.2</f>
        <v>4172.5771199999999</v>
      </c>
      <c r="BC17" s="117">
        <f t="shared" ref="BC17:BC39" si="32">BB17</f>
        <v>4172.5771199999999</v>
      </c>
      <c r="BD17" s="35">
        <f t="shared" ref="BD17:BD39" si="33">($E$5*BA17)+BA17</f>
        <v>17004.335532060963</v>
      </c>
      <c r="BE17" s="36">
        <f t="shared" ref="BE17:BE39" si="34">BC17*BD17</f>
        <v>70951901.381880596</v>
      </c>
      <c r="BF17" s="9">
        <f>IFERROR(VLOOKUP($C17,Sheet5!$A$2:$L$89,9,0),0)</f>
        <v>22007497.260000002</v>
      </c>
      <c r="BG17" s="12">
        <f>IFERROR(VLOOKUP($C17,ผลงาน!$K$3:$Q$901,4,0),0)</f>
        <v>1626.3332</v>
      </c>
      <c r="BH17" s="154">
        <f t="shared" ref="BH17:BH39" si="35">IFERROR(SUM(BF17/BG17),0)</f>
        <v>13531.9731897498</v>
      </c>
      <c r="BI17" s="120">
        <f t="shared" ref="BI17:BI39" si="36">BG17*1.2</f>
        <v>1951.5998399999999</v>
      </c>
      <c r="BJ17" s="121">
        <f t="shared" ref="BJ17:BJ39" si="37">BI17</f>
        <v>1951.5998399999999</v>
      </c>
      <c r="BK17" s="35">
        <f t="shared" ref="BK17:BK39" si="38">($E$5*BH17)+BH17</f>
        <v>13903.425853808432</v>
      </c>
      <c r="BL17" s="36">
        <f t="shared" ref="BL17:BL39" si="39">BJ17*BK17</f>
        <v>27133923.671744399</v>
      </c>
      <c r="BM17" s="9">
        <f>VLOOKUP($C17,Sheet5!$A$2:$L$89,12,0)</f>
        <v>60785361.049999997</v>
      </c>
      <c r="BN17" s="12">
        <f>IFERROR(VLOOKUP($C17,ผลงาน!$K$3:$Q$901,6,0),0)</f>
        <v>5667.1836000000039</v>
      </c>
      <c r="BO17" s="9">
        <f t="shared" ref="BO17:BO39" si="40">SUM(BM17/BN17)</f>
        <v>10725.84997069796</v>
      </c>
      <c r="BP17" s="116">
        <f t="shared" ref="BP17:BP39" si="41">BN17*1.2</f>
        <v>6800.6203200000045</v>
      </c>
      <c r="BQ17" s="117">
        <f t="shared" ref="BQ17:BQ39" si="42">BP17</f>
        <v>6800.6203200000045</v>
      </c>
      <c r="BR17" s="35">
        <f t="shared" ref="BR17:BR39" si="43">($E$5*BO17)+BO17</f>
        <v>11020.274552393619</v>
      </c>
      <c r="BS17" s="36">
        <f t="shared" ref="BS17:BS39" si="44">BQ17*BR17</f>
        <v>74944703.052986994</v>
      </c>
      <c r="BT17" s="37">
        <f t="shared" ref="BT17:BT39" si="45">AX17+BE17+BL17+BS17</f>
        <v>638129264.18789637</v>
      </c>
      <c r="BU17" s="38">
        <f t="shared" ref="BU17:BU38" si="46">AQ17+BT17</f>
        <v>1000447533.9527795</v>
      </c>
      <c r="BV17" s="39">
        <f>IFERROR(VLOOKUP($C17,'UC Revenue Structure'!$A$2:$F$89,6,0),0)</f>
        <v>0.43</v>
      </c>
      <c r="BW17" s="38">
        <f t="shared" ref="BW17:BW39" si="47">BU17*BV17</f>
        <v>430192439.59969521</v>
      </c>
      <c r="BX17" s="146">
        <f t="shared" ref="BX17:BX38" si="48">SUM(I17,P17,W17,AD17,AK17)</f>
        <v>403340</v>
      </c>
      <c r="BY17" s="10">
        <f>VLOOKUP($C17,ผลงาน!$A$2:$H$898,3,0)</f>
        <v>403340</v>
      </c>
      <c r="BZ17" s="147">
        <f t="shared" ref="BZ17:BZ27" si="49">SUM(BX17-BY17)</f>
        <v>0</v>
      </c>
    </row>
    <row r="18" spans="1:78" x14ac:dyDescent="0.4">
      <c r="A18" s="2">
        <v>8</v>
      </c>
      <c r="B18" s="3" t="s">
        <v>0</v>
      </c>
      <c r="C18" s="135" t="s">
        <v>498</v>
      </c>
      <c r="D18" s="4" t="s">
        <v>1397</v>
      </c>
      <c r="E18" s="5" t="s">
        <v>1816</v>
      </c>
      <c r="F18" s="7">
        <v>5</v>
      </c>
      <c r="G18" s="8" t="s">
        <v>1820</v>
      </c>
      <c r="H18" s="9">
        <f>VLOOKUP($C18,Sheet5!$A$2:$L$89,3,0)</f>
        <v>16593744</v>
      </c>
      <c r="I18" s="10">
        <f>VLOOKUP($C18,ผลงาน!$A$2:$H$898,6,0)</f>
        <v>43770</v>
      </c>
      <c r="J18" s="11">
        <f t="shared" ref="J18:J39" si="50">SUM(H18/I18)</f>
        <v>379.11226867717613</v>
      </c>
      <c r="K18" s="30">
        <f t="shared" si="0"/>
        <v>52524</v>
      </c>
      <c r="L18" s="34">
        <f t="shared" si="1"/>
        <v>52524</v>
      </c>
      <c r="M18" s="35">
        <f t="shared" si="2"/>
        <v>389.51890045236462</v>
      </c>
      <c r="N18" s="36">
        <f t="shared" si="3"/>
        <v>20459090.727359999</v>
      </c>
      <c r="O18" s="9">
        <f>IFERROR(VLOOKUP($C18,Sheet5!$A$2:$L$89,5,0),0)</f>
        <v>1601693</v>
      </c>
      <c r="P18" s="10">
        <f>VLOOKUP($C18,ผลงาน!$A$2:$H$898,4,0)</f>
        <v>4433</v>
      </c>
      <c r="Q18" s="11">
        <f t="shared" si="4"/>
        <v>361.31130160162417</v>
      </c>
      <c r="R18" s="30">
        <f t="shared" si="5"/>
        <v>5319.5999999999995</v>
      </c>
      <c r="S18" s="34">
        <f t="shared" si="6"/>
        <v>5319.5999999999995</v>
      </c>
      <c r="T18" s="35">
        <f t="shared" si="7"/>
        <v>371.22929683058874</v>
      </c>
      <c r="U18" s="36">
        <f t="shared" si="8"/>
        <v>1974791.3674199996</v>
      </c>
      <c r="V18" s="9">
        <f>IFERROR(VLOOKUP($C18,Sheet5!$A$2:$L$89,4,0),0)</f>
        <v>464358</v>
      </c>
      <c r="W18" s="10">
        <f>VLOOKUP($C18,ผลงาน!$A$2:$H$898,5,0)</f>
        <v>15976</v>
      </c>
      <c r="X18" s="11">
        <f t="shared" si="9"/>
        <v>29.065973960941413</v>
      </c>
      <c r="Y18" s="30">
        <f t="shared" si="10"/>
        <v>19171.2</v>
      </c>
      <c r="Z18" s="34">
        <f t="shared" si="11"/>
        <v>19171.2</v>
      </c>
      <c r="AA18" s="35">
        <f t="shared" si="12"/>
        <v>29.863834946169256</v>
      </c>
      <c r="AB18" s="36">
        <f t="shared" si="13"/>
        <v>572525.55252000003</v>
      </c>
      <c r="AC18" s="9">
        <f>VLOOKUP($C18,Sheet5!$A$2:$L$89,6,0)</f>
        <v>63046.400000000001</v>
      </c>
      <c r="AD18" s="10">
        <f>VLOOKUP($C18,ผลงาน!$A$2:$H$898,7,0)</f>
        <v>3981</v>
      </c>
      <c r="AE18" s="11">
        <f t="shared" si="14"/>
        <v>15.83682491836222</v>
      </c>
      <c r="AF18" s="30">
        <f t="shared" si="15"/>
        <v>4777.2</v>
      </c>
      <c r="AG18" s="34">
        <f t="shared" si="16"/>
        <v>4777.2</v>
      </c>
      <c r="AH18" s="35">
        <f t="shared" si="17"/>
        <v>16.271545762371264</v>
      </c>
      <c r="AI18" s="36">
        <f t="shared" si="18"/>
        <v>77732.428415999995</v>
      </c>
      <c r="AJ18" s="9">
        <f>VLOOKUP($C18,Sheet5!$A$2:$L$89,7,0)</f>
        <v>1248289</v>
      </c>
      <c r="AK18" s="10">
        <f>VLOOKUP($C18,ผลงาน!$A$2:$H$898,8,0)</f>
        <v>239</v>
      </c>
      <c r="AL18" s="11">
        <f t="shared" si="19"/>
        <v>5222.9665271966524</v>
      </c>
      <c r="AM18" s="30">
        <f t="shared" si="20"/>
        <v>286.8</v>
      </c>
      <c r="AN18" s="34">
        <f t="shared" si="21"/>
        <v>286.8</v>
      </c>
      <c r="AO18" s="35">
        <f t="shared" si="22"/>
        <v>5366.3369583682006</v>
      </c>
      <c r="AP18" s="36">
        <f t="shared" si="23"/>
        <v>1539065.4396599999</v>
      </c>
      <c r="AQ18" s="37">
        <f t="shared" si="24"/>
        <v>24623205.515375998</v>
      </c>
      <c r="AR18" s="9">
        <f>VLOOKUP($C18,Sheet5!$A$2:$L$89,8,0)</f>
        <v>12927033</v>
      </c>
      <c r="AS18" s="12">
        <f>IFERROR(VLOOKUP($C18,ผลงาน!$K$3:$Q$901,3,0),0)</f>
        <v>1312.4316000000001</v>
      </c>
      <c r="AT18" s="9">
        <f t="shared" si="25"/>
        <v>9849.6813091059357</v>
      </c>
      <c r="AU18" s="108">
        <f t="shared" si="26"/>
        <v>1574.9179200000001</v>
      </c>
      <c r="AV18" s="112">
        <f t="shared" si="27"/>
        <v>1574.9179200000001</v>
      </c>
      <c r="AW18" s="35">
        <f t="shared" si="28"/>
        <v>10120.055061040894</v>
      </c>
      <c r="AX18" s="36">
        <f t="shared" si="29"/>
        <v>15938256.067019999</v>
      </c>
      <c r="AY18" s="9">
        <f>IFERROR(VLOOKUP($C18,Sheet5!$A$2:$L$89,10,0),0)</f>
        <v>729009</v>
      </c>
      <c r="AZ18" s="12">
        <f>IFERROR(VLOOKUP($C18,ผลงาน!$K$3:$Q$901,5,0),0)</f>
        <v>64.878699999999995</v>
      </c>
      <c r="BA18" s="9">
        <f t="shared" si="30"/>
        <v>11236.492099872532</v>
      </c>
      <c r="BB18" s="116">
        <f t="shared" si="31"/>
        <v>77.854439999999997</v>
      </c>
      <c r="BC18" s="117">
        <f t="shared" si="32"/>
        <v>77.854439999999997</v>
      </c>
      <c r="BD18" s="35">
        <f t="shared" si="33"/>
        <v>11544.933808014033</v>
      </c>
      <c r="BE18" s="36">
        <f t="shared" si="34"/>
        <v>898824.35646000004</v>
      </c>
      <c r="BF18" s="9">
        <f>IFERROR(VLOOKUP($C18,Sheet5!$A$2:$L$89,9,0),0)</f>
        <v>354788</v>
      </c>
      <c r="BG18" s="12">
        <f>IFERROR(VLOOKUP($C18,ผลงาน!$K$3:$Q$901,4,0),0)</f>
        <v>41.790899999999993</v>
      </c>
      <c r="BH18" s="154">
        <f t="shared" si="35"/>
        <v>8489.5994103979592</v>
      </c>
      <c r="BI18" s="120">
        <f t="shared" si="36"/>
        <v>50.149079999999991</v>
      </c>
      <c r="BJ18" s="121">
        <f t="shared" si="37"/>
        <v>50.149079999999991</v>
      </c>
      <c r="BK18" s="35">
        <f t="shared" si="38"/>
        <v>8722.638914213383</v>
      </c>
      <c r="BL18" s="36">
        <f t="shared" si="39"/>
        <v>437432.31672</v>
      </c>
      <c r="BM18" s="9">
        <f>VLOOKUP($C18,Sheet5!$A$2:$L$89,12,0)</f>
        <v>496947</v>
      </c>
      <c r="BN18" s="12">
        <f>IFERROR(VLOOKUP($C18,ผลงาน!$K$3:$Q$901,6,0),0)</f>
        <v>44.373199999999727</v>
      </c>
      <c r="BO18" s="9">
        <f t="shared" si="40"/>
        <v>11199.259913641636</v>
      </c>
      <c r="BP18" s="116">
        <f t="shared" si="41"/>
        <v>53.24783999999967</v>
      </c>
      <c r="BQ18" s="117">
        <f t="shared" si="42"/>
        <v>53.24783999999967</v>
      </c>
      <c r="BR18" s="35">
        <f t="shared" si="43"/>
        <v>11506.679598271099</v>
      </c>
      <c r="BS18" s="36">
        <f t="shared" si="44"/>
        <v>612705.83418000001</v>
      </c>
      <c r="BT18" s="37">
        <f t="shared" si="45"/>
        <v>17887218.574380003</v>
      </c>
      <c r="BU18" s="38">
        <f t="shared" si="46"/>
        <v>42510424.089755997</v>
      </c>
      <c r="BV18" s="39">
        <f>IFERROR(VLOOKUP($C18,'UC Revenue Structure'!$A$2:$F$89,6,0),0)</f>
        <v>0.61</v>
      </c>
      <c r="BW18" s="38">
        <f t="shared" si="47"/>
        <v>25931358.694751158</v>
      </c>
      <c r="BX18" s="146">
        <f t="shared" si="48"/>
        <v>68399</v>
      </c>
      <c r="BY18" s="10">
        <f>VLOOKUP($C18,ผลงาน!$A$2:$H$898,3,0)</f>
        <v>68399</v>
      </c>
      <c r="BZ18" s="147">
        <f t="shared" si="49"/>
        <v>0</v>
      </c>
    </row>
    <row r="19" spans="1:78" x14ac:dyDescent="0.4">
      <c r="A19" s="2">
        <v>8</v>
      </c>
      <c r="B19" s="3" t="s">
        <v>0</v>
      </c>
      <c r="C19" s="135" t="s">
        <v>499</v>
      </c>
      <c r="D19" s="4" t="s">
        <v>1398</v>
      </c>
      <c r="E19" s="5" t="s">
        <v>1816</v>
      </c>
      <c r="F19" s="7">
        <v>6</v>
      </c>
      <c r="G19" s="8" t="s">
        <v>1818</v>
      </c>
      <c r="H19" s="9">
        <f>VLOOKUP($C19,Sheet5!$A$2:$L$89,3,0)</f>
        <v>39712900.399999999</v>
      </c>
      <c r="I19" s="10">
        <f>VLOOKUP($C19,ผลงาน!$A$2:$H$898,6,0)</f>
        <v>97411</v>
      </c>
      <c r="J19" s="11">
        <f t="shared" si="50"/>
        <v>407.68394123866915</v>
      </c>
      <c r="K19" s="30">
        <f t="shared" si="0"/>
        <v>116893.2</v>
      </c>
      <c r="L19" s="34">
        <f t="shared" si="1"/>
        <v>116893.2</v>
      </c>
      <c r="M19" s="35">
        <f t="shared" si="2"/>
        <v>418.87486542567063</v>
      </c>
      <c r="N19" s="36">
        <f t="shared" si="3"/>
        <v>48963623.419176005</v>
      </c>
      <c r="O19" s="9">
        <f>IFERROR(VLOOKUP($C19,Sheet5!$A$2:$L$89,5,0),0)</f>
        <v>4821349.25</v>
      </c>
      <c r="P19" s="10">
        <f>VLOOKUP($C19,ผลงาน!$A$2:$H$898,4,0)</f>
        <v>13323</v>
      </c>
      <c r="Q19" s="11">
        <f t="shared" si="4"/>
        <v>361.88165203032349</v>
      </c>
      <c r="R19" s="30">
        <f t="shared" si="5"/>
        <v>15987.599999999999</v>
      </c>
      <c r="S19" s="34">
        <f t="shared" si="6"/>
        <v>15987.599999999999</v>
      </c>
      <c r="T19" s="35">
        <f t="shared" si="7"/>
        <v>371.81530337855588</v>
      </c>
      <c r="U19" s="36">
        <f t="shared" si="8"/>
        <v>5944434.3442949997</v>
      </c>
      <c r="V19" s="9">
        <f>IFERROR(VLOOKUP($C19,Sheet5!$A$2:$L$89,4,0),0)</f>
        <v>1196361</v>
      </c>
      <c r="W19" s="10">
        <f>VLOOKUP($C19,ผลงาน!$A$2:$H$898,5,0)</f>
        <v>13140</v>
      </c>
      <c r="X19" s="11">
        <f t="shared" si="9"/>
        <v>91.047260273972597</v>
      </c>
      <c r="Y19" s="30">
        <f t="shared" si="10"/>
        <v>15768</v>
      </c>
      <c r="Z19" s="34">
        <f t="shared" si="11"/>
        <v>15768</v>
      </c>
      <c r="AA19" s="35">
        <f t="shared" si="12"/>
        <v>93.546507568493141</v>
      </c>
      <c r="AB19" s="36">
        <f t="shared" si="13"/>
        <v>1475041.3313399998</v>
      </c>
      <c r="AC19" s="9">
        <f>VLOOKUP($C19,Sheet5!$A$2:$L$89,6,0)</f>
        <v>231952</v>
      </c>
      <c r="AD19" s="10">
        <f>VLOOKUP($C19,ผลงาน!$A$2:$H$898,7,0)</f>
        <v>8422</v>
      </c>
      <c r="AE19" s="11">
        <f t="shared" si="14"/>
        <v>27.541201614818334</v>
      </c>
      <c r="AF19" s="30">
        <f t="shared" si="15"/>
        <v>10106.4</v>
      </c>
      <c r="AG19" s="34">
        <f t="shared" si="16"/>
        <v>10106.4</v>
      </c>
      <c r="AH19" s="35">
        <f t="shared" si="17"/>
        <v>28.297207599145096</v>
      </c>
      <c r="AI19" s="36">
        <f t="shared" si="18"/>
        <v>285982.89887999999</v>
      </c>
      <c r="AJ19" s="9">
        <f>VLOOKUP($C19,Sheet5!$A$2:$L$89,7,0)</f>
        <v>4064559.1</v>
      </c>
      <c r="AK19" s="10">
        <f>VLOOKUP($C19,ผลงาน!$A$2:$H$898,8,0)</f>
        <v>25</v>
      </c>
      <c r="AL19" s="11">
        <f t="shared" si="19"/>
        <v>162582.364</v>
      </c>
      <c r="AM19" s="30">
        <f t="shared" si="20"/>
        <v>30</v>
      </c>
      <c r="AN19" s="34">
        <f t="shared" si="21"/>
        <v>30</v>
      </c>
      <c r="AO19" s="35">
        <f t="shared" si="22"/>
        <v>167045.24989179999</v>
      </c>
      <c r="AP19" s="36">
        <f t="shared" si="23"/>
        <v>5011357.496754</v>
      </c>
      <c r="AQ19" s="37">
        <f t="shared" si="24"/>
        <v>61680439.490445003</v>
      </c>
      <c r="AR19" s="9">
        <f>VLOOKUP($C19,Sheet5!$A$2:$L$89,8,0)</f>
        <v>15372220</v>
      </c>
      <c r="AS19" s="12">
        <f>IFERROR(VLOOKUP($C19,ผลงาน!$K$3:$Q$901,3,0),0)</f>
        <v>1561.7940000000001</v>
      </c>
      <c r="AT19" s="9">
        <f t="shared" si="25"/>
        <v>9842.6681111593462</v>
      </c>
      <c r="AU19" s="108">
        <f t="shared" si="26"/>
        <v>1874.1528000000001</v>
      </c>
      <c r="AV19" s="112">
        <f t="shared" si="27"/>
        <v>1874.1528000000001</v>
      </c>
      <c r="AW19" s="35">
        <f t="shared" si="28"/>
        <v>10112.849350810669</v>
      </c>
      <c r="AX19" s="36">
        <f t="shared" si="29"/>
        <v>18953024.926799998</v>
      </c>
      <c r="AY19" s="9">
        <f>IFERROR(VLOOKUP($C19,Sheet5!$A$2:$L$89,10,0),0)</f>
        <v>1859574</v>
      </c>
      <c r="AZ19" s="12">
        <f>IFERROR(VLOOKUP($C19,ผลงาน!$K$3:$Q$901,5,0),0)</f>
        <v>124.4611</v>
      </c>
      <c r="BA19" s="9">
        <f t="shared" si="30"/>
        <v>14941.005663616985</v>
      </c>
      <c r="BB19" s="116">
        <f t="shared" si="31"/>
        <v>149.35332</v>
      </c>
      <c r="BC19" s="117">
        <f t="shared" si="32"/>
        <v>149.35332</v>
      </c>
      <c r="BD19" s="35">
        <f t="shared" si="33"/>
        <v>15351.13626908327</v>
      </c>
      <c r="BE19" s="36">
        <f t="shared" si="34"/>
        <v>2292743.1675599995</v>
      </c>
      <c r="BF19" s="9">
        <f>IFERROR(VLOOKUP($C19,Sheet5!$A$2:$L$89,9,0),0)</f>
        <v>565108</v>
      </c>
      <c r="BG19" s="12">
        <f>IFERROR(VLOOKUP($C19,ผลงาน!$K$3:$Q$901,4,0),0)</f>
        <v>49.482499999999995</v>
      </c>
      <c r="BH19" s="154">
        <f t="shared" si="35"/>
        <v>11420.360733592686</v>
      </c>
      <c r="BI19" s="120">
        <f t="shared" si="36"/>
        <v>59.378999999999991</v>
      </c>
      <c r="BJ19" s="121">
        <f t="shared" si="37"/>
        <v>59.378999999999991</v>
      </c>
      <c r="BK19" s="35">
        <f t="shared" si="38"/>
        <v>11733.849635729806</v>
      </c>
      <c r="BL19" s="36">
        <f t="shared" si="39"/>
        <v>696744.2575200001</v>
      </c>
      <c r="BM19" s="9">
        <f>VLOOKUP($C19,Sheet5!$A$2:$L$89,12,0)</f>
        <v>2640986</v>
      </c>
      <c r="BN19" s="12">
        <f>IFERROR(VLOOKUP($C19,ผลงาน!$K$3:$Q$901,6,0),0)</f>
        <v>217.78359999999981</v>
      </c>
      <c r="BO19" s="9">
        <f t="shared" si="40"/>
        <v>12126.6523282745</v>
      </c>
      <c r="BP19" s="116">
        <f t="shared" si="41"/>
        <v>261.34031999999974</v>
      </c>
      <c r="BQ19" s="117">
        <f t="shared" si="42"/>
        <v>261.34031999999974</v>
      </c>
      <c r="BR19" s="35">
        <f t="shared" si="43"/>
        <v>12459.528934685635</v>
      </c>
      <c r="BS19" s="36">
        <f t="shared" si="44"/>
        <v>3256177.2788399998</v>
      </c>
      <c r="BT19" s="37">
        <f t="shared" si="45"/>
        <v>25198689.630719997</v>
      </c>
      <c r="BU19" s="38">
        <f t="shared" si="46"/>
        <v>86879129.121165007</v>
      </c>
      <c r="BV19" s="39">
        <f>IFERROR(VLOOKUP($C19,'UC Revenue Structure'!$A$2:$F$89,6,0),0)</f>
        <v>0.51</v>
      </c>
      <c r="BW19" s="38">
        <f t="shared" si="47"/>
        <v>44308355.851794153</v>
      </c>
      <c r="BX19" s="146">
        <f t="shared" si="48"/>
        <v>132321</v>
      </c>
      <c r="BY19" s="10">
        <f>VLOOKUP($C19,ผลงาน!$A$2:$H$898,3,0)</f>
        <v>132321</v>
      </c>
      <c r="BZ19" s="147">
        <f t="shared" si="49"/>
        <v>0</v>
      </c>
    </row>
    <row r="20" spans="1:78" x14ac:dyDescent="0.4">
      <c r="A20" s="2">
        <v>8</v>
      </c>
      <c r="B20" s="3" t="s">
        <v>0</v>
      </c>
      <c r="C20" s="135" t="s">
        <v>500</v>
      </c>
      <c r="D20" s="4" t="s">
        <v>1399</v>
      </c>
      <c r="E20" s="5" t="s">
        <v>1816</v>
      </c>
      <c r="F20" s="7">
        <v>6</v>
      </c>
      <c r="G20" s="8" t="s">
        <v>1818</v>
      </c>
      <c r="H20" s="9">
        <f>VLOOKUP($C20,Sheet5!$A$2:$L$89,3,0)</f>
        <v>26647329.119999997</v>
      </c>
      <c r="I20" s="10">
        <f>VLOOKUP($C20,ผลงาน!$A$2:$H$898,6,0)</f>
        <v>66988</v>
      </c>
      <c r="J20" s="11">
        <f t="shared" si="50"/>
        <v>397.79257658088011</v>
      </c>
      <c r="K20" s="30">
        <f t="shared" si="0"/>
        <v>80385.599999999991</v>
      </c>
      <c r="L20" s="34">
        <f t="shared" si="1"/>
        <v>80385.599999999991</v>
      </c>
      <c r="M20" s="35">
        <f t="shared" si="2"/>
        <v>408.71198280802525</v>
      </c>
      <c r="N20" s="36">
        <f t="shared" si="3"/>
        <v>32854557.965212792</v>
      </c>
      <c r="O20" s="9">
        <f>IFERROR(VLOOKUP($C20,Sheet5!$A$2:$L$89,5,0),0)</f>
        <v>2259883.4299999997</v>
      </c>
      <c r="P20" s="10">
        <f>VLOOKUP($C20,ผลงาน!$A$2:$H$898,4,0)</f>
        <v>5999</v>
      </c>
      <c r="Q20" s="11">
        <f t="shared" si="4"/>
        <v>376.71002333722282</v>
      </c>
      <c r="R20" s="30">
        <f t="shared" si="5"/>
        <v>7198.8</v>
      </c>
      <c r="S20" s="34">
        <f t="shared" si="6"/>
        <v>7198.8</v>
      </c>
      <c r="T20" s="35">
        <f t="shared" si="7"/>
        <v>387.05071347782962</v>
      </c>
      <c r="U20" s="36">
        <f t="shared" si="8"/>
        <v>2786300.6761841998</v>
      </c>
      <c r="V20" s="9">
        <f>IFERROR(VLOOKUP($C20,Sheet5!$A$2:$L$89,4,0),0)</f>
        <v>734102</v>
      </c>
      <c r="W20" s="10">
        <f>VLOOKUP($C20,ผลงาน!$A$2:$H$898,5,0)</f>
        <v>2820</v>
      </c>
      <c r="X20" s="11">
        <f t="shared" si="9"/>
        <v>260.31985815602837</v>
      </c>
      <c r="Y20" s="30">
        <f t="shared" si="10"/>
        <v>3384</v>
      </c>
      <c r="Z20" s="34">
        <f t="shared" si="11"/>
        <v>3384</v>
      </c>
      <c r="AA20" s="35">
        <f t="shared" si="12"/>
        <v>267.46563826241135</v>
      </c>
      <c r="AB20" s="36">
        <f t="shared" si="13"/>
        <v>905103.71987999999</v>
      </c>
      <c r="AC20" s="9">
        <f>VLOOKUP($C20,Sheet5!$A$2:$L$89,6,0)</f>
        <v>103227</v>
      </c>
      <c r="AD20" s="10">
        <f>VLOOKUP($C20,ผลงาน!$A$2:$H$898,7,0)</f>
        <v>4249</v>
      </c>
      <c r="AE20" s="11">
        <f t="shared" si="14"/>
        <v>24.294422216992235</v>
      </c>
      <c r="AF20" s="30">
        <f t="shared" si="15"/>
        <v>5098.8</v>
      </c>
      <c r="AG20" s="34">
        <f t="shared" si="16"/>
        <v>5098.8</v>
      </c>
      <c r="AH20" s="35">
        <f t="shared" si="17"/>
        <v>24.961304106848672</v>
      </c>
      <c r="AI20" s="36">
        <f t="shared" si="18"/>
        <v>127272.69738000001</v>
      </c>
      <c r="AJ20" s="9">
        <f>VLOOKUP($C20,Sheet5!$A$2:$L$89,7,0)</f>
        <v>2697334.09</v>
      </c>
      <c r="AK20" s="10">
        <f>VLOOKUP($C20,ผลงาน!$A$2:$H$898,8,0)</f>
        <v>227</v>
      </c>
      <c r="AL20" s="11">
        <f t="shared" si="19"/>
        <v>11882.529030837004</v>
      </c>
      <c r="AM20" s="30">
        <f t="shared" si="20"/>
        <v>272.39999999999998</v>
      </c>
      <c r="AN20" s="34">
        <f t="shared" si="21"/>
        <v>272.39999999999998</v>
      </c>
      <c r="AO20" s="35">
        <f t="shared" si="22"/>
        <v>12208.70445273348</v>
      </c>
      <c r="AP20" s="36">
        <f t="shared" si="23"/>
        <v>3325651.0929245995</v>
      </c>
      <c r="AQ20" s="37">
        <f t="shared" si="24"/>
        <v>39998886.151581593</v>
      </c>
      <c r="AR20" s="9">
        <f>VLOOKUP($C20,Sheet5!$A$2:$L$89,8,0)</f>
        <v>12908067.27</v>
      </c>
      <c r="AS20" s="12">
        <f>IFERROR(VLOOKUP($C20,ผลงาน!$K$3:$Q$901,3,0),0)</f>
        <v>1575.5937000000001</v>
      </c>
      <c r="AT20" s="9">
        <f t="shared" si="25"/>
        <v>8192.5100804858503</v>
      </c>
      <c r="AU20" s="108">
        <f t="shared" si="26"/>
        <v>1890.71244</v>
      </c>
      <c r="AV20" s="112">
        <f t="shared" si="27"/>
        <v>1890.71244</v>
      </c>
      <c r="AW20" s="35">
        <f t="shared" si="28"/>
        <v>8417.3944821951864</v>
      </c>
      <c r="AX20" s="36">
        <f t="shared" si="29"/>
        <v>15914872.459873797</v>
      </c>
      <c r="AY20" s="9">
        <f>IFERROR(VLOOKUP($C20,Sheet5!$A$2:$L$89,10,0),0)</f>
        <v>985029.03</v>
      </c>
      <c r="AZ20" s="12">
        <f>IFERROR(VLOOKUP($C20,ผลงาน!$K$3:$Q$901,5,0),0)</f>
        <v>77.0762</v>
      </c>
      <c r="BA20" s="9">
        <f t="shared" si="30"/>
        <v>12779.937646121631</v>
      </c>
      <c r="BB20" s="116">
        <f t="shared" si="31"/>
        <v>92.491439999999997</v>
      </c>
      <c r="BC20" s="117">
        <f t="shared" si="32"/>
        <v>92.491439999999997</v>
      </c>
      <c r="BD20" s="35">
        <f t="shared" si="33"/>
        <v>13130.74693450767</v>
      </c>
      <c r="BE20" s="36">
        <f t="shared" si="34"/>
        <v>1214481.6922482001</v>
      </c>
      <c r="BF20" s="9">
        <f>IFERROR(VLOOKUP($C20,Sheet5!$A$2:$L$89,9,0),0)</f>
        <v>223454</v>
      </c>
      <c r="BG20" s="12">
        <f>IFERROR(VLOOKUP($C20,ผลงาน!$K$3:$Q$901,4,0),0)</f>
        <v>23.441600000000001</v>
      </c>
      <c r="BH20" s="154">
        <f t="shared" si="35"/>
        <v>9532.3698041089337</v>
      </c>
      <c r="BI20" s="120">
        <f t="shared" si="36"/>
        <v>28.129920000000002</v>
      </c>
      <c r="BJ20" s="121">
        <f t="shared" si="37"/>
        <v>28.129920000000002</v>
      </c>
      <c r="BK20" s="35">
        <f t="shared" si="38"/>
        <v>9794.0333552317243</v>
      </c>
      <c r="BL20" s="36">
        <f t="shared" si="39"/>
        <v>275505.37475999998</v>
      </c>
      <c r="BM20" s="9">
        <f>VLOOKUP($C20,Sheet5!$A$2:$L$89,12,0)</f>
        <v>1372649</v>
      </c>
      <c r="BN20" s="12">
        <f>IFERROR(VLOOKUP($C20,ผลงาน!$K$3:$Q$901,6,0),0)</f>
        <v>129.42249999999976</v>
      </c>
      <c r="BO20" s="9">
        <f t="shared" si="40"/>
        <v>10605.9533697773</v>
      </c>
      <c r="BP20" s="116">
        <f t="shared" si="41"/>
        <v>155.3069999999997</v>
      </c>
      <c r="BQ20" s="117">
        <f t="shared" si="42"/>
        <v>155.3069999999997</v>
      </c>
      <c r="BR20" s="35">
        <f t="shared" si="43"/>
        <v>10897.086789777688</v>
      </c>
      <c r="BS20" s="36">
        <f t="shared" si="44"/>
        <v>1692393.8580600002</v>
      </c>
      <c r="BT20" s="37">
        <f t="shared" si="45"/>
        <v>19097253.384941995</v>
      </c>
      <c r="BU20" s="38">
        <f t="shared" si="46"/>
        <v>59096139.536523588</v>
      </c>
      <c r="BV20" s="39">
        <f>IFERROR(VLOOKUP($C20,'UC Revenue Structure'!$A$2:$F$89,6,0),0)</f>
        <v>0.68</v>
      </c>
      <c r="BW20" s="38">
        <f t="shared" si="47"/>
        <v>40185374.88483604</v>
      </c>
      <c r="BX20" s="146">
        <f t="shared" si="48"/>
        <v>80283</v>
      </c>
      <c r="BY20" s="10">
        <f>VLOOKUP($C20,ผลงาน!$A$2:$H$898,3,0)</f>
        <v>80283</v>
      </c>
      <c r="BZ20" s="147">
        <f t="shared" si="49"/>
        <v>0</v>
      </c>
    </row>
    <row r="21" spans="1:78" x14ac:dyDescent="0.4">
      <c r="A21" s="2">
        <v>8</v>
      </c>
      <c r="B21" s="3" t="s">
        <v>0</v>
      </c>
      <c r="C21" s="135" t="s">
        <v>501</v>
      </c>
      <c r="D21" s="4" t="s">
        <v>1400</v>
      </c>
      <c r="E21" s="5" t="s">
        <v>1816</v>
      </c>
      <c r="F21" s="7">
        <v>2</v>
      </c>
      <c r="G21" s="8" t="s">
        <v>1823</v>
      </c>
      <c r="H21" s="9">
        <f>VLOOKUP($C21,Sheet5!$A$2:$L$89,3,0)</f>
        <v>10542536.5</v>
      </c>
      <c r="I21" s="10">
        <f>VLOOKUP($C21,ผลงาน!$A$2:$H$898,6,0)</f>
        <v>28630</v>
      </c>
      <c r="J21" s="11">
        <f t="shared" si="50"/>
        <v>368.23389800908137</v>
      </c>
      <c r="K21" s="30">
        <f t="shared" si="0"/>
        <v>34356</v>
      </c>
      <c r="L21" s="34">
        <f t="shared" si="1"/>
        <v>34356</v>
      </c>
      <c r="M21" s="35">
        <f t="shared" si="2"/>
        <v>378.34191850943068</v>
      </c>
      <c r="N21" s="36">
        <f t="shared" si="3"/>
        <v>12998314.952310001</v>
      </c>
      <c r="O21" s="9">
        <f>IFERROR(VLOOKUP($C21,Sheet5!$A$2:$L$89,5,0),0)</f>
        <v>1974307</v>
      </c>
      <c r="P21" s="10">
        <f>VLOOKUP($C21,ผลงาน!$A$2:$H$898,4,0)</f>
        <v>5064</v>
      </c>
      <c r="Q21" s="11">
        <f t="shared" si="4"/>
        <v>389.87105055292261</v>
      </c>
      <c r="R21" s="30">
        <f t="shared" si="5"/>
        <v>6076.8</v>
      </c>
      <c r="S21" s="34">
        <f t="shared" si="6"/>
        <v>6076.8</v>
      </c>
      <c r="T21" s="35">
        <f t="shared" si="7"/>
        <v>400.57301089060036</v>
      </c>
      <c r="U21" s="36">
        <f t="shared" si="8"/>
        <v>2434202.0725800004</v>
      </c>
      <c r="V21" s="9">
        <f>IFERROR(VLOOKUP($C21,Sheet5!$A$2:$L$89,4,0),0)</f>
        <v>304768</v>
      </c>
      <c r="W21" s="10">
        <f>VLOOKUP($C21,ผลงาน!$A$2:$H$898,5,0)</f>
        <v>2399</v>
      </c>
      <c r="X21" s="11">
        <f t="shared" si="9"/>
        <v>127.03959983326386</v>
      </c>
      <c r="Y21" s="30">
        <f t="shared" si="10"/>
        <v>2878.7999999999997</v>
      </c>
      <c r="Z21" s="34">
        <f t="shared" si="11"/>
        <v>2878.7999999999997</v>
      </c>
      <c r="AA21" s="35">
        <f t="shared" si="12"/>
        <v>130.52683684868697</v>
      </c>
      <c r="AB21" s="36">
        <f t="shared" si="13"/>
        <v>375760.65792000003</v>
      </c>
      <c r="AC21" s="9">
        <f>VLOOKUP($C21,Sheet5!$A$2:$L$89,6,0)</f>
        <v>1360</v>
      </c>
      <c r="AD21" s="10">
        <f>VLOOKUP($C21,ผลงาน!$A$2:$H$898,7,0)</f>
        <v>2720</v>
      </c>
      <c r="AE21" s="11">
        <f t="shared" si="14"/>
        <v>0.5</v>
      </c>
      <c r="AF21" s="30">
        <f t="shared" si="15"/>
        <v>3264</v>
      </c>
      <c r="AG21" s="34">
        <f t="shared" si="16"/>
        <v>3264</v>
      </c>
      <c r="AH21" s="35">
        <f t="shared" si="17"/>
        <v>0.51372499999999999</v>
      </c>
      <c r="AI21" s="36">
        <f t="shared" si="18"/>
        <v>1676.7983999999999</v>
      </c>
      <c r="AJ21" s="9">
        <f>VLOOKUP($C21,Sheet5!$A$2:$L$89,7,0)</f>
        <v>1099541.25</v>
      </c>
      <c r="AK21" s="10">
        <f>VLOOKUP($C21,ผลงาน!$A$2:$H$898,8,0)</f>
        <v>0</v>
      </c>
      <c r="AL21" s="11">
        <f t="shared" si="19"/>
        <v>0</v>
      </c>
      <c r="AM21" s="30">
        <f t="shared" si="20"/>
        <v>0</v>
      </c>
      <c r="AN21" s="34">
        <f t="shared" si="21"/>
        <v>0</v>
      </c>
      <c r="AO21" s="35">
        <f t="shared" si="22"/>
        <v>0</v>
      </c>
      <c r="AP21" s="36">
        <f t="shared" si="23"/>
        <v>0</v>
      </c>
      <c r="AQ21" s="37">
        <f t="shared" si="24"/>
        <v>15809954.481210001</v>
      </c>
      <c r="AR21" s="9">
        <f>VLOOKUP($C21,Sheet5!$A$2:$L$89,8,0)</f>
        <v>3429150.85</v>
      </c>
      <c r="AS21" s="12">
        <f>IFERROR(VLOOKUP($C21,ผลงาน!$K$3:$Q$901,3,0),0)</f>
        <v>368.64670000000012</v>
      </c>
      <c r="AT21" s="9">
        <f t="shared" si="25"/>
        <v>9301.9979563088418</v>
      </c>
      <c r="AU21" s="108">
        <f t="shared" si="26"/>
        <v>442.37604000000016</v>
      </c>
      <c r="AV21" s="112">
        <f t="shared" si="27"/>
        <v>442.37604000000016</v>
      </c>
      <c r="AW21" s="35">
        <f t="shared" si="28"/>
        <v>9557.3378002095196</v>
      </c>
      <c r="AX21" s="36">
        <f t="shared" si="29"/>
        <v>4227937.2489989996</v>
      </c>
      <c r="AY21" s="9">
        <f>IFERROR(VLOOKUP($C21,Sheet5!$A$2:$L$89,10,0),0)</f>
        <v>653591</v>
      </c>
      <c r="AZ21" s="12">
        <f>IFERROR(VLOOKUP($C21,ผลงาน!$K$3:$Q$901,5,0),0)</f>
        <v>47.631000000000007</v>
      </c>
      <c r="BA21" s="9">
        <f t="shared" si="30"/>
        <v>13721.966786336627</v>
      </c>
      <c r="BB21" s="116">
        <f t="shared" si="31"/>
        <v>57.15720000000001</v>
      </c>
      <c r="BC21" s="117">
        <f t="shared" si="32"/>
        <v>57.15720000000001</v>
      </c>
      <c r="BD21" s="35">
        <f t="shared" si="33"/>
        <v>14098.634774621567</v>
      </c>
      <c r="BE21" s="36">
        <f t="shared" si="34"/>
        <v>805838.48754</v>
      </c>
      <c r="BF21" s="9">
        <f>IFERROR(VLOOKUP($C21,Sheet5!$A$2:$L$89,9,0),0)</f>
        <v>136241.29999999999</v>
      </c>
      <c r="BG21" s="12">
        <f>IFERROR(VLOOKUP($C21,ผลงาน!$K$3:$Q$901,4,0),0)</f>
        <v>14.463200000000001</v>
      </c>
      <c r="BH21" s="154">
        <f t="shared" si="35"/>
        <v>9419.8586758117144</v>
      </c>
      <c r="BI21" s="120">
        <f t="shared" si="36"/>
        <v>17.355840000000001</v>
      </c>
      <c r="BJ21" s="121">
        <f t="shared" si="37"/>
        <v>17.355840000000001</v>
      </c>
      <c r="BK21" s="35">
        <f t="shared" si="38"/>
        <v>9678.4337964627466</v>
      </c>
      <c r="BL21" s="36">
        <f t="shared" si="39"/>
        <v>167977.34842200001</v>
      </c>
      <c r="BM21" s="9">
        <f>VLOOKUP($C21,Sheet5!$A$2:$L$89,12,0)</f>
        <v>420634.75</v>
      </c>
      <c r="BN21" s="12">
        <f>IFERROR(VLOOKUP($C21,ผลงาน!$K$3:$Q$901,6,0),0)</f>
        <v>53.748899999999928</v>
      </c>
      <c r="BO21" s="9">
        <f t="shared" si="40"/>
        <v>7825.9229491208298</v>
      </c>
      <c r="BP21" s="116">
        <f t="shared" si="41"/>
        <v>64.498679999999908</v>
      </c>
      <c r="BQ21" s="117">
        <f t="shared" si="42"/>
        <v>64.498679999999908</v>
      </c>
      <c r="BR21" s="35">
        <f t="shared" si="43"/>
        <v>8040.744534074197</v>
      </c>
      <c r="BS21" s="36">
        <f t="shared" si="44"/>
        <v>518617.408665</v>
      </c>
      <c r="BT21" s="37">
        <f t="shared" si="45"/>
        <v>5720370.4936260004</v>
      </c>
      <c r="BU21" s="38">
        <f t="shared" si="46"/>
        <v>21530324.974835999</v>
      </c>
      <c r="BV21" s="39">
        <f>IFERROR(VLOOKUP($C21,'UC Revenue Structure'!$A$2:$F$89,6,0),0)</f>
        <v>0.57999999999999996</v>
      </c>
      <c r="BW21" s="38">
        <f t="shared" si="47"/>
        <v>12487588.485404879</v>
      </c>
      <c r="BX21" s="146">
        <f t="shared" si="48"/>
        <v>38813</v>
      </c>
      <c r="BY21" s="10">
        <f>VLOOKUP($C21,ผลงาน!$A$2:$H$898,3,0)</f>
        <v>38813</v>
      </c>
      <c r="BZ21" s="147">
        <f t="shared" si="49"/>
        <v>0</v>
      </c>
    </row>
    <row r="22" spans="1:78" x14ac:dyDescent="0.4">
      <c r="A22" s="2">
        <v>8</v>
      </c>
      <c r="B22" s="3" t="s">
        <v>0</v>
      </c>
      <c r="C22" s="135" t="s">
        <v>502</v>
      </c>
      <c r="D22" s="4" t="s">
        <v>1401</v>
      </c>
      <c r="E22" s="5" t="s">
        <v>1816</v>
      </c>
      <c r="F22" s="7">
        <v>5</v>
      </c>
      <c r="G22" s="8" t="s">
        <v>1820</v>
      </c>
      <c r="H22" s="9">
        <f>VLOOKUP($C22,Sheet5!$A$2:$L$89,3,0)</f>
        <v>14577482</v>
      </c>
      <c r="I22" s="10">
        <f>VLOOKUP($C22,ผลงาน!$A$2:$H$898,6,0)</f>
        <v>44461</v>
      </c>
      <c r="J22" s="11">
        <f t="shared" si="50"/>
        <v>327.87121297316747</v>
      </c>
      <c r="K22" s="30">
        <f t="shared" si="0"/>
        <v>53353.2</v>
      </c>
      <c r="L22" s="34">
        <f t="shared" si="1"/>
        <v>53353.2</v>
      </c>
      <c r="M22" s="35">
        <f t="shared" si="2"/>
        <v>336.87127776928094</v>
      </c>
      <c r="N22" s="36">
        <f t="shared" si="3"/>
        <v>17973160.657079998</v>
      </c>
      <c r="O22" s="9">
        <f>IFERROR(VLOOKUP($C22,Sheet5!$A$2:$L$89,5,0),0)</f>
        <v>2165340</v>
      </c>
      <c r="P22" s="10">
        <f>VLOOKUP($C22,ผลงาน!$A$2:$H$898,4,0)</f>
        <v>4543</v>
      </c>
      <c r="Q22" s="11">
        <f t="shared" si="4"/>
        <v>476.63218137794411</v>
      </c>
      <c r="R22" s="30">
        <f t="shared" si="5"/>
        <v>5451.5999999999995</v>
      </c>
      <c r="S22" s="34">
        <f t="shared" si="6"/>
        <v>5451.5999999999995</v>
      </c>
      <c r="T22" s="35">
        <f t="shared" si="7"/>
        <v>489.71573475676865</v>
      </c>
      <c r="U22" s="36">
        <f t="shared" si="8"/>
        <v>2669734.2995999996</v>
      </c>
      <c r="V22" s="9">
        <f>IFERROR(VLOOKUP($C22,Sheet5!$A$2:$L$89,4,0),0)</f>
        <v>729835</v>
      </c>
      <c r="W22" s="10">
        <f>VLOOKUP($C22,ผลงาน!$A$2:$H$898,5,0)</f>
        <v>4675</v>
      </c>
      <c r="X22" s="11">
        <f t="shared" si="9"/>
        <v>156.11443850267381</v>
      </c>
      <c r="Y22" s="30">
        <f t="shared" si="10"/>
        <v>5610</v>
      </c>
      <c r="Z22" s="34">
        <f t="shared" si="11"/>
        <v>5610</v>
      </c>
      <c r="AA22" s="35">
        <f t="shared" si="12"/>
        <v>160.3997798395722</v>
      </c>
      <c r="AB22" s="36">
        <f t="shared" si="13"/>
        <v>899842.76490000007</v>
      </c>
      <c r="AC22" s="9">
        <f>VLOOKUP($C22,Sheet5!$A$2:$L$89,6,0)</f>
        <v>99984</v>
      </c>
      <c r="AD22" s="10">
        <f>VLOOKUP($C22,ผลงาน!$A$2:$H$898,7,0)</f>
        <v>5887</v>
      </c>
      <c r="AE22" s="11">
        <f t="shared" si="14"/>
        <v>16.983862748428741</v>
      </c>
      <c r="AF22" s="30">
        <f t="shared" si="15"/>
        <v>7064.4</v>
      </c>
      <c r="AG22" s="34">
        <f t="shared" si="16"/>
        <v>7064.4</v>
      </c>
      <c r="AH22" s="35">
        <f t="shared" si="17"/>
        <v>17.450069780873111</v>
      </c>
      <c r="AI22" s="36">
        <f t="shared" si="18"/>
        <v>123274.27296</v>
      </c>
      <c r="AJ22" s="9">
        <f>VLOOKUP($C22,Sheet5!$A$2:$L$89,7,0)</f>
        <v>1422563</v>
      </c>
      <c r="AK22" s="10">
        <f>VLOOKUP($C22,ผลงาน!$A$2:$H$898,8,0)</f>
        <v>4</v>
      </c>
      <c r="AL22" s="11">
        <f t="shared" si="19"/>
        <v>355640.75</v>
      </c>
      <c r="AM22" s="30">
        <f t="shared" si="20"/>
        <v>4.8</v>
      </c>
      <c r="AN22" s="34">
        <f t="shared" si="21"/>
        <v>4.8</v>
      </c>
      <c r="AO22" s="35">
        <f t="shared" si="22"/>
        <v>365403.08858749998</v>
      </c>
      <c r="AP22" s="36">
        <f t="shared" si="23"/>
        <v>1753934.8252199998</v>
      </c>
      <c r="AQ22" s="37">
        <f t="shared" si="24"/>
        <v>23419946.819759998</v>
      </c>
      <c r="AR22" s="9">
        <f>VLOOKUP($C22,Sheet5!$A$2:$L$89,8,0)</f>
        <v>7232231</v>
      </c>
      <c r="AS22" s="12">
        <f>IFERROR(VLOOKUP($C22,ผลงาน!$K$3:$Q$901,3,0),0)</f>
        <v>1002.3973999999999</v>
      </c>
      <c r="AT22" s="9">
        <f t="shared" si="25"/>
        <v>7214.9339174263623</v>
      </c>
      <c r="AU22" s="108">
        <f t="shared" si="26"/>
        <v>1202.8768799999998</v>
      </c>
      <c r="AV22" s="112">
        <f t="shared" si="27"/>
        <v>1202.8768799999998</v>
      </c>
      <c r="AW22" s="35">
        <f t="shared" si="28"/>
        <v>7412.9838534597156</v>
      </c>
      <c r="AX22" s="36">
        <f t="shared" si="29"/>
        <v>8916906.8891399987</v>
      </c>
      <c r="AY22" s="9">
        <f>IFERROR(VLOOKUP($C22,Sheet5!$A$2:$L$89,10,0),0)</f>
        <v>903236.5</v>
      </c>
      <c r="AZ22" s="12">
        <f>IFERROR(VLOOKUP($C22,ผลงาน!$K$3:$Q$901,5,0),0)</f>
        <v>76.690899999999999</v>
      </c>
      <c r="BA22" s="9">
        <f t="shared" si="30"/>
        <v>11777.622899196645</v>
      </c>
      <c r="BB22" s="116">
        <f t="shared" si="31"/>
        <v>92.029079999999993</v>
      </c>
      <c r="BC22" s="117">
        <f t="shared" si="32"/>
        <v>92.029079999999993</v>
      </c>
      <c r="BD22" s="35">
        <f t="shared" si="33"/>
        <v>12100.918647779594</v>
      </c>
      <c r="BE22" s="36">
        <f t="shared" si="34"/>
        <v>1113636.4103099999</v>
      </c>
      <c r="BF22" s="9">
        <f>IFERROR(VLOOKUP($C22,Sheet5!$A$2:$L$89,9,0),0)</f>
        <v>262485</v>
      </c>
      <c r="BG22" s="12">
        <f>IFERROR(VLOOKUP($C22,ผลงาน!$K$3:$Q$901,4,0),0)</f>
        <v>36.794600000000003</v>
      </c>
      <c r="BH22" s="154">
        <f t="shared" si="35"/>
        <v>7133.791371559957</v>
      </c>
      <c r="BI22" s="120">
        <f t="shared" si="36"/>
        <v>44.15352</v>
      </c>
      <c r="BJ22" s="121">
        <f t="shared" si="37"/>
        <v>44.15352</v>
      </c>
      <c r="BK22" s="35">
        <f t="shared" si="38"/>
        <v>7329.6139447092783</v>
      </c>
      <c r="BL22" s="36">
        <f t="shared" si="39"/>
        <v>323628.25589999999</v>
      </c>
      <c r="BM22" s="9">
        <f>VLOOKUP($C22,Sheet5!$A$2:$L$89,12,0)</f>
        <v>666735.5</v>
      </c>
      <c r="BN22" s="12">
        <f>IFERROR(VLOOKUP($C22,ผลงาน!$K$3:$Q$901,6,0),0)</f>
        <v>57.355800000000158</v>
      </c>
      <c r="BO22" s="9">
        <f t="shared" si="40"/>
        <v>11624.552355646651</v>
      </c>
      <c r="BP22" s="116">
        <f t="shared" si="41"/>
        <v>68.826960000000184</v>
      </c>
      <c r="BQ22" s="117">
        <f t="shared" si="42"/>
        <v>68.826960000000184</v>
      </c>
      <c r="BR22" s="35">
        <f t="shared" si="43"/>
        <v>11943.646317809151</v>
      </c>
      <c r="BS22" s="36">
        <f t="shared" si="44"/>
        <v>822044.86736999988</v>
      </c>
      <c r="BT22" s="37">
        <f t="shared" si="45"/>
        <v>11176216.422719998</v>
      </c>
      <c r="BU22" s="38">
        <f t="shared" si="46"/>
        <v>34596163.242479995</v>
      </c>
      <c r="BV22" s="39">
        <f>IFERROR(VLOOKUP($C22,'UC Revenue Structure'!$A$2:$F$89,6,0),0)</f>
        <v>0.5</v>
      </c>
      <c r="BW22" s="38">
        <f t="shared" si="47"/>
        <v>17298081.621239997</v>
      </c>
      <c r="BX22" s="146">
        <f t="shared" si="48"/>
        <v>59570</v>
      </c>
      <c r="BY22" s="10">
        <f>VLOOKUP($C22,ผลงาน!$A$2:$H$898,3,0)</f>
        <v>59570</v>
      </c>
      <c r="BZ22" s="147">
        <f t="shared" si="49"/>
        <v>0</v>
      </c>
    </row>
    <row r="23" spans="1:78" x14ac:dyDescent="0.4">
      <c r="A23" s="2">
        <v>8</v>
      </c>
      <c r="B23" s="3" t="s">
        <v>0</v>
      </c>
      <c r="C23" s="135" t="s">
        <v>503</v>
      </c>
      <c r="D23" s="4" t="s">
        <v>1402</v>
      </c>
      <c r="E23" s="5" t="s">
        <v>1816</v>
      </c>
      <c r="F23" s="7">
        <v>5</v>
      </c>
      <c r="G23" s="8" t="s">
        <v>1820</v>
      </c>
      <c r="H23" s="9">
        <f>VLOOKUP($C23,Sheet5!$A$2:$L$89,3,0)</f>
        <v>25152475.780000001</v>
      </c>
      <c r="I23" s="10">
        <f>VLOOKUP($C23,ผลงาน!$A$2:$H$898,6,0)</f>
        <v>55866</v>
      </c>
      <c r="J23" s="11">
        <f t="shared" si="50"/>
        <v>450.22868614183943</v>
      </c>
      <c r="K23" s="30">
        <f t="shared" si="0"/>
        <v>67039.199999999997</v>
      </c>
      <c r="L23" s="34">
        <f t="shared" si="1"/>
        <v>67039.199999999997</v>
      </c>
      <c r="M23" s="35">
        <f t="shared" si="2"/>
        <v>462.58746357643292</v>
      </c>
      <c r="N23" s="36">
        <f t="shared" si="3"/>
        <v>31011493.488193199</v>
      </c>
      <c r="O23" s="9">
        <f>IFERROR(VLOOKUP($C23,Sheet5!$A$2:$L$89,5,0),0)</f>
        <v>3802388</v>
      </c>
      <c r="P23" s="10">
        <f>VLOOKUP($C23,ผลงาน!$A$2:$H$898,4,0)</f>
        <v>7898</v>
      </c>
      <c r="Q23" s="11">
        <f t="shared" si="4"/>
        <v>481.43681944796151</v>
      </c>
      <c r="R23" s="30">
        <f t="shared" si="5"/>
        <v>9477.6</v>
      </c>
      <c r="S23" s="34">
        <f t="shared" si="6"/>
        <v>9477.6</v>
      </c>
      <c r="T23" s="35">
        <f t="shared" si="7"/>
        <v>494.65226014180803</v>
      </c>
      <c r="U23" s="36">
        <f t="shared" si="8"/>
        <v>4688116.2607199997</v>
      </c>
      <c r="V23" s="9">
        <f>IFERROR(VLOOKUP($C23,Sheet5!$A$2:$L$89,4,0),0)</f>
        <v>499262</v>
      </c>
      <c r="W23" s="10">
        <f>VLOOKUP($C23,ผลงาน!$A$2:$H$898,5,0)</f>
        <v>1827</v>
      </c>
      <c r="X23" s="11">
        <f t="shared" si="9"/>
        <v>273.26874657909138</v>
      </c>
      <c r="Y23" s="30">
        <f t="shared" si="10"/>
        <v>2192.4</v>
      </c>
      <c r="Z23" s="34">
        <f t="shared" si="11"/>
        <v>2192.4</v>
      </c>
      <c r="AA23" s="35">
        <f t="shared" si="12"/>
        <v>280.76997367268746</v>
      </c>
      <c r="AB23" s="36">
        <f t="shared" si="13"/>
        <v>615560.09028</v>
      </c>
      <c r="AC23" s="9">
        <f>VLOOKUP($C23,Sheet5!$A$2:$L$89,6,0)</f>
        <v>42272</v>
      </c>
      <c r="AD23" s="10">
        <f>VLOOKUP($C23,ผลงาน!$A$2:$H$898,7,0)</f>
        <v>9979</v>
      </c>
      <c r="AE23" s="11">
        <f t="shared" si="14"/>
        <v>4.2360958011824836</v>
      </c>
      <c r="AF23" s="30">
        <f t="shared" si="15"/>
        <v>11974.8</v>
      </c>
      <c r="AG23" s="34">
        <f t="shared" si="16"/>
        <v>11974.8</v>
      </c>
      <c r="AH23" s="35">
        <f t="shared" si="17"/>
        <v>4.352376630924943</v>
      </c>
      <c r="AI23" s="36">
        <f t="shared" si="18"/>
        <v>52118.839680000005</v>
      </c>
      <c r="AJ23" s="9">
        <f>VLOOKUP($C23,Sheet5!$A$2:$L$89,7,0)</f>
        <v>5841830</v>
      </c>
      <c r="AK23" s="10">
        <f>VLOOKUP($C23,ผลงาน!$A$2:$H$898,8,0)</f>
        <v>0</v>
      </c>
      <c r="AL23" s="11">
        <f t="shared" si="19"/>
        <v>0</v>
      </c>
      <c r="AM23" s="30">
        <f t="shared" si="20"/>
        <v>0</v>
      </c>
      <c r="AN23" s="34">
        <f t="shared" si="21"/>
        <v>0</v>
      </c>
      <c r="AO23" s="35">
        <f t="shared" si="22"/>
        <v>0</v>
      </c>
      <c r="AP23" s="36">
        <f t="shared" si="23"/>
        <v>0</v>
      </c>
      <c r="AQ23" s="37">
        <f t="shared" si="24"/>
        <v>36367288.678873196</v>
      </c>
      <c r="AR23" s="9">
        <f>VLOOKUP($C23,Sheet5!$A$2:$L$89,8,0)</f>
        <v>9438162</v>
      </c>
      <c r="AS23" s="12">
        <f>IFERROR(VLOOKUP($C23,ผลงาน!$K$3:$Q$901,3,0),0)</f>
        <v>925.09799999999996</v>
      </c>
      <c r="AT23" s="9">
        <f t="shared" si="25"/>
        <v>10202.337482082979</v>
      </c>
      <c r="AU23" s="108">
        <f t="shared" si="26"/>
        <v>1110.1175999999998</v>
      </c>
      <c r="AV23" s="112">
        <f t="shared" si="27"/>
        <v>1110.1175999999998</v>
      </c>
      <c r="AW23" s="35">
        <f t="shared" si="28"/>
        <v>10482.391645966158</v>
      </c>
      <c r="AX23" s="36">
        <f t="shared" si="29"/>
        <v>11636687.456279999</v>
      </c>
      <c r="AY23" s="9">
        <f>IFERROR(VLOOKUP($C23,Sheet5!$A$2:$L$89,10,0),0)</f>
        <v>1506482</v>
      </c>
      <c r="AZ23" s="12">
        <f>IFERROR(VLOOKUP($C23,ผลงาน!$K$3:$Q$901,5,0),0)</f>
        <v>89.589200000000005</v>
      </c>
      <c r="BA23" s="9">
        <f t="shared" si="30"/>
        <v>16815.442039888734</v>
      </c>
      <c r="BB23" s="116">
        <f t="shared" si="31"/>
        <v>107.50704</v>
      </c>
      <c r="BC23" s="117">
        <f t="shared" si="32"/>
        <v>107.50704</v>
      </c>
      <c r="BD23" s="35">
        <f t="shared" si="33"/>
        <v>17277.025923883681</v>
      </c>
      <c r="BE23" s="36">
        <f t="shared" si="34"/>
        <v>1857401.9170799998</v>
      </c>
      <c r="BF23" s="9">
        <f>IFERROR(VLOOKUP($C23,Sheet5!$A$2:$L$89,9,0),0)</f>
        <v>200996</v>
      </c>
      <c r="BG23" s="12">
        <f>IFERROR(VLOOKUP($C23,ผลงาน!$K$3:$Q$901,4,0),0)</f>
        <v>22.890999999999998</v>
      </c>
      <c r="BH23" s="154">
        <f t="shared" si="35"/>
        <v>8780.5687824909364</v>
      </c>
      <c r="BI23" s="120">
        <f t="shared" si="36"/>
        <v>27.469199999999997</v>
      </c>
      <c r="BJ23" s="121">
        <f t="shared" si="37"/>
        <v>27.469199999999997</v>
      </c>
      <c r="BK23" s="35">
        <f t="shared" si="38"/>
        <v>9021.5953955703135</v>
      </c>
      <c r="BL23" s="36">
        <f t="shared" si="39"/>
        <v>247816.00824000002</v>
      </c>
      <c r="BM23" s="9">
        <f>VLOOKUP($C23,Sheet5!$A$2:$L$89,12,0)</f>
        <v>3917298</v>
      </c>
      <c r="BN23" s="12">
        <f>IFERROR(VLOOKUP($C23,ผลงาน!$K$3:$Q$901,6,0),0)</f>
        <v>214.42239999999987</v>
      </c>
      <c r="BO23" s="9">
        <f t="shared" si="40"/>
        <v>18269.070768725665</v>
      </c>
      <c r="BP23" s="116">
        <f t="shared" si="41"/>
        <v>257.30687999999981</v>
      </c>
      <c r="BQ23" s="117">
        <f t="shared" si="42"/>
        <v>257.30687999999981</v>
      </c>
      <c r="BR23" s="35">
        <f t="shared" si="43"/>
        <v>18770.556761327185</v>
      </c>
      <c r="BS23" s="36">
        <f t="shared" si="44"/>
        <v>4829793.3961199988</v>
      </c>
      <c r="BT23" s="37">
        <f t="shared" si="45"/>
        <v>18571698.777719997</v>
      </c>
      <c r="BU23" s="38">
        <f t="shared" si="46"/>
        <v>54938987.456593193</v>
      </c>
      <c r="BV23" s="39">
        <f>IFERROR(VLOOKUP($C23,'UC Revenue Structure'!$A$2:$F$89,6,0),0)</f>
        <v>0.43</v>
      </c>
      <c r="BW23" s="38">
        <f t="shared" si="47"/>
        <v>23623764.606335074</v>
      </c>
      <c r="BX23" s="146">
        <f t="shared" si="48"/>
        <v>75570</v>
      </c>
      <c r="BY23" s="10">
        <f>VLOOKUP($C23,ผลงาน!$A$2:$H$898,3,0)</f>
        <v>75570</v>
      </c>
      <c r="BZ23" s="147">
        <f t="shared" si="49"/>
        <v>0</v>
      </c>
    </row>
    <row r="24" spans="1:78" x14ac:dyDescent="0.4">
      <c r="A24" s="2">
        <v>8</v>
      </c>
      <c r="B24" s="3" t="s">
        <v>0</v>
      </c>
      <c r="C24" s="135" t="s">
        <v>504</v>
      </c>
      <c r="D24" s="4" t="s">
        <v>1403</v>
      </c>
      <c r="E24" s="5" t="s">
        <v>1816</v>
      </c>
      <c r="F24" s="7">
        <v>10</v>
      </c>
      <c r="G24" s="8" t="s">
        <v>1819</v>
      </c>
      <c r="H24" s="9">
        <f>VLOOKUP($C24,Sheet5!$A$2:$L$89,3,0)</f>
        <v>59705795</v>
      </c>
      <c r="I24" s="10">
        <f>VLOOKUP($C24,ผลงาน!$A$2:$H$898,6,0)</f>
        <v>168424</v>
      </c>
      <c r="J24" s="11">
        <f t="shared" si="50"/>
        <v>354.49695411580296</v>
      </c>
      <c r="K24" s="30">
        <f t="shared" si="0"/>
        <v>202108.79999999999</v>
      </c>
      <c r="L24" s="34">
        <f t="shared" si="1"/>
        <v>202108.79999999999</v>
      </c>
      <c r="M24" s="35">
        <f t="shared" si="2"/>
        <v>364.22789550628175</v>
      </c>
      <c r="N24" s="36">
        <f t="shared" si="3"/>
        <v>73613662.8873</v>
      </c>
      <c r="O24" s="9">
        <f>IFERROR(VLOOKUP($C24,Sheet5!$A$2:$L$89,5,0),0)</f>
        <v>14311256.800000001</v>
      </c>
      <c r="P24" s="10">
        <f>VLOOKUP($C24,ผลงาน!$A$2:$H$898,4,0)</f>
        <v>24144</v>
      </c>
      <c r="Q24" s="11">
        <f t="shared" si="4"/>
        <v>592.74589131875416</v>
      </c>
      <c r="R24" s="30">
        <f t="shared" si="5"/>
        <v>28972.799999999999</v>
      </c>
      <c r="S24" s="34">
        <f t="shared" si="6"/>
        <v>28972.799999999999</v>
      </c>
      <c r="T24" s="35">
        <f t="shared" si="7"/>
        <v>609.016766035454</v>
      </c>
      <c r="U24" s="36">
        <f t="shared" si="8"/>
        <v>17644920.958992001</v>
      </c>
      <c r="V24" s="9">
        <f>IFERROR(VLOOKUP($C24,Sheet5!$A$2:$L$89,4,0),0)</f>
        <v>2301879</v>
      </c>
      <c r="W24" s="10">
        <f>VLOOKUP($C24,ผลงาน!$A$2:$H$898,5,0)</f>
        <v>10089</v>
      </c>
      <c r="X24" s="11">
        <f t="shared" si="9"/>
        <v>228.15730002973535</v>
      </c>
      <c r="Y24" s="30">
        <f t="shared" si="10"/>
        <v>12106.8</v>
      </c>
      <c r="Z24" s="34">
        <f t="shared" si="11"/>
        <v>12106.8</v>
      </c>
      <c r="AA24" s="35">
        <f t="shared" si="12"/>
        <v>234.42021791555158</v>
      </c>
      <c r="AB24" s="36">
        <f t="shared" si="13"/>
        <v>2838078.6942599998</v>
      </c>
      <c r="AC24" s="9">
        <f>VLOOKUP($C24,Sheet5!$A$2:$L$89,6,0)</f>
        <v>230464</v>
      </c>
      <c r="AD24" s="10">
        <f>VLOOKUP($C24,ผลงาน!$A$2:$H$898,7,0)</f>
        <v>7411</v>
      </c>
      <c r="AE24" s="11">
        <f t="shared" si="14"/>
        <v>31.097557684523007</v>
      </c>
      <c r="AF24" s="30">
        <f t="shared" si="15"/>
        <v>8893.1999999999989</v>
      </c>
      <c r="AG24" s="34">
        <f t="shared" si="16"/>
        <v>8893.1999999999989</v>
      </c>
      <c r="AH24" s="35">
        <f t="shared" si="17"/>
        <v>31.951185642963164</v>
      </c>
      <c r="AI24" s="36">
        <f t="shared" si="18"/>
        <v>284148.28415999998</v>
      </c>
      <c r="AJ24" s="9">
        <f>VLOOKUP($C24,Sheet5!$A$2:$L$89,7,0)</f>
        <v>6883166.2000000002</v>
      </c>
      <c r="AK24" s="10">
        <f>VLOOKUP($C24,ผลงาน!$A$2:$H$898,8,0)</f>
        <v>64</v>
      </c>
      <c r="AL24" s="11">
        <f t="shared" si="19"/>
        <v>107549.471875</v>
      </c>
      <c r="AM24" s="30">
        <f t="shared" si="20"/>
        <v>76.8</v>
      </c>
      <c r="AN24" s="34">
        <f t="shared" si="21"/>
        <v>76.8</v>
      </c>
      <c r="AO24" s="35">
        <f t="shared" si="22"/>
        <v>110501.70487796875</v>
      </c>
      <c r="AP24" s="36">
        <f t="shared" si="23"/>
        <v>8486530.9346279986</v>
      </c>
      <c r="AQ24" s="37">
        <f t="shared" si="24"/>
        <v>102867341.75934</v>
      </c>
      <c r="AR24" s="9">
        <f>VLOOKUP($C24,Sheet5!$A$2:$L$89,8,0)</f>
        <v>34612643</v>
      </c>
      <c r="AS24" s="12">
        <f>IFERROR(VLOOKUP($C24,ผลงาน!$K$3:$Q$901,3,0),0)</f>
        <v>4239.9719000000005</v>
      </c>
      <c r="AT24" s="9">
        <f t="shared" si="25"/>
        <v>8163.413299979652</v>
      </c>
      <c r="AU24" s="108">
        <f t="shared" si="26"/>
        <v>5087.9662800000006</v>
      </c>
      <c r="AV24" s="112">
        <f t="shared" si="27"/>
        <v>5087.9662800000006</v>
      </c>
      <c r="AW24" s="35">
        <f t="shared" si="28"/>
        <v>8387.4989950640938</v>
      </c>
      <c r="AX24" s="36">
        <f t="shared" si="29"/>
        <v>42675312.060419999</v>
      </c>
      <c r="AY24" s="9">
        <f>IFERROR(VLOOKUP($C24,Sheet5!$A$2:$L$89,10,0),0)</f>
        <v>4131489</v>
      </c>
      <c r="AZ24" s="12">
        <f>IFERROR(VLOOKUP($C24,ผลงาน!$K$3:$Q$901,5,0),0)</f>
        <v>320.13879999999995</v>
      </c>
      <c r="BA24" s="9">
        <f t="shared" si="30"/>
        <v>12905.305448761601</v>
      </c>
      <c r="BB24" s="116">
        <f t="shared" si="31"/>
        <v>384.16655999999995</v>
      </c>
      <c r="BC24" s="117">
        <f t="shared" si="32"/>
        <v>384.16655999999995</v>
      </c>
      <c r="BD24" s="35">
        <f t="shared" si="33"/>
        <v>13259.556083330106</v>
      </c>
      <c r="BE24" s="36">
        <f t="shared" si="34"/>
        <v>5093878.0476599997</v>
      </c>
      <c r="BF24" s="9">
        <f>IFERROR(VLOOKUP($C24,Sheet5!$A$2:$L$89,9,0),0)</f>
        <v>1296759</v>
      </c>
      <c r="BG24" s="12">
        <f>IFERROR(VLOOKUP($C24,ผลงาน!$K$3:$Q$901,4,0),0)</f>
        <v>186.35950000000003</v>
      </c>
      <c r="BH24" s="154">
        <f t="shared" si="35"/>
        <v>6958.37346633791</v>
      </c>
      <c r="BI24" s="120">
        <f t="shared" si="36"/>
        <v>223.63140000000001</v>
      </c>
      <c r="BJ24" s="121">
        <f t="shared" si="37"/>
        <v>223.63140000000001</v>
      </c>
      <c r="BK24" s="35">
        <f t="shared" si="38"/>
        <v>7149.3808179888856</v>
      </c>
      <c r="BL24" s="36">
        <f t="shared" si="39"/>
        <v>1598826.0414599997</v>
      </c>
      <c r="BM24" s="9">
        <f>VLOOKUP($C24,Sheet5!$A$2:$L$89,12,0)</f>
        <v>3262522</v>
      </c>
      <c r="BN24" s="12">
        <f>IFERROR(VLOOKUP($C24,ผลงาน!$K$3:$Q$901,6,0),0)</f>
        <v>203.23109999999929</v>
      </c>
      <c r="BO24" s="9">
        <f t="shared" si="40"/>
        <v>16053.261533298848</v>
      </c>
      <c r="BP24" s="116">
        <f t="shared" si="41"/>
        <v>243.87731999999914</v>
      </c>
      <c r="BQ24" s="117">
        <f t="shared" si="42"/>
        <v>243.87731999999914</v>
      </c>
      <c r="BR24" s="35">
        <f t="shared" si="43"/>
        <v>16493.923562387903</v>
      </c>
      <c r="BS24" s="36">
        <f t="shared" si="44"/>
        <v>4022493.8746800004</v>
      </c>
      <c r="BT24" s="37">
        <f t="shared" si="45"/>
        <v>53390510.024219997</v>
      </c>
      <c r="BU24" s="38">
        <f t="shared" si="46"/>
        <v>156257851.78356001</v>
      </c>
      <c r="BV24" s="39">
        <f>IFERROR(VLOOKUP($C24,'UC Revenue Structure'!$A$2:$F$89,6,0),0)</f>
        <v>0.46</v>
      </c>
      <c r="BW24" s="38">
        <f t="shared" si="47"/>
        <v>71878611.82043761</v>
      </c>
      <c r="BX24" s="146">
        <f t="shared" si="48"/>
        <v>210132</v>
      </c>
      <c r="BY24" s="10">
        <f>VLOOKUP($C24,ผลงาน!$A$2:$H$898,3,0)</f>
        <v>210132</v>
      </c>
      <c r="BZ24" s="147">
        <f t="shared" si="49"/>
        <v>0</v>
      </c>
    </row>
    <row r="25" spans="1:78" x14ac:dyDescent="0.4">
      <c r="A25" s="2">
        <v>8</v>
      </c>
      <c r="B25" s="3" t="s">
        <v>0</v>
      </c>
      <c r="C25" s="135" t="s">
        <v>505</v>
      </c>
      <c r="D25" s="4" t="s">
        <v>1404</v>
      </c>
      <c r="E25" s="5" t="s">
        <v>1816</v>
      </c>
      <c r="F25" s="7">
        <v>5</v>
      </c>
      <c r="G25" s="8" t="s">
        <v>1820</v>
      </c>
      <c r="H25" s="9">
        <f>VLOOKUP($C25,Sheet5!$A$2:$L$89,3,0)</f>
        <v>21434088.100000001</v>
      </c>
      <c r="I25" s="10">
        <f>VLOOKUP($C25,ผลงาน!$A$2:$H$898,6,0)</f>
        <v>69834</v>
      </c>
      <c r="J25" s="11">
        <f t="shared" si="50"/>
        <v>306.9291190537561</v>
      </c>
      <c r="K25" s="30">
        <f t="shared" si="0"/>
        <v>83800.800000000003</v>
      </c>
      <c r="L25" s="34">
        <f t="shared" si="1"/>
        <v>83800.800000000003</v>
      </c>
      <c r="M25" s="35">
        <f t="shared" si="2"/>
        <v>315.35432337178167</v>
      </c>
      <c r="N25" s="36">
        <f t="shared" si="3"/>
        <v>26426944.582014002</v>
      </c>
      <c r="O25" s="9">
        <f>IFERROR(VLOOKUP($C25,Sheet5!$A$2:$L$89,5,0),0)</f>
        <v>2637151</v>
      </c>
      <c r="P25" s="10">
        <f>VLOOKUP($C25,ผลงาน!$A$2:$H$898,4,0)</f>
        <v>6606</v>
      </c>
      <c r="Q25" s="11">
        <f t="shared" si="4"/>
        <v>399.20541931577355</v>
      </c>
      <c r="R25" s="30">
        <f t="shared" si="5"/>
        <v>7927.2</v>
      </c>
      <c r="S25" s="34">
        <f t="shared" si="6"/>
        <v>7927.2</v>
      </c>
      <c r="T25" s="35">
        <f t="shared" si="7"/>
        <v>410.16360807599153</v>
      </c>
      <c r="U25" s="36">
        <f t="shared" si="8"/>
        <v>3251448.9539399999</v>
      </c>
      <c r="V25" s="9">
        <f>IFERROR(VLOOKUP($C25,Sheet5!$A$2:$L$89,4,0),0)</f>
        <v>738856</v>
      </c>
      <c r="W25" s="10">
        <f>VLOOKUP($C25,ผลงาน!$A$2:$H$898,5,0)</f>
        <v>3830</v>
      </c>
      <c r="X25" s="11">
        <f t="shared" si="9"/>
        <v>192.91279373368147</v>
      </c>
      <c r="Y25" s="30">
        <f t="shared" si="10"/>
        <v>4596</v>
      </c>
      <c r="Z25" s="34">
        <f t="shared" si="11"/>
        <v>4596</v>
      </c>
      <c r="AA25" s="35">
        <f t="shared" si="12"/>
        <v>198.20824992167101</v>
      </c>
      <c r="AB25" s="36">
        <f t="shared" si="13"/>
        <v>910965.11664000002</v>
      </c>
      <c r="AC25" s="9">
        <f>VLOOKUP($C25,Sheet5!$A$2:$L$89,6,0)</f>
        <v>30906</v>
      </c>
      <c r="AD25" s="10">
        <f>VLOOKUP($C25,ผลงาน!$A$2:$H$898,7,0)</f>
        <v>3992</v>
      </c>
      <c r="AE25" s="11">
        <f t="shared" si="14"/>
        <v>7.7419839679358722</v>
      </c>
      <c r="AF25" s="30">
        <f t="shared" si="15"/>
        <v>4790.3999999999996</v>
      </c>
      <c r="AG25" s="34">
        <f t="shared" si="16"/>
        <v>4790.3999999999996</v>
      </c>
      <c r="AH25" s="35">
        <f t="shared" si="17"/>
        <v>7.9545014278557122</v>
      </c>
      <c r="AI25" s="36">
        <f t="shared" si="18"/>
        <v>38105.243640000001</v>
      </c>
      <c r="AJ25" s="9">
        <f>VLOOKUP($C25,Sheet5!$A$2:$L$89,7,0)</f>
        <v>1257710.82</v>
      </c>
      <c r="AK25" s="10">
        <f>VLOOKUP($C25,ผลงาน!$A$2:$H$898,8,0)</f>
        <v>0</v>
      </c>
      <c r="AL25" s="11">
        <f t="shared" si="19"/>
        <v>0</v>
      </c>
      <c r="AM25" s="30">
        <f t="shared" si="20"/>
        <v>0</v>
      </c>
      <c r="AN25" s="34">
        <f t="shared" si="21"/>
        <v>0</v>
      </c>
      <c r="AO25" s="35">
        <f t="shared" si="22"/>
        <v>0</v>
      </c>
      <c r="AP25" s="36">
        <f t="shared" si="23"/>
        <v>0</v>
      </c>
      <c r="AQ25" s="37">
        <f t="shared" si="24"/>
        <v>30627463.896234006</v>
      </c>
      <c r="AR25" s="9">
        <f>VLOOKUP($C25,Sheet5!$A$2:$L$89,8,0)</f>
        <v>10804404</v>
      </c>
      <c r="AS25" s="12">
        <f>IFERROR(VLOOKUP($C25,ผลงาน!$K$3:$Q$901,3,0),0)</f>
        <v>1108.0226</v>
      </c>
      <c r="AT25" s="9">
        <f t="shared" si="25"/>
        <v>9751.0682543839812</v>
      </c>
      <c r="AU25" s="108">
        <f t="shared" si="26"/>
        <v>1329.6271199999999</v>
      </c>
      <c r="AV25" s="112">
        <f t="shared" si="27"/>
        <v>1329.6271199999999</v>
      </c>
      <c r="AW25" s="35">
        <f t="shared" si="28"/>
        <v>10018.735077966821</v>
      </c>
      <c r="AX25" s="36">
        <f t="shared" si="29"/>
        <v>13321181.867759999</v>
      </c>
      <c r="AY25" s="9">
        <f>IFERROR(VLOOKUP($C25,Sheet5!$A$2:$L$89,10,0),0)</f>
        <v>986070</v>
      </c>
      <c r="AZ25" s="12">
        <f>IFERROR(VLOOKUP($C25,ผลงาน!$K$3:$Q$901,5,0),0)</f>
        <v>81.275500000000008</v>
      </c>
      <c r="BA25" s="9">
        <f t="shared" si="30"/>
        <v>12132.438434706644</v>
      </c>
      <c r="BB25" s="116">
        <f t="shared" si="31"/>
        <v>97.530600000000007</v>
      </c>
      <c r="BC25" s="117">
        <f t="shared" si="32"/>
        <v>97.530600000000007</v>
      </c>
      <c r="BD25" s="35">
        <f t="shared" si="33"/>
        <v>12465.473869739342</v>
      </c>
      <c r="BE25" s="36">
        <f t="shared" si="34"/>
        <v>1215765.1458000001</v>
      </c>
      <c r="BF25" s="9">
        <f>IFERROR(VLOOKUP($C25,Sheet5!$A$2:$L$89,9,0),0)</f>
        <v>415115</v>
      </c>
      <c r="BG25" s="12">
        <f>IFERROR(VLOOKUP($C25,ผลงาน!$K$3:$Q$901,4,0),0)</f>
        <v>48.492699999999999</v>
      </c>
      <c r="BH25" s="154">
        <f t="shared" si="35"/>
        <v>8560.3606316002206</v>
      </c>
      <c r="BI25" s="120">
        <f t="shared" si="36"/>
        <v>58.191239999999993</v>
      </c>
      <c r="BJ25" s="121">
        <f t="shared" si="37"/>
        <v>58.191239999999993</v>
      </c>
      <c r="BK25" s="35">
        <f t="shared" si="38"/>
        <v>8795.3425309376471</v>
      </c>
      <c r="BL25" s="36">
        <f t="shared" si="39"/>
        <v>511811.88809999998</v>
      </c>
      <c r="BM25" s="9">
        <f>VLOOKUP($C25,Sheet5!$A$2:$L$89,12,0)</f>
        <v>740143</v>
      </c>
      <c r="BN25" s="12">
        <f>IFERROR(VLOOKUP($C25,ผลงาน!$K$3:$Q$901,6,0),0)</f>
        <v>18.144999999999953</v>
      </c>
      <c r="BO25" s="9">
        <f t="shared" si="40"/>
        <v>40790.465693028484</v>
      </c>
      <c r="BP25" s="116">
        <f t="shared" si="41"/>
        <v>21.773999999999944</v>
      </c>
      <c r="BQ25" s="117">
        <f t="shared" si="42"/>
        <v>21.773999999999944</v>
      </c>
      <c r="BR25" s="35">
        <f t="shared" si="43"/>
        <v>41910.163976302116</v>
      </c>
      <c r="BS25" s="36">
        <f t="shared" si="44"/>
        <v>912551.91041999997</v>
      </c>
      <c r="BT25" s="37">
        <f t="shared" si="45"/>
        <v>15961310.81208</v>
      </c>
      <c r="BU25" s="38">
        <f t="shared" si="46"/>
        <v>46588774.708314002</v>
      </c>
      <c r="BV25" s="39">
        <f>IFERROR(VLOOKUP($C25,'UC Revenue Structure'!$A$2:$F$89,6,0),0)</f>
        <v>0.46</v>
      </c>
      <c r="BW25" s="38">
        <f t="shared" si="47"/>
        <v>21430836.365824442</v>
      </c>
      <c r="BX25" s="146">
        <f t="shared" si="48"/>
        <v>84262</v>
      </c>
      <c r="BY25" s="10">
        <f>VLOOKUP($C25,ผลงาน!$A$2:$H$898,3,0)</f>
        <v>84262</v>
      </c>
      <c r="BZ25" s="147">
        <f t="shared" si="49"/>
        <v>0</v>
      </c>
    </row>
    <row r="26" spans="1:78" x14ac:dyDescent="0.4">
      <c r="A26" s="2">
        <v>8</v>
      </c>
      <c r="B26" s="3" t="s">
        <v>0</v>
      </c>
      <c r="C26" s="135" t="s">
        <v>506</v>
      </c>
      <c r="D26" s="4" t="s">
        <v>1405</v>
      </c>
      <c r="E26" s="5" t="s">
        <v>1816</v>
      </c>
      <c r="F26" s="7">
        <v>5</v>
      </c>
      <c r="G26" s="8" t="s">
        <v>1820</v>
      </c>
      <c r="H26" s="9">
        <f>VLOOKUP($C26,Sheet5!$A$2:$L$89,3,0)</f>
        <v>18638121</v>
      </c>
      <c r="I26" s="10">
        <f>VLOOKUP($C26,ผลงาน!$A$2:$H$898,6,0)</f>
        <v>51286</v>
      </c>
      <c r="J26" s="11">
        <f t="shared" si="50"/>
        <v>363.41537651600828</v>
      </c>
      <c r="K26" s="30">
        <f t="shared" si="0"/>
        <v>61543.199999999997</v>
      </c>
      <c r="L26" s="34">
        <f t="shared" si="1"/>
        <v>61543.199999999997</v>
      </c>
      <c r="M26" s="35">
        <f t="shared" si="2"/>
        <v>373.39112860137271</v>
      </c>
      <c r="N26" s="36">
        <f t="shared" si="3"/>
        <v>22979684.90574</v>
      </c>
      <c r="O26" s="9">
        <f>IFERROR(VLOOKUP($C26,Sheet5!$A$2:$L$89,5,0),0)</f>
        <v>2259046</v>
      </c>
      <c r="P26" s="10">
        <f>VLOOKUP($C26,ผลงาน!$A$2:$H$898,4,0)</f>
        <v>6958</v>
      </c>
      <c r="Q26" s="11">
        <f t="shared" si="4"/>
        <v>324.66887036504744</v>
      </c>
      <c r="R26" s="30">
        <f t="shared" si="5"/>
        <v>8349.6</v>
      </c>
      <c r="S26" s="34">
        <f t="shared" si="6"/>
        <v>8349.6</v>
      </c>
      <c r="T26" s="35">
        <f t="shared" si="7"/>
        <v>333.58103085656796</v>
      </c>
      <c r="U26" s="36">
        <f t="shared" si="8"/>
        <v>2785268.1752399998</v>
      </c>
      <c r="V26" s="9">
        <f>IFERROR(VLOOKUP($C26,Sheet5!$A$2:$L$89,4,0),0)</f>
        <v>537915</v>
      </c>
      <c r="W26" s="10">
        <f>VLOOKUP($C26,ผลงาน!$A$2:$H$898,5,0)</f>
        <v>2021</v>
      </c>
      <c r="X26" s="11">
        <f t="shared" si="9"/>
        <v>266.16279069767444</v>
      </c>
      <c r="Y26" s="30">
        <f t="shared" si="10"/>
        <v>2425.1999999999998</v>
      </c>
      <c r="Z26" s="34">
        <f t="shared" si="11"/>
        <v>2425.1999999999998</v>
      </c>
      <c r="AA26" s="35">
        <f t="shared" si="12"/>
        <v>273.46895930232563</v>
      </c>
      <c r="AB26" s="36">
        <f t="shared" si="13"/>
        <v>663216.9201000001</v>
      </c>
      <c r="AC26" s="9">
        <f>VLOOKUP($C26,Sheet5!$A$2:$L$89,6,0)</f>
        <v>18600</v>
      </c>
      <c r="AD26" s="10">
        <f>VLOOKUP($C26,ผลงาน!$A$2:$H$898,7,0)</f>
        <v>3128</v>
      </c>
      <c r="AE26" s="11">
        <f t="shared" si="14"/>
        <v>5.9462915601023019</v>
      </c>
      <c r="AF26" s="30">
        <f t="shared" si="15"/>
        <v>3753.6</v>
      </c>
      <c r="AG26" s="34">
        <f t="shared" si="16"/>
        <v>3753.6</v>
      </c>
      <c r="AH26" s="35">
        <f t="shared" si="17"/>
        <v>6.1095172634271098</v>
      </c>
      <c r="AI26" s="36">
        <f t="shared" si="18"/>
        <v>22932.683999999997</v>
      </c>
      <c r="AJ26" s="9">
        <f>VLOOKUP($C26,Sheet5!$A$2:$L$89,7,0)</f>
        <v>1037616</v>
      </c>
      <c r="AK26" s="10">
        <f>VLOOKUP($C26,ผลงาน!$A$2:$H$898,8,0)</f>
        <v>455</v>
      </c>
      <c r="AL26" s="11">
        <f t="shared" si="19"/>
        <v>2280.4747252747252</v>
      </c>
      <c r="AM26" s="30">
        <f t="shared" si="20"/>
        <v>546</v>
      </c>
      <c r="AN26" s="34">
        <f t="shared" si="21"/>
        <v>546</v>
      </c>
      <c r="AO26" s="35">
        <f t="shared" si="22"/>
        <v>2343.0737564835163</v>
      </c>
      <c r="AP26" s="36">
        <f t="shared" si="23"/>
        <v>1279318.2710399998</v>
      </c>
      <c r="AQ26" s="37">
        <f t="shared" si="24"/>
        <v>27730420.956119999</v>
      </c>
      <c r="AR26" s="9">
        <f>VLOOKUP($C26,Sheet5!$A$2:$L$89,8,0)</f>
        <v>12543723</v>
      </c>
      <c r="AS26" s="12">
        <f>IFERROR(VLOOKUP($C26,ผลงาน!$K$3:$Q$901,3,0),0)</f>
        <v>1219.8434</v>
      </c>
      <c r="AT26" s="9">
        <f t="shared" si="25"/>
        <v>10283.060104272401</v>
      </c>
      <c r="AU26" s="108">
        <f t="shared" si="26"/>
        <v>1463.8120799999999</v>
      </c>
      <c r="AV26" s="112">
        <f t="shared" si="27"/>
        <v>1463.8120799999999</v>
      </c>
      <c r="AW26" s="35">
        <f t="shared" si="28"/>
        <v>10565.330104134679</v>
      </c>
      <c r="AX26" s="36">
        <f t="shared" si="29"/>
        <v>15465657.835619999</v>
      </c>
      <c r="AY26" s="9">
        <f>IFERROR(VLOOKUP($C26,Sheet5!$A$2:$L$89,10,0),0)</f>
        <v>1089122</v>
      </c>
      <c r="AZ26" s="12">
        <f>IFERROR(VLOOKUP($C26,ผลงาน!$K$3:$Q$901,5,0),0)</f>
        <v>136322.99659999998</v>
      </c>
      <c r="BA26" s="9">
        <f t="shared" si="30"/>
        <v>7.9892756700156058</v>
      </c>
      <c r="BB26" s="116">
        <f t="shared" si="31"/>
        <v>163587.59591999996</v>
      </c>
      <c r="BC26" s="117">
        <f t="shared" si="32"/>
        <v>163587.59591999996</v>
      </c>
      <c r="BD26" s="35">
        <f t="shared" si="33"/>
        <v>8.2085812871575339</v>
      </c>
      <c r="BE26" s="36">
        <f t="shared" si="34"/>
        <v>1342822.0786799998</v>
      </c>
      <c r="BF26" s="9">
        <f>IFERROR(VLOOKUP($C26,Sheet5!$A$2:$L$89,9,0),0)</f>
        <v>251284</v>
      </c>
      <c r="BG26" s="12">
        <f>IFERROR(VLOOKUP($C26,ผลงาน!$K$3:$Q$901,4,0),0)</f>
        <v>29185.8717</v>
      </c>
      <c r="BH26" s="154">
        <f t="shared" si="35"/>
        <v>8.60978224611328</v>
      </c>
      <c r="BI26" s="120">
        <f t="shared" si="36"/>
        <v>35023.046040000001</v>
      </c>
      <c r="BJ26" s="121">
        <f t="shared" si="37"/>
        <v>35023.046040000001</v>
      </c>
      <c r="BK26" s="35">
        <f t="shared" si="38"/>
        <v>8.8461207687690901</v>
      </c>
      <c r="BL26" s="36">
        <f t="shared" si="39"/>
        <v>309818.09496000007</v>
      </c>
      <c r="BM26" s="9">
        <f>VLOOKUP($C26,Sheet5!$A$2:$L$89,12,0)</f>
        <v>425083</v>
      </c>
      <c r="BN26" s="12">
        <f>IFERROR(VLOOKUP($C26,ผลงาน!$K$3:$Q$901,6,0),0)</f>
        <v>13271.2883</v>
      </c>
      <c r="BO26" s="9">
        <f t="shared" si="40"/>
        <v>32.030273956146367</v>
      </c>
      <c r="BP26" s="116">
        <f t="shared" si="41"/>
        <v>15925.545959999999</v>
      </c>
      <c r="BQ26" s="117">
        <f t="shared" si="42"/>
        <v>15925.545959999999</v>
      </c>
      <c r="BR26" s="35">
        <f t="shared" si="43"/>
        <v>32.909504976242587</v>
      </c>
      <c r="BS26" s="36">
        <f t="shared" si="44"/>
        <v>524101.83402000001</v>
      </c>
      <c r="BT26" s="37">
        <f t="shared" si="45"/>
        <v>17642399.843279999</v>
      </c>
      <c r="BU26" s="38">
        <f t="shared" si="46"/>
        <v>45372820.799400002</v>
      </c>
      <c r="BV26" s="39">
        <f>IFERROR(VLOOKUP($C26,'UC Revenue Structure'!$A$2:$F$89,6,0),0)</f>
        <v>0.56000000000000005</v>
      </c>
      <c r="BW26" s="38">
        <f t="shared" si="47"/>
        <v>25408779.647664003</v>
      </c>
      <c r="BX26" s="146">
        <f t="shared" si="48"/>
        <v>63848</v>
      </c>
      <c r="BY26" s="10">
        <f>VLOOKUP($C26,ผลงาน!$A$2:$H$898,3,0)</f>
        <v>63848</v>
      </c>
      <c r="BZ26" s="147">
        <f t="shared" si="49"/>
        <v>0</v>
      </c>
    </row>
    <row r="27" spans="1:78" x14ac:dyDescent="0.4">
      <c r="A27" s="2">
        <v>8</v>
      </c>
      <c r="B27" s="3" t="s">
        <v>0</v>
      </c>
      <c r="C27" s="135" t="s">
        <v>507</v>
      </c>
      <c r="D27" s="4" t="s">
        <v>1406</v>
      </c>
      <c r="E27" s="5" t="s">
        <v>1816</v>
      </c>
      <c r="F27" s="7">
        <v>6</v>
      </c>
      <c r="G27" s="8" t="s">
        <v>1818</v>
      </c>
      <c r="H27" s="9">
        <f>VLOOKUP($C27,Sheet5!$A$2:$L$89,3,0)</f>
        <v>29798699.960000001</v>
      </c>
      <c r="I27" s="10">
        <f>VLOOKUP($C27,ผลงาน!$A$2:$H$898,6,0)</f>
        <v>66019</v>
      </c>
      <c r="J27" s="11">
        <f t="shared" si="50"/>
        <v>451.3655153819355</v>
      </c>
      <c r="K27" s="30">
        <f t="shared" si="0"/>
        <v>79222.8</v>
      </c>
      <c r="L27" s="34">
        <f t="shared" si="1"/>
        <v>79222.8</v>
      </c>
      <c r="M27" s="35">
        <f t="shared" si="2"/>
        <v>463.75549877916961</v>
      </c>
      <c r="N27" s="36">
        <f t="shared" si="3"/>
        <v>36740009.128682397</v>
      </c>
      <c r="O27" s="9">
        <f>IFERROR(VLOOKUP($C27,Sheet5!$A$2:$L$89,5,0),0)</f>
        <v>2312174.2000000002</v>
      </c>
      <c r="P27" s="10">
        <f>VLOOKUP($C27,ผลงาน!$A$2:$H$898,4,0)</f>
        <v>5801</v>
      </c>
      <c r="Q27" s="11">
        <f t="shared" si="4"/>
        <v>398.58200310291335</v>
      </c>
      <c r="R27" s="30">
        <f t="shared" si="5"/>
        <v>6961.2</v>
      </c>
      <c r="S27" s="34">
        <f t="shared" si="6"/>
        <v>6961.2</v>
      </c>
      <c r="T27" s="35">
        <f t="shared" si="7"/>
        <v>409.52307908808831</v>
      </c>
      <c r="U27" s="36">
        <f t="shared" si="8"/>
        <v>2850772.0581480004</v>
      </c>
      <c r="V27" s="9">
        <f>IFERROR(VLOOKUP($C27,Sheet5!$A$2:$L$89,4,0),0)</f>
        <v>488684</v>
      </c>
      <c r="W27" s="10">
        <f>VLOOKUP($C27,ผลงาน!$A$2:$H$898,5,0)</f>
        <v>24181</v>
      </c>
      <c r="X27" s="11">
        <f t="shared" si="9"/>
        <v>20.209420619494644</v>
      </c>
      <c r="Y27" s="30">
        <f t="shared" si="10"/>
        <v>29017.200000000001</v>
      </c>
      <c r="Z27" s="34">
        <f t="shared" si="11"/>
        <v>29017.200000000001</v>
      </c>
      <c r="AA27" s="35">
        <f t="shared" si="12"/>
        <v>20.764169215499773</v>
      </c>
      <c r="AB27" s="36">
        <f t="shared" si="13"/>
        <v>602518.05096000002</v>
      </c>
      <c r="AC27" s="9">
        <f>VLOOKUP($C27,Sheet5!$A$2:$L$89,6,0)</f>
        <v>43688</v>
      </c>
      <c r="AD27" s="10">
        <f>VLOOKUP($C27,ผลงาน!$A$2:$H$898,7,0)</f>
        <v>4533</v>
      </c>
      <c r="AE27" s="11">
        <f t="shared" si="14"/>
        <v>9.6377674829031541</v>
      </c>
      <c r="AF27" s="30">
        <f t="shared" si="15"/>
        <v>5439.5999999999995</v>
      </c>
      <c r="AG27" s="34">
        <f t="shared" si="16"/>
        <v>5439.5999999999995</v>
      </c>
      <c r="AH27" s="35">
        <f t="shared" si="17"/>
        <v>9.9023242003088452</v>
      </c>
      <c r="AI27" s="36">
        <f t="shared" si="18"/>
        <v>53864.68271999999</v>
      </c>
      <c r="AJ27" s="9">
        <f>VLOOKUP($C27,Sheet5!$A$2:$L$89,7,0)</f>
        <v>1349369.04</v>
      </c>
      <c r="AK27" s="10">
        <f>VLOOKUP($C27,ผลงาน!$A$2:$H$898,8,0)</f>
        <v>0</v>
      </c>
      <c r="AL27" s="11">
        <f t="shared" si="19"/>
        <v>0</v>
      </c>
      <c r="AM27" s="30">
        <f t="shared" si="20"/>
        <v>0</v>
      </c>
      <c r="AN27" s="34">
        <f t="shared" si="21"/>
        <v>0</v>
      </c>
      <c r="AO27" s="35">
        <f t="shared" si="22"/>
        <v>0</v>
      </c>
      <c r="AP27" s="36">
        <f t="shared" si="23"/>
        <v>0</v>
      </c>
      <c r="AQ27" s="37">
        <f t="shared" si="24"/>
        <v>40247163.920510396</v>
      </c>
      <c r="AR27" s="9">
        <f>VLOOKUP($C27,Sheet5!$A$2:$L$89,8,0)</f>
        <v>14248254.060000001</v>
      </c>
      <c r="AS27" s="12">
        <f>IFERROR(VLOOKUP($C27,ผลงาน!$K$3:$Q$901,3,0),0)</f>
        <v>1887.4408999999998</v>
      </c>
      <c r="AT27" s="9">
        <f t="shared" si="25"/>
        <v>7548.9802409177428</v>
      </c>
      <c r="AU27" s="108">
        <f t="shared" si="26"/>
        <v>2264.9290799999999</v>
      </c>
      <c r="AV27" s="112">
        <f t="shared" si="27"/>
        <v>2264.9290799999999</v>
      </c>
      <c r="AW27" s="35">
        <f t="shared" si="28"/>
        <v>7756.1997485309348</v>
      </c>
      <c r="AX27" s="36">
        <f t="shared" si="29"/>
        <v>17567242.3607364</v>
      </c>
      <c r="AY27" s="9">
        <f>IFERROR(VLOOKUP($C27,Sheet5!$A$2:$L$89,10,0),0)</f>
        <v>1054905.69</v>
      </c>
      <c r="AZ27" s="12">
        <f>IFERROR(VLOOKUP($C27,ผลงาน!$K$3:$Q$901,5,0),0)</f>
        <v>82.190799999999996</v>
      </c>
      <c r="BA27" s="9">
        <f t="shared" si="30"/>
        <v>12834.839057412752</v>
      </c>
      <c r="BB27" s="116">
        <f t="shared" si="31"/>
        <v>98.628959999999992</v>
      </c>
      <c r="BC27" s="117">
        <f t="shared" si="32"/>
        <v>98.628959999999992</v>
      </c>
      <c r="BD27" s="35">
        <f t="shared" si="33"/>
        <v>13187.155389538731</v>
      </c>
      <c r="BE27" s="36">
        <f t="shared" si="34"/>
        <v>1300635.4214285999</v>
      </c>
      <c r="BF27" s="9">
        <f>IFERROR(VLOOKUP($C27,Sheet5!$A$2:$L$89,9,0),0)</f>
        <v>238482</v>
      </c>
      <c r="BG27" s="12">
        <f>IFERROR(VLOOKUP($C27,ผลงาน!$K$3:$Q$901,4,0),0)</f>
        <v>26.337400000000002</v>
      </c>
      <c r="BH27" s="154">
        <f t="shared" si="35"/>
        <v>9054.8801324352426</v>
      </c>
      <c r="BI27" s="120">
        <f t="shared" si="36"/>
        <v>31.604880000000001</v>
      </c>
      <c r="BJ27" s="121">
        <f t="shared" si="37"/>
        <v>31.604880000000001</v>
      </c>
      <c r="BK27" s="35">
        <f t="shared" si="38"/>
        <v>9303.4365920705895</v>
      </c>
      <c r="BL27" s="36">
        <f t="shared" si="39"/>
        <v>294033.99707999994</v>
      </c>
      <c r="BM27" s="9">
        <f>VLOOKUP($C27,Sheet5!$A$2:$L$89,12,0)</f>
        <v>717895</v>
      </c>
      <c r="BN27" s="12">
        <f>IFERROR(VLOOKUP($C27,ผลงาน!$K$3:$Q$901,6,0),0)</f>
        <v>88.465499999999764</v>
      </c>
      <c r="BO27" s="9">
        <f t="shared" si="40"/>
        <v>8114.9713730211424</v>
      </c>
      <c r="BP27" s="116">
        <f t="shared" si="41"/>
        <v>106.15859999999971</v>
      </c>
      <c r="BQ27" s="117">
        <f t="shared" si="42"/>
        <v>106.15859999999971</v>
      </c>
      <c r="BR27" s="35">
        <f t="shared" si="43"/>
        <v>8337.7273372105719</v>
      </c>
      <c r="BS27" s="36">
        <f t="shared" si="44"/>
        <v>885121.46129999973</v>
      </c>
      <c r="BT27" s="37">
        <f t="shared" si="45"/>
        <v>20047033.240544997</v>
      </c>
      <c r="BU27" s="38">
        <f t="shared" si="46"/>
        <v>60294197.161055394</v>
      </c>
      <c r="BV27" s="39">
        <f>IFERROR(VLOOKUP($C27,'UC Revenue Structure'!$A$2:$F$89,6,0),0)</f>
        <v>0.64</v>
      </c>
      <c r="BW27" s="38">
        <f t="shared" si="47"/>
        <v>38588286.18307545</v>
      </c>
      <c r="BX27" s="146">
        <f t="shared" si="48"/>
        <v>100534</v>
      </c>
      <c r="BY27" s="10">
        <f>VLOOKUP($C27,ผลงาน!$A$2:$H$898,3,0)</f>
        <v>100534</v>
      </c>
      <c r="BZ27" s="147">
        <f t="shared" si="49"/>
        <v>0</v>
      </c>
    </row>
    <row r="28" spans="1:78" x14ac:dyDescent="0.4">
      <c r="A28" s="2">
        <v>8</v>
      </c>
      <c r="B28" s="3" t="s">
        <v>0</v>
      </c>
      <c r="C28" s="135" t="s">
        <v>508</v>
      </c>
      <c r="D28" s="4" t="s">
        <v>1407</v>
      </c>
      <c r="E28" s="5" t="s">
        <v>1816</v>
      </c>
      <c r="F28" s="7">
        <v>12</v>
      </c>
      <c r="G28" s="8" t="s">
        <v>1825</v>
      </c>
      <c r="H28" s="9">
        <f>VLOOKUP($C28,Sheet5!$A$2:$L$89,3,0)</f>
        <v>41491940.460000001</v>
      </c>
      <c r="I28" s="10">
        <f>VLOOKUP($C28,ผลงาน!$A$2:$H$898,6,0)</f>
        <v>92054</v>
      </c>
      <c r="J28" s="11">
        <f t="shared" si="50"/>
        <v>450.73479110087555</v>
      </c>
      <c r="K28" s="30">
        <f t="shared" si="0"/>
        <v>110464.8</v>
      </c>
      <c r="L28" s="34">
        <f t="shared" si="1"/>
        <v>110464.8</v>
      </c>
      <c r="M28" s="35">
        <f t="shared" si="2"/>
        <v>463.10746111659461</v>
      </c>
      <c r="N28" s="36">
        <f t="shared" si="3"/>
        <v>51157073.070752405</v>
      </c>
      <c r="O28" s="9">
        <f>IFERROR(VLOOKUP($C28,Sheet5!$A$2:$L$89,5,0),0)</f>
        <v>11102244.399999999</v>
      </c>
      <c r="P28" s="10">
        <f>VLOOKUP($C28,ผลงาน!$A$2:$H$898,4,0)</f>
        <v>19365</v>
      </c>
      <c r="Q28" s="11">
        <f t="shared" si="4"/>
        <v>573.31497030725529</v>
      </c>
      <c r="R28" s="30">
        <f t="shared" si="5"/>
        <v>23238</v>
      </c>
      <c r="S28" s="34">
        <f t="shared" si="6"/>
        <v>23238</v>
      </c>
      <c r="T28" s="35">
        <f t="shared" si="7"/>
        <v>589.05246624218944</v>
      </c>
      <c r="U28" s="36">
        <f t="shared" si="8"/>
        <v>13688401.210535998</v>
      </c>
      <c r="V28" s="9">
        <f>IFERROR(VLOOKUP($C28,Sheet5!$A$2:$L$89,4,0),0)</f>
        <v>2852023.59</v>
      </c>
      <c r="W28" s="10">
        <f>VLOOKUP($C28,ผลงาน!$A$2:$H$898,5,0)</f>
        <v>4951</v>
      </c>
      <c r="X28" s="11">
        <f t="shared" si="9"/>
        <v>576.05000807917588</v>
      </c>
      <c r="Y28" s="30">
        <f t="shared" si="10"/>
        <v>5941.2</v>
      </c>
      <c r="Z28" s="34">
        <f t="shared" si="11"/>
        <v>5941.2</v>
      </c>
      <c r="AA28" s="35">
        <f t="shared" si="12"/>
        <v>591.86258080094922</v>
      </c>
      <c r="AB28" s="36">
        <f t="shared" si="13"/>
        <v>3516373.9650545996</v>
      </c>
      <c r="AC28" s="9">
        <f>VLOOKUP($C28,Sheet5!$A$2:$L$89,6,0)</f>
        <v>80653.5</v>
      </c>
      <c r="AD28" s="10">
        <f>VLOOKUP($C28,ผลงาน!$A$2:$H$898,7,0)</f>
        <v>12603</v>
      </c>
      <c r="AE28" s="11">
        <f t="shared" si="14"/>
        <v>6.3995477267317309</v>
      </c>
      <c r="AF28" s="30">
        <f t="shared" si="15"/>
        <v>15123.599999999999</v>
      </c>
      <c r="AG28" s="34">
        <f t="shared" si="16"/>
        <v>15123.599999999999</v>
      </c>
      <c r="AH28" s="35">
        <f t="shared" si="17"/>
        <v>6.575215311830517</v>
      </c>
      <c r="AI28" s="36">
        <f t="shared" si="18"/>
        <v>99440.926290000003</v>
      </c>
      <c r="AJ28" s="9">
        <f>VLOOKUP($C28,Sheet5!$A$2:$L$89,7,0)</f>
        <v>4442440.8599999994</v>
      </c>
      <c r="AK28" s="10">
        <f>VLOOKUP($C28,ผลงาน!$A$2:$H$898,8,0)</f>
        <v>2</v>
      </c>
      <c r="AL28" s="11">
        <f t="shared" si="19"/>
        <v>2221220.4299999997</v>
      </c>
      <c r="AM28" s="30">
        <f t="shared" si="20"/>
        <v>2.4</v>
      </c>
      <c r="AN28" s="34">
        <f t="shared" si="21"/>
        <v>2.4</v>
      </c>
      <c r="AO28" s="35">
        <f t="shared" si="22"/>
        <v>2282192.9308034997</v>
      </c>
      <c r="AP28" s="36">
        <f t="shared" si="23"/>
        <v>5477263.033928399</v>
      </c>
      <c r="AQ28" s="37">
        <f t="shared" si="24"/>
        <v>73938552.206561401</v>
      </c>
      <c r="AR28" s="9">
        <f>VLOOKUP($C28,Sheet5!$A$2:$L$89,8,0)</f>
        <v>19625038.300000001</v>
      </c>
      <c r="AS28" s="12">
        <f>IFERROR(VLOOKUP($C28,ผลงาน!$K$3:$Q$901,3,0),0)</f>
        <v>2036.6913999999999</v>
      </c>
      <c r="AT28" s="9">
        <f t="shared" si="25"/>
        <v>9635.7446690254601</v>
      </c>
      <c r="AU28" s="108">
        <f t="shared" si="26"/>
        <v>2444.0296799999996</v>
      </c>
      <c r="AV28" s="112">
        <f t="shared" si="27"/>
        <v>2444.0296799999996</v>
      </c>
      <c r="AW28" s="35">
        <f t="shared" si="28"/>
        <v>9900.245860190209</v>
      </c>
      <c r="AX28" s="36">
        <f t="shared" si="29"/>
        <v>24196494.721601997</v>
      </c>
      <c r="AY28" s="9">
        <f>IFERROR(VLOOKUP($C28,Sheet5!$A$2:$L$89,10,0),0)</f>
        <v>3168483.8499999996</v>
      </c>
      <c r="AZ28" s="12">
        <f>IFERROR(VLOOKUP($C28,ผลงาน!$K$3:$Q$901,5,0),0)</f>
        <v>268.8562</v>
      </c>
      <c r="BA28" s="9">
        <f t="shared" si="30"/>
        <v>11785.050335458136</v>
      </c>
      <c r="BB28" s="116">
        <f t="shared" si="31"/>
        <v>322.62743999999998</v>
      </c>
      <c r="BC28" s="117">
        <f t="shared" si="32"/>
        <v>322.62743999999998</v>
      </c>
      <c r="BD28" s="35">
        <f t="shared" si="33"/>
        <v>12108.549967166462</v>
      </c>
      <c r="BE28" s="36">
        <f t="shared" si="34"/>
        <v>3906550.4780189996</v>
      </c>
      <c r="BF28" s="9">
        <f>IFERROR(VLOOKUP($C28,Sheet5!$A$2:$L$89,9,0),0)</f>
        <v>728042.9</v>
      </c>
      <c r="BG28" s="12">
        <f>IFERROR(VLOOKUP($C28,ผลงาน!$K$3:$Q$901,4,0),0)</f>
        <v>67.399400000000014</v>
      </c>
      <c r="BH28" s="154">
        <f t="shared" si="35"/>
        <v>10801.919601658174</v>
      </c>
      <c r="BI28" s="120">
        <f t="shared" si="36"/>
        <v>80.879280000000008</v>
      </c>
      <c r="BJ28" s="121">
        <f t="shared" si="37"/>
        <v>80.879280000000008</v>
      </c>
      <c r="BK28" s="35">
        <f t="shared" si="38"/>
        <v>11098.432294723691</v>
      </c>
      <c r="BL28" s="36">
        <f t="shared" si="39"/>
        <v>897633.21312600002</v>
      </c>
      <c r="BM28" s="9">
        <f>VLOOKUP($C28,Sheet5!$A$2:$L$89,12,0)</f>
        <v>4148475.35</v>
      </c>
      <c r="BN28" s="12">
        <f>IFERROR(VLOOKUP($C28,ผลงาน!$K$3:$Q$901,6,0),0)</f>
        <v>208.63370000000003</v>
      </c>
      <c r="BO28" s="9">
        <f t="shared" si="40"/>
        <v>19884.013704401539</v>
      </c>
      <c r="BP28" s="116">
        <f t="shared" si="41"/>
        <v>250.36044000000004</v>
      </c>
      <c r="BQ28" s="117">
        <f t="shared" si="42"/>
        <v>250.36044000000004</v>
      </c>
      <c r="BR28" s="35">
        <f t="shared" si="43"/>
        <v>20429.82988058736</v>
      </c>
      <c r="BS28" s="36">
        <f t="shared" si="44"/>
        <v>5114821.1980289994</v>
      </c>
      <c r="BT28" s="37">
        <f t="shared" si="45"/>
        <v>34115499.610775992</v>
      </c>
      <c r="BU28" s="38">
        <f t="shared" si="46"/>
        <v>108054051.81733739</v>
      </c>
      <c r="BV28" s="39">
        <f>IFERROR(VLOOKUP($C28,'UC Revenue Structure'!$A$2:$F$89,6,0),0)</f>
        <v>0.44</v>
      </c>
      <c r="BW28" s="38">
        <f t="shared" si="47"/>
        <v>47543782.799628451</v>
      </c>
      <c r="BX28" s="146">
        <f t="shared" si="48"/>
        <v>128975</v>
      </c>
      <c r="BY28" s="10">
        <f>VLOOKUP($C28,ผลงาน!$A$2:$H$898,3,0)</f>
        <v>128975</v>
      </c>
      <c r="BZ28" s="147">
        <f t="shared" ref="BZ28:BZ91" si="51">SUM(BX28-BY28)</f>
        <v>0</v>
      </c>
    </row>
    <row r="29" spans="1:78" x14ac:dyDescent="0.4">
      <c r="A29" s="2">
        <v>8</v>
      </c>
      <c r="B29" s="3" t="s">
        <v>0</v>
      </c>
      <c r="C29" s="135" t="s">
        <v>509</v>
      </c>
      <c r="D29" s="4" t="s">
        <v>1408</v>
      </c>
      <c r="E29" s="5" t="s">
        <v>1816</v>
      </c>
      <c r="F29" s="7">
        <v>6</v>
      </c>
      <c r="G29" s="8" t="s">
        <v>1818</v>
      </c>
      <c r="H29" s="9">
        <f>VLOOKUP($C29,Sheet5!$A$2:$L$89,3,0)</f>
        <v>23505891</v>
      </c>
      <c r="I29" s="10">
        <f>VLOOKUP($C29,ผลงาน!$A$2:$H$898,6,0)</f>
        <v>54662</v>
      </c>
      <c r="J29" s="11">
        <f t="shared" si="50"/>
        <v>430.02252021514033</v>
      </c>
      <c r="K29" s="30">
        <f t="shared" si="0"/>
        <v>65594.399999999994</v>
      </c>
      <c r="L29" s="34">
        <f t="shared" si="1"/>
        <v>65594.399999999994</v>
      </c>
      <c r="M29" s="35">
        <f t="shared" si="2"/>
        <v>441.82663839504596</v>
      </c>
      <c r="N29" s="36">
        <f t="shared" si="3"/>
        <v>28981353.249540001</v>
      </c>
      <c r="O29" s="9">
        <f>IFERROR(VLOOKUP($C29,Sheet5!$A$2:$L$89,5,0),0)</f>
        <v>2369050</v>
      </c>
      <c r="P29" s="10">
        <f>VLOOKUP($C29,ผลงาน!$A$2:$H$898,4,0)</f>
        <v>5771</v>
      </c>
      <c r="Q29" s="11">
        <f t="shared" si="4"/>
        <v>410.50944377057704</v>
      </c>
      <c r="R29" s="30">
        <f t="shared" si="5"/>
        <v>6925.2</v>
      </c>
      <c r="S29" s="34">
        <f t="shared" si="6"/>
        <v>6925.2</v>
      </c>
      <c r="T29" s="35">
        <f t="shared" si="7"/>
        <v>421.77792800207936</v>
      </c>
      <c r="U29" s="36">
        <f t="shared" si="8"/>
        <v>2920896.5069999998</v>
      </c>
      <c r="V29" s="9">
        <f>IFERROR(VLOOKUP($C29,Sheet5!$A$2:$L$89,4,0),0)</f>
        <v>706737.4</v>
      </c>
      <c r="W29" s="10">
        <f>VLOOKUP($C29,ผลงาน!$A$2:$H$898,5,0)</f>
        <v>13272</v>
      </c>
      <c r="X29" s="11">
        <f t="shared" si="9"/>
        <v>53.250256178420734</v>
      </c>
      <c r="Y29" s="30">
        <f t="shared" si="10"/>
        <v>15926.4</v>
      </c>
      <c r="Z29" s="34">
        <f t="shared" si="11"/>
        <v>15926.4</v>
      </c>
      <c r="AA29" s="35">
        <f t="shared" si="12"/>
        <v>54.711975710518381</v>
      </c>
      <c r="AB29" s="36">
        <f t="shared" si="13"/>
        <v>871364.80995599995</v>
      </c>
      <c r="AC29" s="9">
        <f>VLOOKUP($C29,Sheet5!$A$2:$L$89,6,0)</f>
        <v>94576</v>
      </c>
      <c r="AD29" s="10">
        <f>VLOOKUP($C29,ผลงาน!$A$2:$H$898,7,0)</f>
        <v>6030</v>
      </c>
      <c r="AE29" s="11">
        <f t="shared" si="14"/>
        <v>15.68424543946932</v>
      </c>
      <c r="AF29" s="30">
        <f t="shared" si="15"/>
        <v>7236</v>
      </c>
      <c r="AG29" s="34">
        <f t="shared" si="16"/>
        <v>7236</v>
      </c>
      <c r="AH29" s="35">
        <f t="shared" si="17"/>
        <v>16.114777976782754</v>
      </c>
      <c r="AI29" s="36">
        <f t="shared" si="18"/>
        <v>116606.53344000001</v>
      </c>
      <c r="AJ29" s="9">
        <f>VLOOKUP($C29,Sheet5!$A$2:$L$89,7,0)</f>
        <v>1621430</v>
      </c>
      <c r="AK29" s="10">
        <f>VLOOKUP($C29,ผลงาน!$A$2:$H$898,8,0)</f>
        <v>276</v>
      </c>
      <c r="AL29" s="11">
        <f t="shared" si="19"/>
        <v>5874.746376811594</v>
      </c>
      <c r="AM29" s="30">
        <f t="shared" si="20"/>
        <v>331.2</v>
      </c>
      <c r="AN29" s="34">
        <f t="shared" si="21"/>
        <v>331.2</v>
      </c>
      <c r="AO29" s="35">
        <f t="shared" si="22"/>
        <v>6036.0081648550722</v>
      </c>
      <c r="AP29" s="36">
        <f t="shared" si="23"/>
        <v>1999125.9041999998</v>
      </c>
      <c r="AQ29" s="37">
        <f t="shared" si="24"/>
        <v>34889347.004136004</v>
      </c>
      <c r="AR29" s="9">
        <f>VLOOKUP($C29,Sheet5!$A$2:$L$89,8,0)</f>
        <v>11133892</v>
      </c>
      <c r="AS29" s="12">
        <f>IFERROR(VLOOKUP($C29,ผลงาน!$K$3:$Q$901,3,0),0)</f>
        <v>1292.73</v>
      </c>
      <c r="AT29" s="9">
        <f t="shared" si="25"/>
        <v>8612.697160273221</v>
      </c>
      <c r="AU29" s="108">
        <f t="shared" si="26"/>
        <v>1551.2760000000001</v>
      </c>
      <c r="AV29" s="112">
        <f t="shared" si="27"/>
        <v>1551.2760000000001</v>
      </c>
      <c r="AW29" s="35">
        <f t="shared" si="28"/>
        <v>8849.1156973227207</v>
      </c>
      <c r="AX29" s="36">
        <f t="shared" si="29"/>
        <v>13727420.802480001</v>
      </c>
      <c r="AY29" s="9">
        <f>IFERROR(VLOOKUP($C29,Sheet5!$A$2:$L$89,10,0),0)</f>
        <v>1431546</v>
      </c>
      <c r="AZ29" s="12">
        <f>IFERROR(VLOOKUP($C29,ผลงาน!$K$3:$Q$901,5,0),0)</f>
        <v>108.32000000000002</v>
      </c>
      <c r="BA29" s="9">
        <f t="shared" si="30"/>
        <v>13215.897341211223</v>
      </c>
      <c r="BB29" s="116">
        <f t="shared" si="31"/>
        <v>129.98400000000001</v>
      </c>
      <c r="BC29" s="117">
        <f t="shared" si="32"/>
        <v>129.98400000000001</v>
      </c>
      <c r="BD29" s="35">
        <f t="shared" si="33"/>
        <v>13578.67372322747</v>
      </c>
      <c r="BE29" s="36">
        <f t="shared" si="34"/>
        <v>1765010.3252399997</v>
      </c>
      <c r="BF29" s="9">
        <f>IFERROR(VLOOKUP($C29,Sheet5!$A$2:$L$89,9,0),0)</f>
        <v>348014</v>
      </c>
      <c r="BG29" s="12">
        <f>IFERROR(VLOOKUP($C29,ผลงาน!$K$3:$Q$901,4,0),0)</f>
        <v>571.73</v>
      </c>
      <c r="BH29" s="154">
        <f t="shared" si="35"/>
        <v>608.70340895177787</v>
      </c>
      <c r="BI29" s="120">
        <f t="shared" si="36"/>
        <v>686.07600000000002</v>
      </c>
      <c r="BJ29" s="121">
        <f t="shared" si="37"/>
        <v>686.07600000000002</v>
      </c>
      <c r="BK29" s="35">
        <f t="shared" si="38"/>
        <v>625.41231752750423</v>
      </c>
      <c r="BL29" s="36">
        <f t="shared" si="39"/>
        <v>429080.38115999999</v>
      </c>
      <c r="BM29" s="9">
        <f>VLOOKUP($C29,Sheet5!$A$2:$L$89,12,0)</f>
        <v>691869</v>
      </c>
      <c r="BN29" s="12">
        <f>IFERROR(VLOOKUP($C29,ผลงาน!$K$3:$Q$901,6,0),0)</f>
        <v>-413.81000000000029</v>
      </c>
      <c r="BO29" s="9">
        <f t="shared" si="40"/>
        <v>-1671.9484787704491</v>
      </c>
      <c r="BP29" s="116">
        <f t="shared" si="41"/>
        <v>-496.57200000000034</v>
      </c>
      <c r="BQ29" s="117">
        <f t="shared" si="42"/>
        <v>-496.57200000000034</v>
      </c>
      <c r="BR29" s="35">
        <f t="shared" si="43"/>
        <v>-1717.8434645126979</v>
      </c>
      <c r="BS29" s="36">
        <f t="shared" si="44"/>
        <v>853032.96486000007</v>
      </c>
      <c r="BT29" s="37">
        <f t="shared" si="45"/>
        <v>16774544.47374</v>
      </c>
      <c r="BU29" s="38">
        <f t="shared" si="46"/>
        <v>51663891.477876008</v>
      </c>
      <c r="BV29" s="39">
        <f>IFERROR(VLOOKUP($C29,'UC Revenue Structure'!$A$2:$F$89,6,0),0)</f>
        <v>0.61</v>
      </c>
      <c r="BW29" s="38">
        <f t="shared" si="47"/>
        <v>31514973.801504362</v>
      </c>
      <c r="BX29" s="146">
        <f t="shared" si="48"/>
        <v>80011</v>
      </c>
      <c r="BY29" s="10">
        <f>VLOOKUP($C29,ผลงาน!$A$2:$H$898,3,0)</f>
        <v>80011</v>
      </c>
      <c r="BZ29" s="147">
        <f t="shared" si="51"/>
        <v>0</v>
      </c>
    </row>
    <row r="30" spans="1:78" x14ac:dyDescent="0.4">
      <c r="A30" s="2">
        <v>8</v>
      </c>
      <c r="B30" s="3" t="s">
        <v>0</v>
      </c>
      <c r="C30" s="135" t="s">
        <v>510</v>
      </c>
      <c r="D30" s="4" t="s">
        <v>1409</v>
      </c>
      <c r="E30" s="5" t="s">
        <v>1816</v>
      </c>
      <c r="F30" s="7">
        <v>3</v>
      </c>
      <c r="G30" s="8" t="s">
        <v>1829</v>
      </c>
      <c r="H30" s="9">
        <f>VLOOKUP($C30,Sheet5!$A$2:$L$89,3,0)</f>
        <v>15267898</v>
      </c>
      <c r="I30" s="10">
        <f>VLOOKUP($C30,ผลงาน!$A$2:$H$898,6,0)</f>
        <v>36326</v>
      </c>
      <c r="J30" s="11">
        <f t="shared" si="50"/>
        <v>420.30220778505753</v>
      </c>
      <c r="K30" s="30">
        <f t="shared" si="0"/>
        <v>43591.199999999997</v>
      </c>
      <c r="L30" s="34">
        <f t="shared" si="1"/>
        <v>43591.199999999997</v>
      </c>
      <c r="M30" s="35">
        <f t="shared" si="2"/>
        <v>431.83950338875735</v>
      </c>
      <c r="N30" s="36">
        <f t="shared" si="3"/>
        <v>18824402.160119999</v>
      </c>
      <c r="O30" s="9">
        <f>IFERROR(VLOOKUP($C30,Sheet5!$A$2:$L$89,5,0),0)</f>
        <v>1809060.25</v>
      </c>
      <c r="P30" s="10">
        <f>VLOOKUP($C30,ผลงาน!$A$2:$H$898,4,0)</f>
        <v>4598</v>
      </c>
      <c r="Q30" s="11">
        <f t="shared" si="4"/>
        <v>393.44503044802087</v>
      </c>
      <c r="R30" s="30">
        <f t="shared" si="5"/>
        <v>5517.5999999999995</v>
      </c>
      <c r="S30" s="34">
        <f t="shared" si="6"/>
        <v>5517.5999999999995</v>
      </c>
      <c r="T30" s="35">
        <f t="shared" si="7"/>
        <v>404.24509653381904</v>
      </c>
      <c r="U30" s="36">
        <f t="shared" si="8"/>
        <v>2230462.7446349999</v>
      </c>
      <c r="V30" s="9">
        <f>IFERROR(VLOOKUP($C30,Sheet5!$A$2:$L$89,4,0),0)</f>
        <v>417784</v>
      </c>
      <c r="W30" s="10">
        <f>VLOOKUP($C30,ผลงาน!$A$2:$H$898,5,0)</f>
        <v>5672</v>
      </c>
      <c r="X30" s="11">
        <f t="shared" si="9"/>
        <v>73.65726375176304</v>
      </c>
      <c r="Y30" s="30">
        <f t="shared" si="10"/>
        <v>6806.4</v>
      </c>
      <c r="Z30" s="34">
        <f t="shared" si="11"/>
        <v>6806.4</v>
      </c>
      <c r="AA30" s="35">
        <f t="shared" si="12"/>
        <v>75.679155641748935</v>
      </c>
      <c r="AB30" s="36">
        <f t="shared" si="13"/>
        <v>515102.60495999991</v>
      </c>
      <c r="AC30" s="9">
        <f>VLOOKUP($C30,Sheet5!$A$2:$L$89,6,0)</f>
        <v>43792</v>
      </c>
      <c r="AD30" s="10">
        <f>VLOOKUP($C30,ผลงาน!$A$2:$H$898,7,0)</f>
        <v>3191</v>
      </c>
      <c r="AE30" s="11">
        <f t="shared" si="14"/>
        <v>13.723597618301472</v>
      </c>
      <c r="AF30" s="30">
        <f t="shared" si="15"/>
        <v>3829.2</v>
      </c>
      <c r="AG30" s="34">
        <f t="shared" si="16"/>
        <v>3829.2</v>
      </c>
      <c r="AH30" s="35">
        <f t="shared" si="17"/>
        <v>14.100310372923847</v>
      </c>
      <c r="AI30" s="36">
        <f t="shared" si="18"/>
        <v>53992.908479999991</v>
      </c>
      <c r="AJ30" s="9">
        <f>VLOOKUP($C30,Sheet5!$A$2:$L$89,7,0)</f>
        <v>1255438.99</v>
      </c>
      <c r="AK30" s="10">
        <f>VLOOKUP($C30,ผลงาน!$A$2:$H$898,8,0)</f>
        <v>0</v>
      </c>
      <c r="AL30" s="11">
        <f t="shared" si="19"/>
        <v>0</v>
      </c>
      <c r="AM30" s="30">
        <f t="shared" si="20"/>
        <v>0</v>
      </c>
      <c r="AN30" s="34">
        <f t="shared" si="21"/>
        <v>0</v>
      </c>
      <c r="AO30" s="35">
        <f t="shared" si="22"/>
        <v>0</v>
      </c>
      <c r="AP30" s="36">
        <f t="shared" si="23"/>
        <v>0</v>
      </c>
      <c r="AQ30" s="37">
        <f t="shared" si="24"/>
        <v>21623960.418194998</v>
      </c>
      <c r="AR30" s="9">
        <f>VLOOKUP($C30,Sheet5!$A$2:$L$89,8,0)</f>
        <v>7259525</v>
      </c>
      <c r="AS30" s="12">
        <f>IFERROR(VLOOKUP($C30,ผลงาน!$K$3:$Q$901,3,0),0)</f>
        <v>872.11929999999995</v>
      </c>
      <c r="AT30" s="9">
        <f t="shared" si="25"/>
        <v>8324.0045255276436</v>
      </c>
      <c r="AU30" s="108">
        <f t="shared" si="26"/>
        <v>1046.5431599999999</v>
      </c>
      <c r="AV30" s="112">
        <f t="shared" si="27"/>
        <v>1046.5431599999999</v>
      </c>
      <c r="AW30" s="35">
        <f t="shared" si="28"/>
        <v>8552.4984497533769</v>
      </c>
      <c r="AX30" s="36">
        <f t="shared" si="29"/>
        <v>8950558.7534999996</v>
      </c>
      <c r="AY30" s="9">
        <f>IFERROR(VLOOKUP($C30,Sheet5!$A$2:$L$89,10,0),0)</f>
        <v>768020</v>
      </c>
      <c r="AZ30" s="12">
        <f>IFERROR(VLOOKUP($C30,ผลงาน!$K$3:$Q$901,5,0),0)</f>
        <v>48.361599999999996</v>
      </c>
      <c r="BA30" s="9">
        <f t="shared" si="30"/>
        <v>15880.781446436844</v>
      </c>
      <c r="BB30" s="116">
        <f t="shared" si="31"/>
        <v>58.033919999999995</v>
      </c>
      <c r="BC30" s="117">
        <f t="shared" si="32"/>
        <v>58.033919999999995</v>
      </c>
      <c r="BD30" s="35">
        <f t="shared" si="33"/>
        <v>16316.708897141536</v>
      </c>
      <c r="BE30" s="36">
        <f t="shared" si="34"/>
        <v>946922.57880000002</v>
      </c>
      <c r="BF30" s="9">
        <f>IFERROR(VLOOKUP($C30,Sheet5!$A$2:$L$89,9,0),0)</f>
        <v>173427</v>
      </c>
      <c r="BG30" s="12">
        <f>IFERROR(VLOOKUP($C30,ผลงาน!$K$3:$Q$901,4,0),0)</f>
        <v>22.8048</v>
      </c>
      <c r="BH30" s="154">
        <f t="shared" si="35"/>
        <v>7604.8463481372346</v>
      </c>
      <c r="BI30" s="120">
        <f t="shared" si="36"/>
        <v>27.365759999999998</v>
      </c>
      <c r="BJ30" s="121">
        <f t="shared" si="37"/>
        <v>27.365759999999998</v>
      </c>
      <c r="BK30" s="35">
        <f t="shared" si="38"/>
        <v>7813.5993803936017</v>
      </c>
      <c r="BL30" s="36">
        <f t="shared" si="39"/>
        <v>213825.08538</v>
      </c>
      <c r="BM30" s="9">
        <f>VLOOKUP($C30,Sheet5!$A$2:$L$89,12,0)</f>
        <v>912160</v>
      </c>
      <c r="BN30" s="12">
        <f>IFERROR(VLOOKUP($C30,ผลงาน!$K$3:$Q$901,6,0),0)</f>
        <v>50.146599999999992</v>
      </c>
      <c r="BO30" s="9">
        <f t="shared" si="40"/>
        <v>18189.867309049867</v>
      </c>
      <c r="BP30" s="116">
        <f t="shared" si="41"/>
        <v>60.175919999999991</v>
      </c>
      <c r="BQ30" s="117">
        <f t="shared" si="42"/>
        <v>60.175919999999991</v>
      </c>
      <c r="BR30" s="35">
        <f t="shared" si="43"/>
        <v>18689.179166683287</v>
      </c>
      <c r="BS30" s="36">
        <f t="shared" si="44"/>
        <v>1124638.5504000001</v>
      </c>
      <c r="BT30" s="37">
        <f t="shared" si="45"/>
        <v>11235944.968079999</v>
      </c>
      <c r="BU30" s="38">
        <f t="shared" si="46"/>
        <v>32859905.386274997</v>
      </c>
      <c r="BV30" s="39">
        <f>IFERROR(VLOOKUP($C30,'UC Revenue Structure'!$A$2:$F$89,6,0),0)</f>
        <v>0.65</v>
      </c>
      <c r="BW30" s="38">
        <f t="shared" si="47"/>
        <v>21358938.501078747</v>
      </c>
      <c r="BX30" s="146">
        <f t="shared" si="48"/>
        <v>49787</v>
      </c>
      <c r="BY30" s="10">
        <f>VLOOKUP($C30,ผลงาน!$A$2:$H$898,3,0)</f>
        <v>49787</v>
      </c>
      <c r="BZ30" s="147">
        <f t="shared" si="51"/>
        <v>0</v>
      </c>
    </row>
    <row r="31" spans="1:78" x14ac:dyDescent="0.4">
      <c r="A31" s="2">
        <v>8</v>
      </c>
      <c r="B31" s="3" t="s">
        <v>1</v>
      </c>
      <c r="C31" s="135" t="s">
        <v>511</v>
      </c>
      <c r="D31" s="4" t="s">
        <v>1410</v>
      </c>
      <c r="E31" s="5" t="s">
        <v>1826</v>
      </c>
      <c r="F31" s="7">
        <v>17</v>
      </c>
      <c r="G31" s="8" t="s">
        <v>1827</v>
      </c>
      <c r="H31" s="9">
        <f>VLOOKUP($C31,Sheet5!$A$2:$L$89,3,0)</f>
        <v>121732731</v>
      </c>
      <c r="I31" s="10">
        <f>VLOOKUP($C31,ผลงาน!$A$2:$H$898,6,0)</f>
        <v>181159</v>
      </c>
      <c r="J31" s="11">
        <f t="shared" si="50"/>
        <v>671.96623408166306</v>
      </c>
      <c r="K31" s="30">
        <f t="shared" si="0"/>
        <v>217390.8</v>
      </c>
      <c r="L31" s="34">
        <f t="shared" si="1"/>
        <v>217390.8</v>
      </c>
      <c r="M31" s="35">
        <f t="shared" si="2"/>
        <v>690.4117072072047</v>
      </c>
      <c r="N31" s="36">
        <f t="shared" si="3"/>
        <v>150089153.35913998</v>
      </c>
      <c r="O31" s="9">
        <f>IFERROR(VLOOKUP($C31,Sheet5!$A$2:$L$89,5,0),0)</f>
        <v>70457095.24000001</v>
      </c>
      <c r="P31" s="10">
        <f>VLOOKUP($C31,ผลงาน!$A$2:$H$898,4,0)</f>
        <v>59762</v>
      </c>
      <c r="Q31" s="11">
        <f t="shared" si="4"/>
        <v>1178.9614678223622</v>
      </c>
      <c r="R31" s="30">
        <f t="shared" si="5"/>
        <v>71714.399999999994</v>
      </c>
      <c r="S31" s="34">
        <f t="shared" si="6"/>
        <v>71714.399999999994</v>
      </c>
      <c r="T31" s="35">
        <f t="shared" si="7"/>
        <v>1211.323960114086</v>
      </c>
      <c r="U31" s="36">
        <f t="shared" si="8"/>
        <v>86869371.005205601</v>
      </c>
      <c r="V31" s="9">
        <f>IFERROR(VLOOKUP($C31,Sheet5!$A$2:$L$89,4,0),0)</f>
        <v>17571533.809999999</v>
      </c>
      <c r="W31" s="10">
        <f>VLOOKUP($C31,ผลงาน!$A$2:$H$898,5,0)</f>
        <v>63553</v>
      </c>
      <c r="X31" s="11">
        <f t="shared" si="9"/>
        <v>276.48629978128491</v>
      </c>
      <c r="Y31" s="30">
        <f t="shared" si="10"/>
        <v>76263.599999999991</v>
      </c>
      <c r="Z31" s="34">
        <f t="shared" si="11"/>
        <v>76263.599999999991</v>
      </c>
      <c r="AA31" s="35">
        <f t="shared" si="12"/>
        <v>284.07584871028121</v>
      </c>
      <c r="AB31" s="36">
        <f t="shared" si="13"/>
        <v>21664646.895701401</v>
      </c>
      <c r="AC31" s="9">
        <f>VLOOKUP($C31,Sheet5!$A$2:$L$89,6,0)</f>
        <v>923525.4</v>
      </c>
      <c r="AD31" s="10">
        <f>VLOOKUP($C31,ผลงาน!$A$2:$H$898,7,0)</f>
        <v>6795</v>
      </c>
      <c r="AE31" s="11">
        <f t="shared" si="14"/>
        <v>135.91249448123619</v>
      </c>
      <c r="AF31" s="30">
        <f t="shared" si="15"/>
        <v>8154</v>
      </c>
      <c r="AG31" s="34">
        <f t="shared" si="16"/>
        <v>8154</v>
      </c>
      <c r="AH31" s="35">
        <f t="shared" si="17"/>
        <v>139.64329245474613</v>
      </c>
      <c r="AI31" s="36">
        <f t="shared" si="18"/>
        <v>1138651.406676</v>
      </c>
      <c r="AJ31" s="9">
        <f>VLOOKUP($C31,Sheet5!$A$2:$L$89,7,0)</f>
        <v>23570488</v>
      </c>
      <c r="AK31" s="10">
        <f>VLOOKUP($C31,ผลงาน!$A$2:$H$898,8,0)</f>
        <v>1</v>
      </c>
      <c r="AL31" s="11">
        <f t="shared" si="19"/>
        <v>23570488</v>
      </c>
      <c r="AM31" s="30">
        <f t="shared" si="20"/>
        <v>1.2</v>
      </c>
      <c r="AN31" s="34">
        <f t="shared" si="21"/>
        <v>1.2</v>
      </c>
      <c r="AO31" s="35">
        <f t="shared" si="22"/>
        <v>24217497.895599999</v>
      </c>
      <c r="AP31" s="36">
        <f t="shared" si="23"/>
        <v>29060997.474719997</v>
      </c>
      <c r="AQ31" s="37">
        <f t="shared" si="24"/>
        <v>288822820.14144295</v>
      </c>
      <c r="AR31" s="9">
        <f>VLOOKUP($C31,Sheet5!$A$2:$L$89,8,0)</f>
        <v>278267409</v>
      </c>
      <c r="AS31" s="12">
        <f>IFERROR(VLOOKUP($C31,ผลงาน!$K$3:$Q$901,3,0),0)</f>
        <v>16708.998800000001</v>
      </c>
      <c r="AT31" s="9">
        <f t="shared" si="25"/>
        <v>16653.745226195118</v>
      </c>
      <c r="AU31" s="108">
        <f t="shared" si="26"/>
        <v>20050.798559999999</v>
      </c>
      <c r="AV31" s="112">
        <f t="shared" si="27"/>
        <v>20050.798559999999</v>
      </c>
      <c r="AW31" s="35">
        <f t="shared" si="28"/>
        <v>17110.890532654175</v>
      </c>
      <c r="AX31" s="36">
        <f t="shared" si="29"/>
        <v>343087019.25245994</v>
      </c>
      <c r="AY31" s="9">
        <f>IFERROR(VLOOKUP($C31,Sheet5!$A$2:$L$89,10,0),0)</f>
        <v>41535916.5</v>
      </c>
      <c r="AZ31" s="12">
        <f>IFERROR(VLOOKUP($C31,ผลงาน!$K$3:$Q$901,5,0),0)</f>
        <v>3507.5916189</v>
      </c>
      <c r="BA31" s="9">
        <f t="shared" si="30"/>
        <v>11841.719622145149</v>
      </c>
      <c r="BB31" s="116">
        <f t="shared" si="31"/>
        <v>4209.1099426800001</v>
      </c>
      <c r="BC31" s="117">
        <f t="shared" si="32"/>
        <v>4209.1099426800001</v>
      </c>
      <c r="BD31" s="35">
        <f t="shared" si="33"/>
        <v>12166.774825773033</v>
      </c>
      <c r="BE31" s="36">
        <f t="shared" si="34"/>
        <v>51211292.889509998</v>
      </c>
      <c r="BF31" s="9">
        <f>IFERROR(VLOOKUP($C31,Sheet5!$A$2:$L$89,9,0),0)</f>
        <v>15337536.67</v>
      </c>
      <c r="BG31" s="12">
        <f>IFERROR(VLOOKUP($C31,ผลงาน!$K$3:$Q$901,4,0),0)</f>
        <v>1296.3874000000001</v>
      </c>
      <c r="BH31" s="154">
        <f t="shared" si="35"/>
        <v>11830.982521119844</v>
      </c>
      <c r="BI31" s="120">
        <f t="shared" si="36"/>
        <v>1555.66488</v>
      </c>
      <c r="BJ31" s="121">
        <f t="shared" si="37"/>
        <v>1555.66488</v>
      </c>
      <c r="BK31" s="35">
        <f t="shared" si="38"/>
        <v>12155.742991324583</v>
      </c>
      <c r="BL31" s="36">
        <f t="shared" si="39"/>
        <v>18910262.461909801</v>
      </c>
      <c r="BM31" s="9">
        <f>VLOOKUP($C31,Sheet5!$A$2:$L$89,12,0)</f>
        <v>48839137</v>
      </c>
      <c r="BN31" s="12">
        <f>IFERROR(VLOOKUP($C31,ผลงาน!$K$3:$Q$901,6,0),0)</f>
        <v>580.4780810999996</v>
      </c>
      <c r="BO31" s="9">
        <f t="shared" si="40"/>
        <v>84136.057140091099</v>
      </c>
      <c r="BP31" s="116">
        <f t="shared" si="41"/>
        <v>696.5736973199995</v>
      </c>
      <c r="BQ31" s="117">
        <f t="shared" si="42"/>
        <v>696.5736973199995</v>
      </c>
      <c r="BR31" s="35">
        <f t="shared" si="43"/>
        <v>86445.591908586604</v>
      </c>
      <c r="BS31" s="36">
        <f t="shared" si="44"/>
        <v>60215725.572780006</v>
      </c>
      <c r="BT31" s="37">
        <f t="shared" si="45"/>
        <v>473424300.1766597</v>
      </c>
      <c r="BU31" s="38">
        <f t="shared" si="46"/>
        <v>762247120.3181026</v>
      </c>
      <c r="BV31" s="39">
        <f>IFERROR(VLOOKUP($C31,'UC Revenue Structure'!$A$2:$F$89,6,0),0)</f>
        <v>0.31</v>
      </c>
      <c r="BW31" s="38">
        <f t="shared" si="47"/>
        <v>236296607.29861179</v>
      </c>
      <c r="BX31" s="146">
        <f t="shared" si="48"/>
        <v>311270</v>
      </c>
      <c r="BY31" s="10">
        <f>VLOOKUP($C31,ผลงาน!$A$2:$H$898,3,0)</f>
        <v>311270</v>
      </c>
      <c r="BZ31" s="147">
        <f t="shared" si="51"/>
        <v>0</v>
      </c>
    </row>
    <row r="32" spans="1:78" x14ac:dyDescent="0.4">
      <c r="A32" s="2">
        <v>8</v>
      </c>
      <c r="B32" s="3" t="s">
        <v>1</v>
      </c>
      <c r="C32" s="135" t="s">
        <v>512</v>
      </c>
      <c r="D32" s="4" t="s">
        <v>1411</v>
      </c>
      <c r="E32" s="5" t="s">
        <v>1816</v>
      </c>
      <c r="F32" s="7">
        <v>6</v>
      </c>
      <c r="G32" s="8" t="s">
        <v>1818</v>
      </c>
      <c r="H32" s="9">
        <f>VLOOKUP($C32,Sheet5!$A$2:$L$89,3,0)</f>
        <v>28063706.23</v>
      </c>
      <c r="I32" s="10">
        <f>VLOOKUP($C32,ผลงาน!$A$2:$H$898,6,0)</f>
        <v>73333</v>
      </c>
      <c r="J32" s="11">
        <f t="shared" si="50"/>
        <v>382.68864263019378</v>
      </c>
      <c r="K32" s="30">
        <f t="shared" si="0"/>
        <v>87999.599999999991</v>
      </c>
      <c r="L32" s="34">
        <f t="shared" si="1"/>
        <v>87999.599999999991</v>
      </c>
      <c r="M32" s="35">
        <f t="shared" si="2"/>
        <v>393.19344587039262</v>
      </c>
      <c r="N32" s="36">
        <f t="shared" si="3"/>
        <v>34600865.9592162</v>
      </c>
      <c r="O32" s="9">
        <f>IFERROR(VLOOKUP($C32,Sheet5!$A$2:$L$89,5,0),0)</f>
        <v>9593966.8200000003</v>
      </c>
      <c r="P32" s="10">
        <f>VLOOKUP($C32,ผลงาน!$A$2:$H$898,4,0)</f>
        <v>8902</v>
      </c>
      <c r="Q32" s="11">
        <f t="shared" si="4"/>
        <v>1077.7316131206471</v>
      </c>
      <c r="R32" s="30">
        <f t="shared" si="5"/>
        <v>10682.4</v>
      </c>
      <c r="S32" s="34">
        <f t="shared" si="6"/>
        <v>10682.4</v>
      </c>
      <c r="T32" s="35">
        <f t="shared" si="7"/>
        <v>1107.315345900809</v>
      </c>
      <c r="U32" s="36">
        <f t="shared" si="8"/>
        <v>11828785.451050801</v>
      </c>
      <c r="V32" s="9">
        <f>IFERROR(VLOOKUP($C32,Sheet5!$A$2:$L$89,4,0),0)</f>
        <v>1380623.1800000002</v>
      </c>
      <c r="W32" s="10">
        <f>VLOOKUP($C32,ผลงาน!$A$2:$H$898,5,0)</f>
        <v>5830</v>
      </c>
      <c r="X32" s="11">
        <f t="shared" si="9"/>
        <v>236.81358147512867</v>
      </c>
      <c r="Y32" s="30">
        <f t="shared" si="10"/>
        <v>6996</v>
      </c>
      <c r="Z32" s="34">
        <f t="shared" si="11"/>
        <v>6996</v>
      </c>
      <c r="AA32" s="35">
        <f t="shared" si="12"/>
        <v>243.31411428662096</v>
      </c>
      <c r="AB32" s="36">
        <f t="shared" si="13"/>
        <v>1702225.5435492003</v>
      </c>
      <c r="AC32" s="9">
        <f>VLOOKUP($C32,Sheet5!$A$2:$L$89,6,0)</f>
        <v>33205</v>
      </c>
      <c r="AD32" s="10">
        <f>VLOOKUP($C32,ผลงาน!$A$2:$H$898,7,0)</f>
        <v>355</v>
      </c>
      <c r="AE32" s="11">
        <f t="shared" si="14"/>
        <v>93.535211267605632</v>
      </c>
      <c r="AF32" s="30">
        <f t="shared" si="15"/>
        <v>426</v>
      </c>
      <c r="AG32" s="34">
        <f t="shared" si="16"/>
        <v>426</v>
      </c>
      <c r="AH32" s="35">
        <f t="shared" si="17"/>
        <v>96.1027528169014</v>
      </c>
      <c r="AI32" s="36">
        <f t="shared" si="18"/>
        <v>40939.772699999994</v>
      </c>
      <c r="AJ32" s="9">
        <f>VLOOKUP($C32,Sheet5!$A$2:$L$89,7,0)</f>
        <v>1752834.45</v>
      </c>
      <c r="AK32" s="10">
        <f>VLOOKUP($C32,ผลงาน!$A$2:$H$898,8,0)</f>
        <v>1326</v>
      </c>
      <c r="AL32" s="11">
        <f t="shared" si="19"/>
        <v>1321.8962669683258</v>
      </c>
      <c r="AM32" s="30">
        <f t="shared" si="20"/>
        <v>1591.2</v>
      </c>
      <c r="AN32" s="34">
        <f t="shared" si="21"/>
        <v>1591.2</v>
      </c>
      <c r="AO32" s="35">
        <f t="shared" si="22"/>
        <v>1358.1823194966064</v>
      </c>
      <c r="AP32" s="36">
        <f t="shared" si="23"/>
        <v>2161139.7067830004</v>
      </c>
      <c r="AQ32" s="37">
        <f t="shared" si="24"/>
        <v>50333956.433299199</v>
      </c>
      <c r="AR32" s="9">
        <f>VLOOKUP($C32,Sheet5!$A$2:$L$89,8,0)</f>
        <v>6185212.3799999999</v>
      </c>
      <c r="AS32" s="12">
        <f>IFERROR(VLOOKUP($C32,ผลงาน!$K$3:$Q$901,3,0),0)</f>
        <v>684.25890000000004</v>
      </c>
      <c r="AT32" s="9">
        <f t="shared" si="25"/>
        <v>9039.2867085835478</v>
      </c>
      <c r="AU32" s="108">
        <f t="shared" si="26"/>
        <v>821.11068</v>
      </c>
      <c r="AV32" s="112">
        <f t="shared" si="27"/>
        <v>821.11068</v>
      </c>
      <c r="AW32" s="35">
        <f t="shared" si="28"/>
        <v>9287.4151287341665</v>
      </c>
      <c r="AX32" s="36">
        <f t="shared" si="29"/>
        <v>7625995.7517971992</v>
      </c>
      <c r="AY32" s="9">
        <f>IFERROR(VLOOKUP($C32,Sheet5!$A$2:$L$89,10,0),0)</f>
        <v>1069023.1000000001</v>
      </c>
      <c r="AZ32" s="12">
        <f>IFERROR(VLOOKUP($C32,ผลงาน!$K$3:$Q$901,5,0),0)</f>
        <v>68.869200000000006</v>
      </c>
      <c r="BA32" s="9">
        <f t="shared" si="30"/>
        <v>15522.513692623117</v>
      </c>
      <c r="BB32" s="116">
        <f t="shared" si="31"/>
        <v>82.643039999999999</v>
      </c>
      <c r="BC32" s="117">
        <f t="shared" si="32"/>
        <v>82.643039999999999</v>
      </c>
      <c r="BD32" s="35">
        <f t="shared" si="33"/>
        <v>15948.606693485621</v>
      </c>
      <c r="BE32" s="36">
        <f t="shared" si="34"/>
        <v>1318041.3409139998</v>
      </c>
      <c r="BF32" s="9">
        <f>IFERROR(VLOOKUP($C32,Sheet5!$A$2:$L$89,9,0),0)</f>
        <v>212354.97999999998</v>
      </c>
      <c r="BG32" s="12">
        <f>IFERROR(VLOOKUP($C32,ผลงาน!$K$3:$Q$901,4,0),0)</f>
        <v>13.020499999999998</v>
      </c>
      <c r="BH32" s="154">
        <f t="shared" si="35"/>
        <v>16309.279981567528</v>
      </c>
      <c r="BI32" s="120">
        <f t="shared" si="36"/>
        <v>15.624599999999997</v>
      </c>
      <c r="BJ32" s="121">
        <f t="shared" si="37"/>
        <v>15.624599999999997</v>
      </c>
      <c r="BK32" s="35">
        <f t="shared" si="38"/>
        <v>16756.969717061558</v>
      </c>
      <c r="BL32" s="36">
        <f t="shared" si="39"/>
        <v>261820.94904119999</v>
      </c>
      <c r="BM32" s="9">
        <f>VLOOKUP($C32,Sheet5!$A$2:$L$89,12,0)</f>
        <v>1465651</v>
      </c>
      <c r="BN32" s="12">
        <f>IFERROR(VLOOKUP($C32,ผลงาน!$K$3:$Q$901,6,0),0)</f>
        <v>48.555199999999957</v>
      </c>
      <c r="BO32" s="9">
        <f t="shared" si="40"/>
        <v>30185.253072791405</v>
      </c>
      <c r="BP32" s="116">
        <f t="shared" si="41"/>
        <v>58.266239999999947</v>
      </c>
      <c r="BQ32" s="117">
        <f t="shared" si="42"/>
        <v>58.266239999999947</v>
      </c>
      <c r="BR32" s="35">
        <f t="shared" si="43"/>
        <v>31013.838269639531</v>
      </c>
      <c r="BS32" s="36">
        <f t="shared" si="44"/>
        <v>1807059.74394</v>
      </c>
      <c r="BT32" s="37">
        <f t="shared" si="45"/>
        <v>11012917.785692399</v>
      </c>
      <c r="BU32" s="38">
        <f t="shared" si="46"/>
        <v>61346874.2189916</v>
      </c>
      <c r="BV32" s="39">
        <f>IFERROR(VLOOKUP($C32,'UC Revenue Structure'!$A$2:$F$89,6,0),0)</f>
        <v>0.47</v>
      </c>
      <c r="BW32" s="38">
        <f t="shared" si="47"/>
        <v>28833030.882926051</v>
      </c>
      <c r="BX32" s="146">
        <f t="shared" si="48"/>
        <v>89746</v>
      </c>
      <c r="BY32" s="10">
        <f>VLOOKUP($C32,ผลงาน!$A$2:$H$898,3,0)</f>
        <v>89746</v>
      </c>
      <c r="BZ32" s="147">
        <f t="shared" si="51"/>
        <v>0</v>
      </c>
    </row>
    <row r="33" spans="1:78" x14ac:dyDescent="0.4">
      <c r="A33" s="2">
        <v>8</v>
      </c>
      <c r="B33" s="3" t="s">
        <v>1</v>
      </c>
      <c r="C33" s="135" t="s">
        <v>513</v>
      </c>
      <c r="D33" s="4" t="s">
        <v>1412</v>
      </c>
      <c r="E33" s="5" t="s">
        <v>1816</v>
      </c>
      <c r="F33" s="7">
        <v>6</v>
      </c>
      <c r="G33" s="8" t="s">
        <v>1818</v>
      </c>
      <c r="H33" s="9">
        <f>VLOOKUP($C33,Sheet5!$A$2:$L$89,3,0)</f>
        <v>25275971.809999999</v>
      </c>
      <c r="I33" s="10">
        <f>VLOOKUP($C33,ผลงาน!$A$2:$H$898,6,0)</f>
        <v>59368</v>
      </c>
      <c r="J33" s="11">
        <f t="shared" si="50"/>
        <v>425.75077162781292</v>
      </c>
      <c r="K33" s="30">
        <f t="shared" si="0"/>
        <v>71241.599999999991</v>
      </c>
      <c r="L33" s="34">
        <f t="shared" si="1"/>
        <v>71241.599999999991</v>
      </c>
      <c r="M33" s="35">
        <f t="shared" si="2"/>
        <v>437.4376303089964</v>
      </c>
      <c r="N33" s="36">
        <f t="shared" si="3"/>
        <v>31163756.683421396</v>
      </c>
      <c r="O33" s="9">
        <f>IFERROR(VLOOKUP($C33,Sheet5!$A$2:$L$89,5,0),0)</f>
        <v>3883467</v>
      </c>
      <c r="P33" s="10">
        <f>VLOOKUP($C33,ผลงาน!$A$2:$H$898,4,0)</f>
        <v>10478</v>
      </c>
      <c r="Q33" s="11">
        <f t="shared" si="4"/>
        <v>370.63055926703572</v>
      </c>
      <c r="R33" s="30">
        <f t="shared" si="5"/>
        <v>12573.6</v>
      </c>
      <c r="S33" s="34">
        <f t="shared" si="6"/>
        <v>12573.6</v>
      </c>
      <c r="T33" s="35">
        <f t="shared" si="7"/>
        <v>380.80436811891587</v>
      </c>
      <c r="U33" s="36">
        <f t="shared" si="8"/>
        <v>4788081.8029800011</v>
      </c>
      <c r="V33" s="9">
        <f>IFERROR(VLOOKUP($C33,Sheet5!$A$2:$L$89,4,0),0)</f>
        <v>820600.5</v>
      </c>
      <c r="W33" s="10">
        <f>VLOOKUP($C33,ผลงาน!$A$2:$H$898,5,0)</f>
        <v>6559</v>
      </c>
      <c r="X33" s="11">
        <f t="shared" si="9"/>
        <v>125.11061137368502</v>
      </c>
      <c r="Y33" s="30">
        <f t="shared" si="10"/>
        <v>7870.7999999999993</v>
      </c>
      <c r="Z33" s="34">
        <f t="shared" si="11"/>
        <v>7870.7999999999993</v>
      </c>
      <c r="AA33" s="35">
        <f t="shared" si="12"/>
        <v>128.54489765589267</v>
      </c>
      <c r="AB33" s="36">
        <f t="shared" si="13"/>
        <v>1011751.1804699999</v>
      </c>
      <c r="AC33" s="9">
        <f>VLOOKUP($C33,Sheet5!$A$2:$L$89,6,0)</f>
        <v>283092</v>
      </c>
      <c r="AD33" s="10">
        <f>VLOOKUP($C33,ผลงาน!$A$2:$H$898,7,0)</f>
        <v>4085</v>
      </c>
      <c r="AE33" s="11">
        <f t="shared" si="14"/>
        <v>69.300367197062428</v>
      </c>
      <c r="AF33" s="30">
        <f t="shared" si="15"/>
        <v>4902</v>
      </c>
      <c r="AG33" s="34">
        <f t="shared" si="16"/>
        <v>4902</v>
      </c>
      <c r="AH33" s="35">
        <f t="shared" si="17"/>
        <v>71.202662276621794</v>
      </c>
      <c r="AI33" s="36">
        <f t="shared" si="18"/>
        <v>349035.45048000006</v>
      </c>
      <c r="AJ33" s="9">
        <f>VLOOKUP($C33,Sheet5!$A$2:$L$89,7,0)</f>
        <v>1438580</v>
      </c>
      <c r="AK33" s="10">
        <f>VLOOKUP($C33,ผลงาน!$A$2:$H$898,8,0)</f>
        <v>284</v>
      </c>
      <c r="AL33" s="11">
        <f t="shared" si="19"/>
        <v>5065.422535211268</v>
      </c>
      <c r="AM33" s="30">
        <f t="shared" si="20"/>
        <v>340.8</v>
      </c>
      <c r="AN33" s="34">
        <f t="shared" si="21"/>
        <v>340.8</v>
      </c>
      <c r="AO33" s="35">
        <f t="shared" si="22"/>
        <v>5204.4683838028177</v>
      </c>
      <c r="AP33" s="36">
        <f t="shared" si="23"/>
        <v>1773682.8252000003</v>
      </c>
      <c r="AQ33" s="37">
        <f t="shared" si="24"/>
        <v>39086307.942551389</v>
      </c>
      <c r="AR33" s="9">
        <f>VLOOKUP($C33,Sheet5!$A$2:$L$89,8,0)</f>
        <v>6591200.71</v>
      </c>
      <c r="AS33" s="12">
        <f>IFERROR(VLOOKUP($C33,ผลงาน!$K$3:$Q$901,3,0),0)</f>
        <v>775.66020000000003</v>
      </c>
      <c r="AT33" s="9">
        <f t="shared" si="25"/>
        <v>8497.5363052016837</v>
      </c>
      <c r="AU33" s="108">
        <f t="shared" si="26"/>
        <v>930.79223999999999</v>
      </c>
      <c r="AV33" s="112">
        <f t="shared" si="27"/>
        <v>930.79223999999999</v>
      </c>
      <c r="AW33" s="35">
        <f t="shared" si="28"/>
        <v>8730.7936767794708</v>
      </c>
      <c r="AX33" s="36">
        <f t="shared" si="29"/>
        <v>8126555.0033873999</v>
      </c>
      <c r="AY33" s="9">
        <f>IFERROR(VLOOKUP($C33,Sheet5!$A$2:$L$89,10,0),0)</f>
        <v>746518.5</v>
      </c>
      <c r="AZ33" s="12">
        <f>IFERROR(VLOOKUP($C33,ผลงาน!$K$3:$Q$901,5,0),0)</f>
        <v>52.991499999999995</v>
      </c>
      <c r="BA33" s="9">
        <f t="shared" si="30"/>
        <v>14087.514035269809</v>
      </c>
      <c r="BB33" s="116">
        <f t="shared" si="31"/>
        <v>63.58979999999999</v>
      </c>
      <c r="BC33" s="117">
        <f t="shared" si="32"/>
        <v>63.58979999999999</v>
      </c>
      <c r="BD33" s="35">
        <f t="shared" si="33"/>
        <v>14474.216295537964</v>
      </c>
      <c r="BE33" s="36">
        <f t="shared" si="34"/>
        <v>920412.51938999991</v>
      </c>
      <c r="BF33" s="9">
        <f>IFERROR(VLOOKUP($C33,Sheet5!$A$2:$L$89,9,0),0)</f>
        <v>166873</v>
      </c>
      <c r="BG33" s="12">
        <f>IFERROR(VLOOKUP($C33,ผลงาน!$K$3:$Q$901,4,0),0)</f>
        <v>25.784600000000001</v>
      </c>
      <c r="BH33" s="154">
        <f t="shared" si="35"/>
        <v>6471.808754062502</v>
      </c>
      <c r="BI33" s="120">
        <f t="shared" si="36"/>
        <v>30.941520000000001</v>
      </c>
      <c r="BJ33" s="121">
        <f t="shared" si="37"/>
        <v>30.941520000000001</v>
      </c>
      <c r="BK33" s="35">
        <f t="shared" si="38"/>
        <v>6649.4599043615181</v>
      </c>
      <c r="BL33" s="36">
        <f t="shared" si="39"/>
        <v>205744.39662000001</v>
      </c>
      <c r="BM33" s="9">
        <f>VLOOKUP($C33,Sheet5!$A$2:$L$89,12,0)</f>
        <v>539209</v>
      </c>
      <c r="BN33" s="12">
        <f>IFERROR(VLOOKUP($C33,ผลงาน!$K$3:$Q$901,6,0),0)</f>
        <v>54.849999999999845</v>
      </c>
      <c r="BO33" s="9">
        <f t="shared" si="40"/>
        <v>9830.6107566089613</v>
      </c>
      <c r="BP33" s="116">
        <f t="shared" si="41"/>
        <v>65.819999999999808</v>
      </c>
      <c r="BQ33" s="117">
        <f t="shared" si="42"/>
        <v>65.819999999999808</v>
      </c>
      <c r="BR33" s="35">
        <f t="shared" si="43"/>
        <v>10100.461021877878</v>
      </c>
      <c r="BS33" s="36">
        <f t="shared" si="44"/>
        <v>664812.34446000005</v>
      </c>
      <c r="BT33" s="37">
        <f t="shared" si="45"/>
        <v>9917524.2638573982</v>
      </c>
      <c r="BU33" s="38">
        <f t="shared" si="46"/>
        <v>49003832.206408784</v>
      </c>
      <c r="BV33" s="39">
        <f>IFERROR(VLOOKUP($C33,'UC Revenue Structure'!$A$2:$F$89,6,0),0)</f>
        <v>0.49</v>
      </c>
      <c r="BW33" s="38">
        <f t="shared" si="47"/>
        <v>24011877.781140305</v>
      </c>
      <c r="BX33" s="146">
        <f t="shared" si="48"/>
        <v>80774</v>
      </c>
      <c r="BY33" s="10">
        <f>VLOOKUP($C33,ผลงาน!$A$2:$H$898,3,0)</f>
        <v>80774</v>
      </c>
      <c r="BZ33" s="147">
        <f t="shared" si="51"/>
        <v>0</v>
      </c>
    </row>
    <row r="34" spans="1:78" x14ac:dyDescent="0.4">
      <c r="A34" s="2">
        <v>8</v>
      </c>
      <c r="B34" s="3" t="s">
        <v>1</v>
      </c>
      <c r="C34" s="135" t="s">
        <v>514</v>
      </c>
      <c r="D34" s="4" t="s">
        <v>1413</v>
      </c>
      <c r="E34" s="5" t="s">
        <v>1816</v>
      </c>
      <c r="F34" s="7">
        <v>5</v>
      </c>
      <c r="G34" s="8" t="s">
        <v>1820</v>
      </c>
      <c r="H34" s="9">
        <f>VLOOKUP($C34,Sheet5!$A$2:$L$89,3,0)</f>
        <v>20124516.489999998</v>
      </c>
      <c r="I34" s="10">
        <f>VLOOKUP($C34,ผลงาน!$A$2:$H$898,6,0)</f>
        <v>44775</v>
      </c>
      <c r="J34" s="11">
        <f t="shared" si="50"/>
        <v>449.4587714126186</v>
      </c>
      <c r="K34" s="30">
        <f t="shared" si="0"/>
        <v>53730</v>
      </c>
      <c r="L34" s="34">
        <f t="shared" si="1"/>
        <v>53730</v>
      </c>
      <c r="M34" s="35">
        <f t="shared" si="2"/>
        <v>461.79641468789498</v>
      </c>
      <c r="N34" s="36">
        <f t="shared" si="3"/>
        <v>24812321.361180596</v>
      </c>
      <c r="O34" s="9">
        <f>IFERROR(VLOOKUP($C34,Sheet5!$A$2:$L$89,5,0),0)</f>
        <v>3107573.27</v>
      </c>
      <c r="P34" s="10">
        <f>VLOOKUP($C34,ผลงาน!$A$2:$H$898,4,0)</f>
        <v>7210</v>
      </c>
      <c r="Q34" s="11">
        <f t="shared" si="4"/>
        <v>431.00877531206658</v>
      </c>
      <c r="R34" s="30">
        <f t="shared" si="5"/>
        <v>8652</v>
      </c>
      <c r="S34" s="34">
        <f t="shared" si="6"/>
        <v>8652</v>
      </c>
      <c r="T34" s="35">
        <f t="shared" si="7"/>
        <v>442.83996619438278</v>
      </c>
      <c r="U34" s="36">
        <f t="shared" si="8"/>
        <v>3831451.3875138001</v>
      </c>
      <c r="V34" s="9">
        <f>IFERROR(VLOOKUP($C34,Sheet5!$A$2:$L$89,4,0),0)</f>
        <v>630102.89</v>
      </c>
      <c r="W34" s="10">
        <f>VLOOKUP($C34,ผลงาน!$A$2:$H$898,5,0)</f>
        <v>9977</v>
      </c>
      <c r="X34" s="11">
        <f t="shared" si="9"/>
        <v>63.155546757542346</v>
      </c>
      <c r="Y34" s="30">
        <f t="shared" si="10"/>
        <v>11972.4</v>
      </c>
      <c r="Z34" s="34">
        <f t="shared" si="11"/>
        <v>11972.4</v>
      </c>
      <c r="AA34" s="35">
        <f t="shared" si="12"/>
        <v>64.88916651603688</v>
      </c>
      <c r="AB34" s="36">
        <f t="shared" si="13"/>
        <v>776879.0571965999</v>
      </c>
      <c r="AC34" s="9">
        <f>VLOOKUP($C34,Sheet5!$A$2:$L$89,6,0)</f>
        <v>207631</v>
      </c>
      <c r="AD34" s="10">
        <f>VLOOKUP($C34,ผลงาน!$A$2:$H$898,7,0)</f>
        <v>4626</v>
      </c>
      <c r="AE34" s="11">
        <f t="shared" si="14"/>
        <v>44.883484651967144</v>
      </c>
      <c r="AF34" s="30">
        <f t="shared" si="15"/>
        <v>5551.2</v>
      </c>
      <c r="AG34" s="34">
        <f t="shared" si="16"/>
        <v>5551.2</v>
      </c>
      <c r="AH34" s="35">
        <f t="shared" si="17"/>
        <v>46.115536305663646</v>
      </c>
      <c r="AI34" s="36">
        <f t="shared" si="18"/>
        <v>255996.56514000002</v>
      </c>
      <c r="AJ34" s="9">
        <f>VLOOKUP($C34,Sheet5!$A$2:$L$89,7,0)</f>
        <v>2083112.5</v>
      </c>
      <c r="AK34" s="10">
        <f>VLOOKUP($C34,ผลงาน!$A$2:$H$898,8,0)</f>
        <v>2641</v>
      </c>
      <c r="AL34" s="11">
        <f t="shared" si="19"/>
        <v>788.75899280575538</v>
      </c>
      <c r="AM34" s="30">
        <f t="shared" si="20"/>
        <v>3169.2</v>
      </c>
      <c r="AN34" s="34">
        <f t="shared" si="21"/>
        <v>3169.2</v>
      </c>
      <c r="AO34" s="35">
        <f t="shared" si="22"/>
        <v>810.41042715827336</v>
      </c>
      <c r="AP34" s="36">
        <f t="shared" si="23"/>
        <v>2568352.7257499998</v>
      </c>
      <c r="AQ34" s="37">
        <f t="shared" si="24"/>
        <v>32245001.096780997</v>
      </c>
      <c r="AR34" s="9">
        <f>VLOOKUP($C34,Sheet5!$A$2:$L$89,8,0)</f>
        <v>8468224.4400000013</v>
      </c>
      <c r="AS34" s="12">
        <f>IFERROR(VLOOKUP($C34,ผลงาน!$K$3:$Q$901,3,0),0)</f>
        <v>666.41469999999993</v>
      </c>
      <c r="AT34" s="9">
        <f t="shared" si="25"/>
        <v>12707.139323307247</v>
      </c>
      <c r="AU34" s="108">
        <f t="shared" si="26"/>
        <v>799.69763999999986</v>
      </c>
      <c r="AV34" s="112">
        <f t="shared" si="27"/>
        <v>799.69763999999986</v>
      </c>
      <c r="AW34" s="35">
        <f t="shared" si="28"/>
        <v>13055.95029773203</v>
      </c>
      <c r="AX34" s="36">
        <f t="shared" si="29"/>
        <v>10440812.6410536</v>
      </c>
      <c r="AY34" s="9">
        <f>IFERROR(VLOOKUP($C34,Sheet5!$A$2:$L$89,10,0),0)</f>
        <v>1159608.99</v>
      </c>
      <c r="AZ34" s="12">
        <f>IFERROR(VLOOKUP($C34,ผลงาน!$K$3:$Q$901,5,0),0)</f>
        <v>66.732100000000003</v>
      </c>
      <c r="BA34" s="9">
        <f t="shared" si="30"/>
        <v>17377.079246719342</v>
      </c>
      <c r="BB34" s="116">
        <f t="shared" si="31"/>
        <v>80.078519999999997</v>
      </c>
      <c r="BC34" s="117">
        <f t="shared" si="32"/>
        <v>80.078519999999997</v>
      </c>
      <c r="BD34" s="35">
        <f t="shared" si="33"/>
        <v>17854.08007204179</v>
      </c>
      <c r="BE34" s="36">
        <f t="shared" si="34"/>
        <v>1429728.3081305998</v>
      </c>
      <c r="BF34" s="9">
        <f>IFERROR(VLOOKUP($C34,Sheet5!$A$2:$L$89,9,0),0)</f>
        <v>297566.11</v>
      </c>
      <c r="BG34" s="12">
        <f>IFERROR(VLOOKUP($C34,ผลงาน!$K$3:$Q$901,4,0),0)</f>
        <v>17.733699999999999</v>
      </c>
      <c r="BH34" s="154">
        <f t="shared" si="35"/>
        <v>16779.696848373434</v>
      </c>
      <c r="BI34" s="120">
        <f t="shared" si="36"/>
        <v>21.280439999999999</v>
      </c>
      <c r="BJ34" s="121">
        <f t="shared" si="37"/>
        <v>21.280439999999999</v>
      </c>
      <c r="BK34" s="35">
        <f t="shared" si="38"/>
        <v>17240.299526861287</v>
      </c>
      <c r="BL34" s="36">
        <f t="shared" si="39"/>
        <v>366881.15966339997</v>
      </c>
      <c r="BM34" s="9">
        <f>VLOOKUP($C34,Sheet5!$A$2:$L$89,12,0)</f>
        <v>2379637</v>
      </c>
      <c r="BN34" s="12">
        <f>IFERROR(VLOOKUP($C34,ผลงาน!$K$3:$Q$901,6,0),0)</f>
        <v>208.43030000000016</v>
      </c>
      <c r="BO34" s="9">
        <f t="shared" si="40"/>
        <v>11416.943697725323</v>
      </c>
      <c r="BP34" s="116">
        <f t="shared" si="41"/>
        <v>250.11636000000018</v>
      </c>
      <c r="BQ34" s="117">
        <f t="shared" si="42"/>
        <v>250.11636000000018</v>
      </c>
      <c r="BR34" s="35">
        <f t="shared" si="43"/>
        <v>11730.338802227883</v>
      </c>
      <c r="BS34" s="36">
        <f t="shared" si="44"/>
        <v>2933949.6427800003</v>
      </c>
      <c r="BT34" s="37">
        <f t="shared" si="45"/>
        <v>15171371.7516276</v>
      </c>
      <c r="BU34" s="38">
        <f t="shared" si="46"/>
        <v>47416372.848408595</v>
      </c>
      <c r="BV34" s="39">
        <f>IFERROR(VLOOKUP($C34,'UC Revenue Structure'!$A$2:$F$89,6,0),0)</f>
        <v>0.42</v>
      </c>
      <c r="BW34" s="38">
        <f t="shared" si="47"/>
        <v>19914876.596331608</v>
      </c>
      <c r="BX34" s="146">
        <f t="shared" si="48"/>
        <v>69229</v>
      </c>
      <c r="BY34" s="10">
        <f>VLOOKUP($C34,ผลงาน!$A$2:$H$898,3,0)</f>
        <v>69229</v>
      </c>
      <c r="BZ34" s="147">
        <f t="shared" si="51"/>
        <v>0</v>
      </c>
    </row>
    <row r="35" spans="1:78" x14ac:dyDescent="0.4">
      <c r="A35" s="2">
        <v>8</v>
      </c>
      <c r="B35" s="3" t="s">
        <v>1</v>
      </c>
      <c r="C35" s="135" t="s">
        <v>515</v>
      </c>
      <c r="D35" s="4" t="s">
        <v>1414</v>
      </c>
      <c r="E35" s="5" t="s">
        <v>1816</v>
      </c>
      <c r="F35" s="7">
        <v>5</v>
      </c>
      <c r="G35" s="8" t="s">
        <v>1820</v>
      </c>
      <c r="H35" s="9">
        <f>VLOOKUP($C35,Sheet5!$A$2:$L$89,3,0)</f>
        <v>15571597.550000001</v>
      </c>
      <c r="I35" s="10">
        <f>VLOOKUP($C35,ผลงาน!$A$2:$H$898,6,0)</f>
        <v>43016</v>
      </c>
      <c r="J35" s="11">
        <f t="shared" si="50"/>
        <v>361.99547958899018</v>
      </c>
      <c r="K35" s="30">
        <f t="shared" si="0"/>
        <v>51619.199999999997</v>
      </c>
      <c r="L35" s="34">
        <f t="shared" si="1"/>
        <v>51619.199999999997</v>
      </c>
      <c r="M35" s="35">
        <f t="shared" si="2"/>
        <v>371.93225550370795</v>
      </c>
      <c r="N35" s="36">
        <f t="shared" si="3"/>
        <v>19198845.483297002</v>
      </c>
      <c r="O35" s="9">
        <f>IFERROR(VLOOKUP($C35,Sheet5!$A$2:$L$89,5,0),0)</f>
        <v>1378655</v>
      </c>
      <c r="P35" s="10">
        <f>VLOOKUP($C35,ผลงาน!$A$2:$H$898,4,0)</f>
        <v>3728</v>
      </c>
      <c r="Q35" s="11">
        <f t="shared" si="4"/>
        <v>369.8108905579399</v>
      </c>
      <c r="R35" s="30">
        <f t="shared" si="5"/>
        <v>4473.5999999999995</v>
      </c>
      <c r="S35" s="34">
        <f t="shared" si="6"/>
        <v>4473.5999999999995</v>
      </c>
      <c r="T35" s="35">
        <f t="shared" si="7"/>
        <v>379.96219950375536</v>
      </c>
      <c r="U35" s="36">
        <f t="shared" si="8"/>
        <v>1699798.8956999998</v>
      </c>
      <c r="V35" s="9">
        <f>IFERROR(VLOOKUP($C35,Sheet5!$A$2:$L$89,4,0),0)</f>
        <v>358319.5</v>
      </c>
      <c r="W35" s="10">
        <f>VLOOKUP($C35,ผลงาน!$A$2:$H$898,5,0)</f>
        <v>2390</v>
      </c>
      <c r="X35" s="11">
        <f t="shared" si="9"/>
        <v>149.92447698744769</v>
      </c>
      <c r="Y35" s="30">
        <f t="shared" si="10"/>
        <v>2868</v>
      </c>
      <c r="Z35" s="34">
        <f t="shared" si="11"/>
        <v>2868</v>
      </c>
      <c r="AA35" s="35">
        <f t="shared" si="12"/>
        <v>154.03990388075312</v>
      </c>
      <c r="AB35" s="36">
        <f t="shared" si="13"/>
        <v>441786.44432999991</v>
      </c>
      <c r="AC35" s="9">
        <f>VLOOKUP($C35,Sheet5!$A$2:$L$89,6,0)</f>
        <v>45968</v>
      </c>
      <c r="AD35" s="10">
        <f>VLOOKUP($C35,ผลงาน!$A$2:$H$898,7,0)</f>
        <v>1473</v>
      </c>
      <c r="AE35" s="11">
        <f t="shared" si="14"/>
        <v>31.207060420909709</v>
      </c>
      <c r="AF35" s="30">
        <f t="shared" si="15"/>
        <v>1767.6</v>
      </c>
      <c r="AG35" s="34">
        <f t="shared" si="16"/>
        <v>1767.6</v>
      </c>
      <c r="AH35" s="35">
        <f t="shared" si="17"/>
        <v>32.063694229463678</v>
      </c>
      <c r="AI35" s="36">
        <f t="shared" si="18"/>
        <v>56675.785919999995</v>
      </c>
      <c r="AJ35" s="9">
        <f>VLOOKUP($C35,Sheet5!$A$2:$L$89,7,0)</f>
        <v>552274</v>
      </c>
      <c r="AK35" s="10">
        <f>VLOOKUP($C35,ผลงาน!$A$2:$H$898,8,0)</f>
        <v>0</v>
      </c>
      <c r="AL35" s="11">
        <f t="shared" si="19"/>
        <v>0</v>
      </c>
      <c r="AM35" s="30">
        <f t="shared" si="20"/>
        <v>0</v>
      </c>
      <c r="AN35" s="34">
        <f t="shared" si="21"/>
        <v>0</v>
      </c>
      <c r="AO35" s="35">
        <f t="shared" si="22"/>
        <v>0</v>
      </c>
      <c r="AP35" s="36">
        <f t="shared" si="23"/>
        <v>0</v>
      </c>
      <c r="AQ35" s="37">
        <f t="shared" si="24"/>
        <v>21397106.609247003</v>
      </c>
      <c r="AR35" s="9">
        <f>VLOOKUP($C35,Sheet5!$A$2:$L$89,8,0)</f>
        <v>5146169.57</v>
      </c>
      <c r="AS35" s="12">
        <f>IFERROR(VLOOKUP($C35,ผลงาน!$K$3:$Q$901,3,0),0)</f>
        <v>663.56619999999998</v>
      </c>
      <c r="AT35" s="9">
        <f t="shared" si="25"/>
        <v>7755.3220311703644</v>
      </c>
      <c r="AU35" s="108">
        <f t="shared" si="26"/>
        <v>796.27943999999991</v>
      </c>
      <c r="AV35" s="112">
        <f t="shared" si="27"/>
        <v>796.27943999999991</v>
      </c>
      <c r="AW35" s="35">
        <f t="shared" si="28"/>
        <v>7968.2056209259908</v>
      </c>
      <c r="AX35" s="36">
        <f t="shared" si="29"/>
        <v>6344918.3096357994</v>
      </c>
      <c r="AY35" s="9">
        <f>IFERROR(VLOOKUP($C35,Sheet5!$A$2:$L$89,10,0),0)</f>
        <v>351400.72</v>
      </c>
      <c r="AZ35" s="12">
        <f>IFERROR(VLOOKUP($C35,ผลงาน!$K$3:$Q$901,5,0),0)</f>
        <v>30.493200000000002</v>
      </c>
      <c r="BA35" s="9">
        <f t="shared" si="30"/>
        <v>11523.904345886951</v>
      </c>
      <c r="BB35" s="116">
        <f t="shared" si="31"/>
        <v>36.591839999999998</v>
      </c>
      <c r="BC35" s="117">
        <f t="shared" si="32"/>
        <v>36.591839999999998</v>
      </c>
      <c r="BD35" s="35">
        <f t="shared" si="33"/>
        <v>11840.235520181548</v>
      </c>
      <c r="BE35" s="36">
        <f t="shared" si="34"/>
        <v>433256.00371679995</v>
      </c>
      <c r="BF35" s="9">
        <f>IFERROR(VLOOKUP($C35,Sheet5!$A$2:$L$89,9,0),0)</f>
        <v>132404</v>
      </c>
      <c r="BG35" s="12">
        <f>IFERROR(VLOOKUP($C35,ผลงาน!$K$3:$Q$901,4,0),0)</f>
        <v>17.546299999999999</v>
      </c>
      <c r="BH35" s="154">
        <f t="shared" si="35"/>
        <v>7545.9783544109023</v>
      </c>
      <c r="BI35" s="120">
        <f t="shared" si="36"/>
        <v>21.055559999999996</v>
      </c>
      <c r="BJ35" s="121">
        <f t="shared" si="37"/>
        <v>21.055559999999996</v>
      </c>
      <c r="BK35" s="35">
        <f t="shared" si="38"/>
        <v>7753.1154602394818</v>
      </c>
      <c r="BL35" s="36">
        <f t="shared" si="39"/>
        <v>163246.18776</v>
      </c>
      <c r="BM35" s="9">
        <f>VLOOKUP($C35,Sheet5!$A$2:$L$89,12,0)</f>
        <v>447495</v>
      </c>
      <c r="BN35" s="12">
        <f>IFERROR(VLOOKUP($C35,ผลงาน!$K$3:$Q$901,6,0),0)</f>
        <v>20.324699999999979</v>
      </c>
      <c r="BO35" s="9">
        <f t="shared" si="40"/>
        <v>22017.299148326936</v>
      </c>
      <c r="BP35" s="116">
        <f t="shared" si="41"/>
        <v>24.389639999999975</v>
      </c>
      <c r="BQ35" s="117">
        <f t="shared" si="42"/>
        <v>24.389639999999975</v>
      </c>
      <c r="BR35" s="35">
        <f t="shared" si="43"/>
        <v>22621.674009948511</v>
      </c>
      <c r="BS35" s="36">
        <f t="shared" si="44"/>
        <v>551734.48530000006</v>
      </c>
      <c r="BT35" s="37">
        <f t="shared" si="45"/>
        <v>7493154.9864125997</v>
      </c>
      <c r="BU35" s="38">
        <f t="shared" si="46"/>
        <v>28890261.595659602</v>
      </c>
      <c r="BV35" s="39">
        <f>IFERROR(VLOOKUP($C35,'UC Revenue Structure'!$A$2:$F$89,6,0),0)</f>
        <v>0.57999999999999996</v>
      </c>
      <c r="BW35" s="38">
        <f t="shared" si="47"/>
        <v>16756351.725482568</v>
      </c>
      <c r="BX35" s="146">
        <f t="shared" si="48"/>
        <v>50607</v>
      </c>
      <c r="BY35" s="10">
        <f>VLOOKUP($C35,ผลงาน!$A$2:$H$898,3,0)</f>
        <v>50607</v>
      </c>
      <c r="BZ35" s="147">
        <f t="shared" si="51"/>
        <v>0</v>
      </c>
    </row>
    <row r="36" spans="1:78" x14ac:dyDescent="0.4">
      <c r="A36" s="2">
        <v>8</v>
      </c>
      <c r="B36" s="3" t="s">
        <v>1</v>
      </c>
      <c r="C36" s="135" t="s">
        <v>516</v>
      </c>
      <c r="D36" s="4" t="s">
        <v>1415</v>
      </c>
      <c r="E36" s="5" t="s">
        <v>1816</v>
      </c>
      <c r="F36" s="7">
        <v>6</v>
      </c>
      <c r="G36" s="8" t="s">
        <v>1818</v>
      </c>
      <c r="H36" s="9">
        <f>VLOOKUP($C36,Sheet5!$A$2:$L$89,3,0)</f>
        <v>26190593.5</v>
      </c>
      <c r="I36" s="10">
        <f>VLOOKUP($C36,ผลงาน!$A$2:$H$898,6,0)</f>
        <v>80176</v>
      </c>
      <c r="J36" s="11">
        <f t="shared" si="50"/>
        <v>326.66375848134106</v>
      </c>
      <c r="K36" s="30">
        <f t="shared" si="0"/>
        <v>96211.199999999997</v>
      </c>
      <c r="L36" s="34">
        <f t="shared" si="1"/>
        <v>96211.199999999997</v>
      </c>
      <c r="M36" s="35">
        <f t="shared" si="2"/>
        <v>335.63067865165385</v>
      </c>
      <c r="N36" s="36">
        <f t="shared" si="3"/>
        <v>32291430.349889997</v>
      </c>
      <c r="O36" s="9">
        <f>IFERROR(VLOOKUP($C36,Sheet5!$A$2:$L$89,5,0),0)</f>
        <v>12470850.25</v>
      </c>
      <c r="P36" s="10">
        <f>VLOOKUP($C36,ผลงาน!$A$2:$H$898,4,0)</f>
        <v>20851</v>
      </c>
      <c r="Q36" s="11">
        <f t="shared" si="4"/>
        <v>598.0936286029447</v>
      </c>
      <c r="R36" s="30">
        <f t="shared" si="5"/>
        <v>25021.200000000001</v>
      </c>
      <c r="S36" s="34">
        <f t="shared" si="6"/>
        <v>25021.200000000001</v>
      </c>
      <c r="T36" s="35">
        <f t="shared" si="7"/>
        <v>614.51129870809552</v>
      </c>
      <c r="U36" s="36">
        <f t="shared" si="8"/>
        <v>15375810.107235</v>
      </c>
      <c r="V36" s="9">
        <f>IFERROR(VLOOKUP($C36,Sheet5!$A$2:$L$89,4,0),0)</f>
        <v>2383931.5</v>
      </c>
      <c r="W36" s="10">
        <f>VLOOKUP($C36,ผลงาน!$A$2:$H$898,5,0)</f>
        <v>6361</v>
      </c>
      <c r="X36" s="11">
        <f t="shared" si="9"/>
        <v>374.7730702719698</v>
      </c>
      <c r="Y36" s="30">
        <f t="shared" si="10"/>
        <v>7633.2</v>
      </c>
      <c r="Z36" s="34">
        <f t="shared" si="11"/>
        <v>7633.2</v>
      </c>
      <c r="AA36" s="35">
        <f t="shared" si="12"/>
        <v>385.06059105093539</v>
      </c>
      <c r="AB36" s="36">
        <f t="shared" si="13"/>
        <v>2939244.50361</v>
      </c>
      <c r="AC36" s="9">
        <f>VLOOKUP($C36,Sheet5!$A$2:$L$89,6,0)</f>
        <v>163990</v>
      </c>
      <c r="AD36" s="10">
        <f>VLOOKUP($C36,ผลงาน!$A$2:$H$898,7,0)</f>
        <v>3641</v>
      </c>
      <c r="AE36" s="11">
        <f t="shared" si="14"/>
        <v>45.039824224114255</v>
      </c>
      <c r="AF36" s="30">
        <f t="shared" si="15"/>
        <v>4369.2</v>
      </c>
      <c r="AG36" s="34">
        <f t="shared" si="16"/>
        <v>4369.2</v>
      </c>
      <c r="AH36" s="35">
        <f t="shared" si="17"/>
        <v>46.276167399066189</v>
      </c>
      <c r="AI36" s="36">
        <f t="shared" si="18"/>
        <v>202189.83059999999</v>
      </c>
      <c r="AJ36" s="9">
        <f>VLOOKUP($C36,Sheet5!$A$2:$L$89,7,0)</f>
        <v>3619592.5</v>
      </c>
      <c r="AK36" s="10">
        <f>VLOOKUP($C36,ผลงาน!$A$2:$H$898,8,0)</f>
        <v>0</v>
      </c>
      <c r="AL36" s="11">
        <f t="shared" si="19"/>
        <v>0</v>
      </c>
      <c r="AM36" s="30">
        <f t="shared" si="20"/>
        <v>0</v>
      </c>
      <c r="AN36" s="34">
        <f t="shared" si="21"/>
        <v>0</v>
      </c>
      <c r="AO36" s="35">
        <f t="shared" si="22"/>
        <v>0</v>
      </c>
      <c r="AP36" s="36">
        <f t="shared" si="23"/>
        <v>0</v>
      </c>
      <c r="AQ36" s="37">
        <f t="shared" si="24"/>
        <v>50808674.791334994</v>
      </c>
      <c r="AR36" s="9">
        <f>VLOOKUP($C36,Sheet5!$A$2:$L$89,8,0)</f>
        <v>7010678</v>
      </c>
      <c r="AS36" s="12">
        <f>IFERROR(VLOOKUP($C36,ผลงาน!$K$3:$Q$901,3,0),0)</f>
        <v>3891.64</v>
      </c>
      <c r="AT36" s="9">
        <f t="shared" si="25"/>
        <v>1801.4713591185207</v>
      </c>
      <c r="AU36" s="108">
        <f t="shared" si="26"/>
        <v>4669.9679999999998</v>
      </c>
      <c r="AV36" s="112">
        <f t="shared" si="27"/>
        <v>4669.9679999999998</v>
      </c>
      <c r="AW36" s="35">
        <f t="shared" si="28"/>
        <v>1850.9217479263241</v>
      </c>
      <c r="AX36" s="36">
        <f t="shared" si="29"/>
        <v>8643745.3333199993</v>
      </c>
      <c r="AY36" s="9">
        <f>IFERROR(VLOOKUP($C36,Sheet5!$A$2:$L$89,10,0),0)</f>
        <v>1731198.46</v>
      </c>
      <c r="AZ36" s="12">
        <f>IFERROR(VLOOKUP($C36,ผลงาน!$K$3:$Q$901,5,0),0)</f>
        <v>160.14000000000001</v>
      </c>
      <c r="BA36" s="9">
        <f t="shared" si="30"/>
        <v>10810.531160234794</v>
      </c>
      <c r="BB36" s="116">
        <f t="shared" si="31"/>
        <v>192.16800000000001</v>
      </c>
      <c r="BC36" s="117">
        <f t="shared" si="32"/>
        <v>192.16800000000001</v>
      </c>
      <c r="BD36" s="35">
        <f t="shared" si="33"/>
        <v>11107.280240583239</v>
      </c>
      <c r="BE36" s="36">
        <f t="shared" si="34"/>
        <v>2134463.8292724001</v>
      </c>
      <c r="BF36" s="9">
        <f>IFERROR(VLOOKUP($C36,Sheet5!$A$2:$L$89,9,0),0)</f>
        <v>349450.98</v>
      </c>
      <c r="BG36" s="12">
        <f>IFERROR(VLOOKUP($C36,ผลงาน!$K$3:$Q$901,4,0),0)</f>
        <v>122.66999999999999</v>
      </c>
      <c r="BH36" s="154">
        <f t="shared" si="35"/>
        <v>2848.7077525067257</v>
      </c>
      <c r="BI36" s="120">
        <f t="shared" si="36"/>
        <v>147.20399999999998</v>
      </c>
      <c r="BJ36" s="121">
        <f t="shared" si="37"/>
        <v>147.20399999999998</v>
      </c>
      <c r="BK36" s="35">
        <f t="shared" si="38"/>
        <v>2926.9047803130352</v>
      </c>
      <c r="BL36" s="36">
        <f t="shared" si="39"/>
        <v>430852.09128119994</v>
      </c>
      <c r="BM36" s="9">
        <f>VLOOKUP($C36,Sheet5!$A$2:$L$89,12,0)</f>
        <v>522906.5</v>
      </c>
      <c r="BN36" s="12">
        <f>IFERROR(VLOOKUP($C36,ผลงาน!$K$3:$Q$901,6,0),0)</f>
        <v>-3005.97</v>
      </c>
      <c r="BO36" s="9">
        <f t="shared" si="40"/>
        <v>-173.9559942381328</v>
      </c>
      <c r="BP36" s="116">
        <f t="shared" si="41"/>
        <v>-3607.1639999999998</v>
      </c>
      <c r="BQ36" s="117">
        <f t="shared" si="42"/>
        <v>-3607.1639999999998</v>
      </c>
      <c r="BR36" s="35">
        <f t="shared" si="43"/>
        <v>-178.73108627996956</v>
      </c>
      <c r="BS36" s="36">
        <f t="shared" si="44"/>
        <v>644712.34011000011</v>
      </c>
      <c r="BT36" s="37">
        <f t="shared" si="45"/>
        <v>11853773.5939836</v>
      </c>
      <c r="BU36" s="38">
        <f t="shared" si="46"/>
        <v>62662448.385318592</v>
      </c>
      <c r="BV36" s="39">
        <f>IFERROR(VLOOKUP($C36,'UC Revenue Structure'!$A$2:$F$89,6,0),0)</f>
        <v>0.37</v>
      </c>
      <c r="BW36" s="38">
        <f t="shared" si="47"/>
        <v>23185105.902567878</v>
      </c>
      <c r="BX36" s="146">
        <f t="shared" si="48"/>
        <v>111029</v>
      </c>
      <c r="BY36" s="10">
        <f>VLOOKUP($C36,ผลงาน!$A$2:$H$898,3,0)</f>
        <v>111029</v>
      </c>
      <c r="BZ36" s="147">
        <f t="shared" si="51"/>
        <v>0</v>
      </c>
    </row>
    <row r="37" spans="1:78" x14ac:dyDescent="0.4">
      <c r="A37" s="2">
        <v>8</v>
      </c>
      <c r="B37" s="3" t="s">
        <v>1</v>
      </c>
      <c r="C37" s="135" t="s">
        <v>517</v>
      </c>
      <c r="D37" s="4" t="s">
        <v>1416</v>
      </c>
      <c r="E37" s="5" t="s">
        <v>1816</v>
      </c>
      <c r="F37" s="7">
        <v>6</v>
      </c>
      <c r="G37" s="8" t="s">
        <v>1818</v>
      </c>
      <c r="H37" s="9">
        <f>VLOOKUP($C37,Sheet5!$A$2:$L$89,3,0)</f>
        <v>33751679.399999999</v>
      </c>
      <c r="I37" s="10">
        <f>VLOOKUP($C37,ผลงาน!$A$2:$H$898,6,0)</f>
        <v>80270</v>
      </c>
      <c r="J37" s="11">
        <f t="shared" si="50"/>
        <v>420.47688301980816</v>
      </c>
      <c r="K37" s="30">
        <f t="shared" si="0"/>
        <v>96324</v>
      </c>
      <c r="L37" s="34">
        <f t="shared" si="1"/>
        <v>96324</v>
      </c>
      <c r="M37" s="35">
        <f t="shared" si="2"/>
        <v>432.01897345870191</v>
      </c>
      <c r="N37" s="36">
        <f t="shared" si="3"/>
        <v>41613795.599436</v>
      </c>
      <c r="O37" s="9">
        <f>IFERROR(VLOOKUP($C37,Sheet5!$A$2:$L$89,5,0),0)</f>
        <v>3386370.79</v>
      </c>
      <c r="P37" s="10">
        <f>VLOOKUP($C37,ผลงาน!$A$2:$H$898,4,0)</f>
        <v>8609</v>
      </c>
      <c r="Q37" s="11">
        <f t="shared" si="4"/>
        <v>393.35239749099782</v>
      </c>
      <c r="R37" s="30">
        <f t="shared" si="5"/>
        <v>10330.799999999999</v>
      </c>
      <c r="S37" s="34">
        <f t="shared" si="6"/>
        <v>10330.799999999999</v>
      </c>
      <c r="T37" s="35">
        <f t="shared" si="7"/>
        <v>404.14992080212573</v>
      </c>
      <c r="U37" s="36">
        <f t="shared" si="8"/>
        <v>4175192.0018226001</v>
      </c>
      <c r="V37" s="9">
        <f>IFERROR(VLOOKUP($C37,Sheet5!$A$2:$L$89,4,0),0)</f>
        <v>576301.15</v>
      </c>
      <c r="W37" s="10">
        <f>VLOOKUP($C37,ผลงาน!$A$2:$H$898,5,0)</f>
        <v>4199</v>
      </c>
      <c r="X37" s="11">
        <f t="shared" si="9"/>
        <v>137.24723743748513</v>
      </c>
      <c r="Y37" s="30">
        <f t="shared" si="10"/>
        <v>5038.8</v>
      </c>
      <c r="Z37" s="34">
        <f t="shared" si="11"/>
        <v>5038.8</v>
      </c>
      <c r="AA37" s="35">
        <f t="shared" si="12"/>
        <v>141.01467410514408</v>
      </c>
      <c r="AB37" s="36">
        <f t="shared" si="13"/>
        <v>710544.73988100002</v>
      </c>
      <c r="AC37" s="9">
        <f>VLOOKUP($C37,Sheet5!$A$2:$L$89,6,0)</f>
        <v>127107.75</v>
      </c>
      <c r="AD37" s="10">
        <f>VLOOKUP($C37,ผลงาน!$A$2:$H$898,7,0)</f>
        <v>3019</v>
      </c>
      <c r="AE37" s="11">
        <f t="shared" si="14"/>
        <v>42.102600198741307</v>
      </c>
      <c r="AF37" s="30">
        <f t="shared" si="15"/>
        <v>3622.7999999999997</v>
      </c>
      <c r="AG37" s="34">
        <f t="shared" si="16"/>
        <v>3622.7999999999997</v>
      </c>
      <c r="AH37" s="35">
        <f t="shared" si="17"/>
        <v>43.258316574196755</v>
      </c>
      <c r="AI37" s="36">
        <f t="shared" si="18"/>
        <v>156716.22928499998</v>
      </c>
      <c r="AJ37" s="9">
        <f>VLOOKUP($C37,Sheet5!$A$2:$L$89,7,0)</f>
        <v>2149104.0500000003</v>
      </c>
      <c r="AK37" s="10">
        <f>VLOOKUP($C37,ผลงาน!$A$2:$H$898,8,0)</f>
        <v>0</v>
      </c>
      <c r="AL37" s="11">
        <f t="shared" si="19"/>
        <v>0</v>
      </c>
      <c r="AM37" s="30">
        <f t="shared" si="20"/>
        <v>0</v>
      </c>
      <c r="AN37" s="34">
        <f t="shared" si="21"/>
        <v>0</v>
      </c>
      <c r="AO37" s="35">
        <f t="shared" si="22"/>
        <v>0</v>
      </c>
      <c r="AP37" s="36">
        <f t="shared" si="23"/>
        <v>0</v>
      </c>
      <c r="AQ37" s="37">
        <f t="shared" si="24"/>
        <v>46656248.570424601</v>
      </c>
      <c r="AR37" s="9">
        <f>VLOOKUP($C37,Sheet5!$A$2:$L$89,8,0)</f>
        <v>10999287.700000001</v>
      </c>
      <c r="AS37" s="12">
        <f>IFERROR(VLOOKUP($C37,ผลงาน!$K$3:$Q$901,3,0),0)</f>
        <v>983.54389999999989</v>
      </c>
      <c r="AT37" s="9">
        <f t="shared" si="25"/>
        <v>11183.321557888776</v>
      </c>
      <c r="AU37" s="108">
        <f t="shared" si="26"/>
        <v>1180.2526799999998</v>
      </c>
      <c r="AV37" s="112">
        <f t="shared" si="27"/>
        <v>1180.2526799999998</v>
      </c>
      <c r="AW37" s="35">
        <f t="shared" si="28"/>
        <v>11490.303734652822</v>
      </c>
      <c r="AX37" s="36">
        <f t="shared" si="29"/>
        <v>13561461.776837999</v>
      </c>
      <c r="AY37" s="9">
        <f>IFERROR(VLOOKUP($C37,Sheet5!$A$2:$L$89,10,0),0)</f>
        <v>1258892.1499999999</v>
      </c>
      <c r="AZ37" s="12">
        <f>IFERROR(VLOOKUP($C37,ผลงาน!$K$3:$Q$901,5,0),0)</f>
        <v>62.446199999999997</v>
      </c>
      <c r="BA37" s="9">
        <f t="shared" si="30"/>
        <v>20159.627807616795</v>
      </c>
      <c r="BB37" s="116">
        <f t="shared" si="31"/>
        <v>74.93544</v>
      </c>
      <c r="BC37" s="117">
        <f t="shared" si="32"/>
        <v>74.93544</v>
      </c>
      <c r="BD37" s="35">
        <f t="shared" si="33"/>
        <v>20713.009590935875</v>
      </c>
      <c r="BE37" s="36">
        <f t="shared" si="34"/>
        <v>1552138.4874209999</v>
      </c>
      <c r="BF37" s="9">
        <f>IFERROR(VLOOKUP($C37,Sheet5!$A$2:$L$89,9,0),0)</f>
        <v>346319.45</v>
      </c>
      <c r="BG37" s="12">
        <f>IFERROR(VLOOKUP($C37,ผลงาน!$K$3:$Q$901,4,0),0)</f>
        <v>34.563899999999997</v>
      </c>
      <c r="BH37" s="154">
        <f t="shared" si="35"/>
        <v>10019.68672516701</v>
      </c>
      <c r="BI37" s="120">
        <f t="shared" si="36"/>
        <v>41.476679999999995</v>
      </c>
      <c r="BJ37" s="121">
        <f t="shared" si="37"/>
        <v>41.476679999999995</v>
      </c>
      <c r="BK37" s="35">
        <f t="shared" si="38"/>
        <v>10294.727125772844</v>
      </c>
      <c r="BL37" s="36">
        <f t="shared" si="39"/>
        <v>426991.10268299998</v>
      </c>
      <c r="BM37" s="9">
        <f>VLOOKUP($C37,Sheet5!$A$2:$L$89,12,0)</f>
        <v>628159.74</v>
      </c>
      <c r="BN37" s="12">
        <f>IFERROR(VLOOKUP($C37,ผลงาน!$K$3:$Q$901,6,0),0)</f>
        <v>58.048600000000057</v>
      </c>
      <c r="BO37" s="9">
        <f t="shared" si="40"/>
        <v>10821.272864461836</v>
      </c>
      <c r="BP37" s="116">
        <f t="shared" si="41"/>
        <v>69.65832000000006</v>
      </c>
      <c r="BQ37" s="117">
        <f t="shared" si="42"/>
        <v>69.65832000000006</v>
      </c>
      <c r="BR37" s="35">
        <f t="shared" si="43"/>
        <v>11118.316804591313</v>
      </c>
      <c r="BS37" s="36">
        <f t="shared" si="44"/>
        <v>774483.26983559981</v>
      </c>
      <c r="BT37" s="37">
        <f t="shared" si="45"/>
        <v>16315074.6367776</v>
      </c>
      <c r="BU37" s="38">
        <f t="shared" si="46"/>
        <v>62971323.207202204</v>
      </c>
      <c r="BV37" s="39">
        <f>IFERROR(VLOOKUP($C37,'UC Revenue Structure'!$A$2:$F$89,6,0),0)</f>
        <v>0.49</v>
      </c>
      <c r="BW37" s="38">
        <f t="shared" si="47"/>
        <v>30855948.37152908</v>
      </c>
      <c r="BX37" s="146">
        <f t="shared" si="48"/>
        <v>96097</v>
      </c>
      <c r="BY37" s="10">
        <f>VLOOKUP($C37,ผลงาน!$A$2:$H$898,3,0)</f>
        <v>96097</v>
      </c>
      <c r="BZ37" s="147">
        <f t="shared" si="51"/>
        <v>0</v>
      </c>
    </row>
    <row r="38" spans="1:78" x14ac:dyDescent="0.4">
      <c r="A38" s="2">
        <v>8</v>
      </c>
      <c r="B38" s="3" t="s">
        <v>1</v>
      </c>
      <c r="C38" s="135" t="s">
        <v>518</v>
      </c>
      <c r="D38" s="4" t="s">
        <v>1417</v>
      </c>
      <c r="E38" s="5" t="s">
        <v>1816</v>
      </c>
      <c r="F38" s="7">
        <v>10</v>
      </c>
      <c r="G38" s="8" t="s">
        <v>1819</v>
      </c>
      <c r="H38" s="9">
        <f>VLOOKUP($C38,Sheet5!$A$2:$L$89,3,0)</f>
        <v>52962208.210000001</v>
      </c>
      <c r="I38" s="10">
        <f>VLOOKUP($C38,ผลงาน!$A$2:$H$898,6,0)</f>
        <v>103120</v>
      </c>
      <c r="J38" s="11">
        <f t="shared" si="50"/>
        <v>513.5978298099302</v>
      </c>
      <c r="K38" s="30">
        <f t="shared" si="0"/>
        <v>123744</v>
      </c>
      <c r="L38" s="34">
        <f t="shared" si="1"/>
        <v>123744</v>
      </c>
      <c r="M38" s="35">
        <f t="shared" si="2"/>
        <v>527.69609023821283</v>
      </c>
      <c r="N38" s="36">
        <f t="shared" si="3"/>
        <v>65299224.990437411</v>
      </c>
      <c r="O38" s="9">
        <f>IFERROR(VLOOKUP($C38,Sheet5!$A$2:$L$89,5,0),0)</f>
        <v>11500833.390000001</v>
      </c>
      <c r="P38" s="10">
        <f>VLOOKUP($C38,ผลงาน!$A$2:$H$898,4,0)</f>
        <v>14523</v>
      </c>
      <c r="Q38" s="11">
        <f t="shared" si="4"/>
        <v>791.90479859533161</v>
      </c>
      <c r="R38" s="30">
        <f t="shared" si="5"/>
        <v>17427.599999999999</v>
      </c>
      <c r="S38" s="34">
        <f t="shared" si="6"/>
        <v>17427.599999999999</v>
      </c>
      <c r="T38" s="35">
        <f t="shared" si="7"/>
        <v>813.64258531677342</v>
      </c>
      <c r="U38" s="36">
        <f t="shared" si="8"/>
        <v>14179837.519866599</v>
      </c>
      <c r="V38" s="9">
        <f>IFERROR(VLOOKUP($C38,Sheet5!$A$2:$L$89,4,0),0)</f>
        <v>1124925.1499999999</v>
      </c>
      <c r="W38" s="10">
        <f>VLOOKUP($C38,ผลงาน!$A$2:$H$898,5,0)</f>
        <v>4200</v>
      </c>
      <c r="X38" s="11">
        <f t="shared" si="9"/>
        <v>267.8393214285714</v>
      </c>
      <c r="Y38" s="30">
        <f t="shared" si="10"/>
        <v>5040</v>
      </c>
      <c r="Z38" s="34">
        <f t="shared" si="11"/>
        <v>5040</v>
      </c>
      <c r="AA38" s="35">
        <f t="shared" si="12"/>
        <v>275.19151080178568</v>
      </c>
      <c r="AB38" s="36">
        <f t="shared" si="13"/>
        <v>1386965.2144409998</v>
      </c>
      <c r="AC38" s="9">
        <f>VLOOKUP($C38,Sheet5!$A$2:$L$89,6,0)</f>
        <v>206742</v>
      </c>
      <c r="AD38" s="10">
        <f>VLOOKUP($C38,ผลงาน!$A$2:$H$898,7,0)</f>
        <v>5493</v>
      </c>
      <c r="AE38" s="11">
        <f t="shared" si="14"/>
        <v>37.637356635718184</v>
      </c>
      <c r="AF38" s="30">
        <f t="shared" si="15"/>
        <v>6591.5999999999995</v>
      </c>
      <c r="AG38" s="34">
        <f t="shared" si="16"/>
        <v>6591.5999999999995</v>
      </c>
      <c r="AH38" s="35">
        <f t="shared" si="17"/>
        <v>38.670502075368645</v>
      </c>
      <c r="AI38" s="36">
        <f t="shared" si="18"/>
        <v>254900.48147999993</v>
      </c>
      <c r="AJ38" s="9">
        <f>VLOOKUP($C38,Sheet5!$A$2:$L$89,7,0)</f>
        <v>8734772.5</v>
      </c>
      <c r="AK38" s="10">
        <f>VLOOKUP($C38,ผลงาน!$A$2:$H$898,8,0)</f>
        <v>66</v>
      </c>
      <c r="AL38" s="11">
        <f t="shared" si="19"/>
        <v>132345.03787878787</v>
      </c>
      <c r="AM38" s="30">
        <f t="shared" si="20"/>
        <v>79.2</v>
      </c>
      <c r="AN38" s="34">
        <f t="shared" si="21"/>
        <v>79.2</v>
      </c>
      <c r="AO38" s="35">
        <f t="shared" si="22"/>
        <v>135977.90916856061</v>
      </c>
      <c r="AP38" s="36">
        <f t="shared" si="23"/>
        <v>10769450.40615</v>
      </c>
      <c r="AQ38" s="37">
        <f t="shared" si="24"/>
        <v>91890378.612375006</v>
      </c>
      <c r="AR38" s="9">
        <f>VLOOKUP($C38,Sheet5!$A$2:$L$89,8,0)</f>
        <v>33010778.149999999</v>
      </c>
      <c r="AS38" s="12">
        <f>IFERROR(VLOOKUP($C38,ผลงาน!$K$3:$Q$901,3,0),0)</f>
        <v>2808.5787</v>
      </c>
      <c r="AT38" s="9">
        <f t="shared" si="25"/>
        <v>11753.552837953232</v>
      </c>
      <c r="AU38" s="108">
        <f t="shared" si="26"/>
        <v>3370.2944400000001</v>
      </c>
      <c r="AV38" s="112">
        <f t="shared" si="27"/>
        <v>3370.2944400000001</v>
      </c>
      <c r="AW38" s="35">
        <f t="shared" si="28"/>
        <v>12076.187863355048</v>
      </c>
      <c r="AX38" s="36">
        <f t="shared" si="29"/>
        <v>40700308.812261</v>
      </c>
      <c r="AY38" s="9">
        <f>IFERROR(VLOOKUP($C38,Sheet5!$A$2:$L$89,10,0),0)</f>
        <v>3614141.31</v>
      </c>
      <c r="AZ38" s="12">
        <f>IFERROR(VLOOKUP($C38,ผลงาน!$K$3:$Q$901,5,0),0)</f>
        <v>174.73869999999999</v>
      </c>
      <c r="BA38" s="9">
        <f t="shared" si="30"/>
        <v>20683.11890840438</v>
      </c>
      <c r="BB38" s="116">
        <f t="shared" si="31"/>
        <v>209.68643999999998</v>
      </c>
      <c r="BC38" s="117">
        <f t="shared" si="32"/>
        <v>209.68643999999998</v>
      </c>
      <c r="BD38" s="35">
        <f t="shared" si="33"/>
        <v>21250.87052244008</v>
      </c>
      <c r="BE38" s="36">
        <f t="shared" si="34"/>
        <v>4456019.3867514003</v>
      </c>
      <c r="BF38" s="9">
        <f>IFERROR(VLOOKUP($C38,Sheet5!$A$2:$L$89,9,0),0)</f>
        <v>673396.85</v>
      </c>
      <c r="BG38" s="12">
        <f>IFERROR(VLOOKUP($C38,ผลงาน!$K$3:$Q$901,4,0),0)</f>
        <v>70.802000000000007</v>
      </c>
      <c r="BH38" s="154">
        <f t="shared" si="35"/>
        <v>9510.9862715742474</v>
      </c>
      <c r="BI38" s="120">
        <f t="shared" si="36"/>
        <v>84.962400000000002</v>
      </c>
      <c r="BJ38" s="121">
        <f t="shared" si="37"/>
        <v>84.962400000000002</v>
      </c>
      <c r="BK38" s="35">
        <f t="shared" si="38"/>
        <v>9772.06284472896</v>
      </c>
      <c r="BL38" s="36">
        <f t="shared" si="39"/>
        <v>830257.91223899985</v>
      </c>
      <c r="BM38" s="9">
        <f>VLOOKUP($C38,Sheet5!$A$2:$L$89,12,0)</f>
        <v>4417475.5</v>
      </c>
      <c r="BN38" s="12">
        <f>IFERROR(VLOOKUP($C38,ผลงาน!$K$3:$Q$901,6,0),0)</f>
        <v>219.44700000000012</v>
      </c>
      <c r="BO38" s="9">
        <f t="shared" si="40"/>
        <v>20130.033675557184</v>
      </c>
      <c r="BP38" s="116">
        <f t="shared" si="41"/>
        <v>263.33640000000014</v>
      </c>
      <c r="BQ38" s="117">
        <f t="shared" si="42"/>
        <v>263.33640000000014</v>
      </c>
      <c r="BR38" s="35">
        <f t="shared" si="43"/>
        <v>20682.60309995123</v>
      </c>
      <c r="BS38" s="36">
        <f t="shared" si="44"/>
        <v>5446482.24297</v>
      </c>
      <c r="BT38" s="37">
        <f t="shared" si="45"/>
        <v>51433068.354221396</v>
      </c>
      <c r="BU38" s="38">
        <f t="shared" si="46"/>
        <v>143323446.96659639</v>
      </c>
      <c r="BV38" s="39">
        <f>IFERROR(VLOOKUP($C38,'UC Revenue Structure'!$A$2:$F$89,6,0),0)</f>
        <v>0.48</v>
      </c>
      <c r="BW38" s="38">
        <f t="shared" si="47"/>
        <v>68795254.543966264</v>
      </c>
      <c r="BX38" s="146">
        <f t="shared" si="48"/>
        <v>127402</v>
      </c>
      <c r="BY38" s="10">
        <f>VLOOKUP($C38,ผลงาน!$A$2:$H$898,3,0)</f>
        <v>127402</v>
      </c>
      <c r="BZ38" s="147">
        <f t="shared" si="51"/>
        <v>0</v>
      </c>
    </row>
    <row r="39" spans="1:78" x14ac:dyDescent="0.4">
      <c r="A39" s="2">
        <v>8</v>
      </c>
      <c r="B39" s="3" t="s">
        <v>1</v>
      </c>
      <c r="C39" s="135" t="s">
        <v>519</v>
      </c>
      <c r="D39" s="4" t="s">
        <v>1418</v>
      </c>
      <c r="E39" s="5" t="s">
        <v>1816</v>
      </c>
      <c r="F39" s="7">
        <v>6</v>
      </c>
      <c r="G39" s="8" t="s">
        <v>1818</v>
      </c>
      <c r="H39" s="9">
        <f>VLOOKUP($C39,Sheet5!$A$2:$L$89,3,0)</f>
        <v>30615678.180000003</v>
      </c>
      <c r="I39" s="10">
        <f>VLOOKUP($C39,ผลงาน!$A$2:$H$898,6,0)</f>
        <v>85450</v>
      </c>
      <c r="J39" s="11">
        <f t="shared" si="50"/>
        <v>358.28763229959043</v>
      </c>
      <c r="K39" s="30">
        <f t="shared" si="0"/>
        <v>102540</v>
      </c>
      <c r="L39" s="34">
        <f t="shared" si="1"/>
        <v>102540</v>
      </c>
      <c r="M39" s="35">
        <f t="shared" si="2"/>
        <v>368.12262780621421</v>
      </c>
      <c r="N39" s="36">
        <f t="shared" si="3"/>
        <v>37747294.255249202</v>
      </c>
      <c r="O39" s="9">
        <f>IFERROR(VLOOKUP($C39,Sheet5!$A$2:$L$89,5,0),0)</f>
        <v>3547553.66</v>
      </c>
      <c r="P39" s="10">
        <f>VLOOKUP($C39,ผลงาน!$A$2:$H$898,4,0)</f>
        <v>9202</v>
      </c>
      <c r="Q39" s="11">
        <f t="shared" si="4"/>
        <v>385.51985003260165</v>
      </c>
      <c r="R39" s="30">
        <f t="shared" si="5"/>
        <v>11042.4</v>
      </c>
      <c r="S39" s="34">
        <f t="shared" si="6"/>
        <v>11042.4</v>
      </c>
      <c r="T39" s="35">
        <f t="shared" si="7"/>
        <v>396.10236991599658</v>
      </c>
      <c r="U39" s="36">
        <f t="shared" si="8"/>
        <v>4373920.8095604004</v>
      </c>
      <c r="V39" s="9">
        <f>IFERROR(VLOOKUP($C39,Sheet5!$A$2:$L$89,4,0),0)</f>
        <v>521050.57</v>
      </c>
      <c r="W39" s="10">
        <f>VLOOKUP($C39,ผลงาน!$A$2:$H$898,5,0)</f>
        <v>7739</v>
      </c>
      <c r="X39" s="11">
        <f t="shared" si="9"/>
        <v>67.327893784726712</v>
      </c>
      <c r="Y39" s="30">
        <f t="shared" si="10"/>
        <v>9286.7999999999993</v>
      </c>
      <c r="Z39" s="34">
        <f t="shared" si="11"/>
        <v>9286.7999999999993</v>
      </c>
      <c r="AA39" s="35">
        <f t="shared" si="12"/>
        <v>69.176044469117457</v>
      </c>
      <c r="AB39" s="36">
        <f t="shared" si="13"/>
        <v>642424.08977580001</v>
      </c>
      <c r="AC39" s="9">
        <f>VLOOKUP($C39,Sheet5!$A$2:$L$89,6,0)</f>
        <v>32314</v>
      </c>
      <c r="AD39" s="10">
        <f>VLOOKUP($C39,ผลงาน!$A$2:$H$898,7,0)</f>
        <v>88</v>
      </c>
      <c r="AE39" s="11">
        <f t="shared" si="14"/>
        <v>367.20454545454544</v>
      </c>
      <c r="AF39" s="30">
        <f t="shared" si="15"/>
        <v>105.6</v>
      </c>
      <c r="AG39" s="34">
        <f t="shared" si="16"/>
        <v>105.6</v>
      </c>
      <c r="AH39" s="35">
        <f t="shared" si="17"/>
        <v>377.28431022727273</v>
      </c>
      <c r="AI39" s="36">
        <f t="shared" si="18"/>
        <v>39841.223160000001</v>
      </c>
      <c r="AJ39" s="9">
        <f>VLOOKUP($C39,Sheet5!$A$2:$L$89,7,0)</f>
        <v>1697593</v>
      </c>
      <c r="AK39" s="10">
        <f>VLOOKUP($C39,ผลงาน!$A$2:$H$898,8,0)</f>
        <v>107</v>
      </c>
      <c r="AL39" s="11">
        <f t="shared" si="19"/>
        <v>15865.355140186915</v>
      </c>
      <c r="AM39" s="30">
        <f t="shared" si="20"/>
        <v>128.4</v>
      </c>
      <c r="AN39" s="34">
        <f t="shared" si="21"/>
        <v>128.4</v>
      </c>
      <c r="AO39" s="35">
        <f t="shared" si="22"/>
        <v>16300.859138785047</v>
      </c>
      <c r="AP39" s="36">
        <f t="shared" si="23"/>
        <v>2093030.31342</v>
      </c>
      <c r="AQ39" s="37">
        <f t="shared" ref="AQ39:AQ102" si="52">N39+U39+AB39+AI39+AP39</f>
        <v>44896510.691165403</v>
      </c>
      <c r="AR39" s="9">
        <f>VLOOKUP($C39,Sheet5!$A$2:$L$89,8,0)</f>
        <v>10993469.23</v>
      </c>
      <c r="AS39" s="12">
        <f>IFERROR(VLOOKUP($C39,ผลงาน!$K$3:$Q$901,3,0),0)</f>
        <v>1136.9557000000002</v>
      </c>
      <c r="AT39" s="9">
        <f t="shared" si="25"/>
        <v>9669.2151066220067</v>
      </c>
      <c r="AU39" s="108">
        <f t="shared" si="26"/>
        <v>1364.3468400000002</v>
      </c>
      <c r="AV39" s="112">
        <f t="shared" si="27"/>
        <v>1364.3468400000002</v>
      </c>
      <c r="AW39" s="35">
        <f t="shared" si="28"/>
        <v>9934.6350612987808</v>
      </c>
      <c r="AX39" s="36">
        <f t="shared" si="29"/>
        <v>13554287.952436199</v>
      </c>
      <c r="AY39" s="9">
        <f>IFERROR(VLOOKUP($C39,Sheet5!$A$2:$L$89,10,0),0)</f>
        <v>1033135.1</v>
      </c>
      <c r="AZ39" s="12">
        <f>IFERROR(VLOOKUP($C39,ผลงาน!$K$3:$Q$901,5,0),0)</f>
        <v>72.639799999999994</v>
      </c>
      <c r="BA39" s="9">
        <f t="shared" si="30"/>
        <v>14222.713994256594</v>
      </c>
      <c r="BB39" s="116">
        <f t="shared" si="31"/>
        <v>87.167759999999987</v>
      </c>
      <c r="BC39" s="117">
        <f t="shared" si="32"/>
        <v>87.167759999999987</v>
      </c>
      <c r="BD39" s="35">
        <f t="shared" si="33"/>
        <v>14613.127493398937</v>
      </c>
      <c r="BE39" s="36">
        <f t="shared" si="34"/>
        <v>1273793.5901939999</v>
      </c>
      <c r="BF39" s="9">
        <f>IFERROR(VLOOKUP($C39,Sheet5!$A$2:$L$89,9,0),0)</f>
        <v>272209.21000000002</v>
      </c>
      <c r="BG39" s="12">
        <f>IFERROR(VLOOKUP($C39,ผลงาน!$K$3:$Q$901,4,0),0)</f>
        <v>38.3386</v>
      </c>
      <c r="BH39" s="154">
        <f t="shared" si="35"/>
        <v>7100.1343293704003</v>
      </c>
      <c r="BI39" s="120">
        <f t="shared" si="36"/>
        <v>46.006319999999995</v>
      </c>
      <c r="BJ39" s="121">
        <f t="shared" si="37"/>
        <v>46.006319999999995</v>
      </c>
      <c r="BK39" s="35">
        <f t="shared" si="38"/>
        <v>7295.0330167116181</v>
      </c>
      <c r="BL39" s="36">
        <f t="shared" si="39"/>
        <v>335617.62337740004</v>
      </c>
      <c r="BM39" s="9">
        <f>VLOOKUP($C39,Sheet5!$A$2:$L$89,12,0)</f>
        <v>585991</v>
      </c>
      <c r="BN39" s="12">
        <f>IFERROR(VLOOKUP($C39,ผลงาน!$K$3:$Q$901,6,0),0)</f>
        <v>55.869999999999649</v>
      </c>
      <c r="BO39" s="9">
        <f t="shared" si="40"/>
        <v>10488.473241453439</v>
      </c>
      <c r="BP39" s="116">
        <f t="shared" si="41"/>
        <v>67.043999999999571</v>
      </c>
      <c r="BQ39" s="117">
        <f t="shared" si="42"/>
        <v>67.043999999999571</v>
      </c>
      <c r="BR39" s="35">
        <f t="shared" si="43"/>
        <v>10776.381831931336</v>
      </c>
      <c r="BS39" s="36">
        <f t="shared" si="44"/>
        <v>722491.74353999982</v>
      </c>
      <c r="BT39" s="37">
        <f t="shared" si="45"/>
        <v>15886190.909547599</v>
      </c>
      <c r="BU39" s="38">
        <f t="shared" ref="BU39:BU102" si="53">AQ39+BT39</f>
        <v>60782701.600713</v>
      </c>
      <c r="BV39" s="39">
        <f>IFERROR(VLOOKUP($C39,'UC Revenue Structure'!$A$2:$F$89,6,0),0)</f>
        <v>0.53</v>
      </c>
      <c r="BW39" s="38">
        <f t="shared" si="47"/>
        <v>32214831.848377891</v>
      </c>
      <c r="BX39" s="146">
        <f t="shared" ref="BX39:BX102" si="54">SUM(I39,P39,W39,AD39,AK39)</f>
        <v>102586</v>
      </c>
      <c r="BY39" s="10">
        <f>VLOOKUP($C39,ผลงาน!$A$2:$H$898,3,0)</f>
        <v>102586</v>
      </c>
      <c r="BZ39" s="147">
        <f t="shared" si="51"/>
        <v>0</v>
      </c>
    </row>
    <row r="40" spans="1:78" x14ac:dyDescent="0.4">
      <c r="A40" s="2">
        <v>8</v>
      </c>
      <c r="B40" s="3" t="s">
        <v>1</v>
      </c>
      <c r="C40" s="135" t="s">
        <v>520</v>
      </c>
      <c r="D40" s="4" t="s">
        <v>1419</v>
      </c>
      <c r="E40" s="5" t="s">
        <v>1816</v>
      </c>
      <c r="F40" s="7">
        <v>6</v>
      </c>
      <c r="G40" s="8" t="s">
        <v>1818</v>
      </c>
      <c r="H40" s="9">
        <f>VLOOKUP($C40,Sheet5!$A$2:$L$89,3,0)</f>
        <v>33509574.91</v>
      </c>
      <c r="I40" s="10">
        <f>VLOOKUP($C40,ผลงาน!$A$2:$H$898,6,0)</f>
        <v>85782</v>
      </c>
      <c r="J40" s="11">
        <f t="shared" ref="J40:J103" si="55">SUM(H40/I40)</f>
        <v>390.63643783078032</v>
      </c>
      <c r="K40" s="30">
        <f t="shared" ref="K40:K103" si="56">I40*1.2</f>
        <v>102938.4</v>
      </c>
      <c r="L40" s="34">
        <f t="shared" ref="L40:L103" si="57">K40</f>
        <v>102938.4</v>
      </c>
      <c r="M40" s="35">
        <f t="shared" ref="M40:M103" si="58">($E$5*J40)+J40</f>
        <v>401.35940804923524</v>
      </c>
      <c r="N40" s="36">
        <f t="shared" ref="N40:N103" si="59">L40*M40</f>
        <v>41315295.289535396</v>
      </c>
      <c r="O40" s="9">
        <f>IFERROR(VLOOKUP($C40,Sheet5!$A$2:$L$89,5,0),0)</f>
        <v>3947806.09</v>
      </c>
      <c r="P40" s="10">
        <f>VLOOKUP($C40,ผลงาน!$A$2:$H$898,4,0)</f>
        <v>7406</v>
      </c>
      <c r="Q40" s="11">
        <f t="shared" ref="Q40:Q103" si="60">SUM(O40/P40)</f>
        <v>533.05510261949769</v>
      </c>
      <c r="R40" s="30">
        <f t="shared" ref="R40:R103" si="61">P40*1.2</f>
        <v>8887.1999999999989</v>
      </c>
      <c r="S40" s="34">
        <f t="shared" ref="S40:S103" si="62">R40</f>
        <v>8887.1999999999989</v>
      </c>
      <c r="T40" s="35">
        <f t="shared" ref="T40:T103" si="63">($E$5*Q40)+Q40</f>
        <v>547.68746518640285</v>
      </c>
      <c r="U40" s="36">
        <f t="shared" ref="U40:U103" si="64">S40*T40</f>
        <v>4867408.0406045988</v>
      </c>
      <c r="V40" s="9">
        <f>IFERROR(VLOOKUP($C40,Sheet5!$A$2:$L$89,4,0),0)</f>
        <v>758276.5</v>
      </c>
      <c r="W40" s="10">
        <f>VLOOKUP($C40,ผลงาน!$A$2:$H$898,5,0)</f>
        <v>6121</v>
      </c>
      <c r="X40" s="11">
        <f t="shared" ref="X40:X103" si="65">SUM(V40/W40)</f>
        <v>123.88114687142624</v>
      </c>
      <c r="Y40" s="30">
        <f t="shared" ref="Y40:Y103" si="66">W40*1.2</f>
        <v>7345.2</v>
      </c>
      <c r="Z40" s="34">
        <f t="shared" ref="Z40:Z103" si="67">Y40</f>
        <v>7345.2</v>
      </c>
      <c r="AA40" s="35">
        <f t="shared" ref="AA40:AA103" si="68">($E$5*X40)+X40</f>
        <v>127.28168435304688</v>
      </c>
      <c r="AB40" s="36">
        <f t="shared" ref="AB40:AB103" si="69">Z40*AA40</f>
        <v>934909.42790999997</v>
      </c>
      <c r="AC40" s="9">
        <f>VLOOKUP($C40,Sheet5!$A$2:$L$89,6,0)</f>
        <v>94501</v>
      </c>
      <c r="AD40" s="10">
        <f>VLOOKUP($C40,ผลงาน!$A$2:$H$898,7,0)</f>
        <v>246</v>
      </c>
      <c r="AE40" s="11">
        <f t="shared" ref="AE40:AE103" si="70">IFERROR(SUM(AC40/AD40),0)</f>
        <v>384.15040650406502</v>
      </c>
      <c r="AF40" s="30">
        <f t="shared" ref="AF40:AF103" si="71">AD40*1.2</f>
        <v>295.2</v>
      </c>
      <c r="AG40" s="34">
        <f t="shared" ref="AG40:AG103" si="72">AF40</f>
        <v>295.2</v>
      </c>
      <c r="AH40" s="35">
        <f t="shared" ref="AH40:AH103" si="73">($E$5*AE40)+AE40</f>
        <v>394.69533516260162</v>
      </c>
      <c r="AI40" s="36">
        <f t="shared" ref="AI40:AI103" si="74">AG40*AH40</f>
        <v>116514.06293999999</v>
      </c>
      <c r="AJ40" s="9">
        <f>VLOOKUP($C40,Sheet5!$A$2:$L$89,7,0)</f>
        <v>1232818.5</v>
      </c>
      <c r="AK40" s="10">
        <f>VLOOKUP($C40,ผลงาน!$A$2:$H$898,8,0)</f>
        <v>0</v>
      </c>
      <c r="AL40" s="11">
        <f t="shared" ref="AL40:AL103" si="75">IFERROR(SUM(AJ40/AK40),0)</f>
        <v>0</v>
      </c>
      <c r="AM40" s="30">
        <f t="shared" ref="AM40:AM103" si="76">AK40*1.2</f>
        <v>0</v>
      </c>
      <c r="AN40" s="34">
        <f t="shared" ref="AN40:AN103" si="77">AM40</f>
        <v>0</v>
      </c>
      <c r="AO40" s="35">
        <f t="shared" ref="AO40:AO103" si="78">($E$5*AL40)+AL40</f>
        <v>0</v>
      </c>
      <c r="AP40" s="36">
        <f t="shared" ref="AP40:AP103" si="79">AN40*AO40</f>
        <v>0</v>
      </c>
      <c r="AQ40" s="37">
        <f t="shared" si="52"/>
        <v>47234126.820989996</v>
      </c>
      <c r="AR40" s="9">
        <f>VLOOKUP($C40,Sheet5!$A$2:$L$89,8,0)</f>
        <v>13084595</v>
      </c>
      <c r="AS40" s="12">
        <f>IFERROR(VLOOKUP($C40,ผลงาน!$K$3:$Q$901,3,0),0)</f>
        <v>1781.9634999999998</v>
      </c>
      <c r="AT40" s="9">
        <f t="shared" ref="AT40:AT103" si="80">SUM(AR40/AS40)</f>
        <v>7342.7963030668143</v>
      </c>
      <c r="AU40" s="108">
        <f t="shared" ref="AU40:AU103" si="81">AS40*1.2</f>
        <v>2138.3561999999997</v>
      </c>
      <c r="AV40" s="112">
        <f t="shared" ref="AV40:AV103" si="82">AU40</f>
        <v>2138.3561999999997</v>
      </c>
      <c r="AW40" s="35">
        <f t="shared" ref="AW40:AW103" si="83">($E$5*AT40)+AT40</f>
        <v>7544.3560615859988</v>
      </c>
      <c r="AX40" s="36">
        <f t="shared" ref="AX40:AX103" si="84">AV40*AW40</f>
        <v>16132520.5593</v>
      </c>
      <c r="AY40" s="9">
        <f>IFERROR(VLOOKUP($C40,Sheet5!$A$2:$L$89,10,0),0)</f>
        <v>804844.75</v>
      </c>
      <c r="AZ40" s="12">
        <f>IFERROR(VLOOKUP($C40,ผลงาน!$K$3:$Q$901,5,0),0)</f>
        <v>47.138400000000004</v>
      </c>
      <c r="BA40" s="9">
        <f t="shared" ref="BA40:BA103" si="85">IFERROR(SUM(AY40/AZ40),0)</f>
        <v>17074.078670468236</v>
      </c>
      <c r="BB40" s="116">
        <f t="shared" ref="BB40:BB103" si="86">AZ40*1.2</f>
        <v>56.566080000000007</v>
      </c>
      <c r="BC40" s="117">
        <f t="shared" ref="BC40:BC103" si="87">BB40</f>
        <v>56.566080000000007</v>
      </c>
      <c r="BD40" s="35">
        <f t="shared" ref="BD40:BD103" si="88">($E$5*BA40)+BA40</f>
        <v>17542.762129972591</v>
      </c>
      <c r="BE40" s="36">
        <f t="shared" ref="BE40:BE103" si="89">BC40*BD40</f>
        <v>992325.28606500011</v>
      </c>
      <c r="BF40" s="9">
        <f>IFERROR(VLOOKUP($C40,Sheet5!$A$2:$L$89,9,0),0)</f>
        <v>151649.75</v>
      </c>
      <c r="BG40" s="12">
        <f>IFERROR(VLOOKUP($C40,ผลงาน!$K$3:$Q$901,4,0),0)</f>
        <v>43.4056</v>
      </c>
      <c r="BH40" s="154">
        <f t="shared" ref="BH40:BH103" si="90">IFERROR(SUM(BF40/BG40),0)</f>
        <v>3493.7830602502904</v>
      </c>
      <c r="BI40" s="120">
        <f t="shared" ref="BI40:BI103" si="91">BG40*1.2</f>
        <v>52.08672</v>
      </c>
      <c r="BJ40" s="121">
        <f t="shared" ref="BJ40:BJ103" si="92">BI40</f>
        <v>52.08672</v>
      </c>
      <c r="BK40" s="35">
        <f t="shared" ref="BK40:BK103" si="93">($E$5*BH40)+BH40</f>
        <v>3589.6874052541607</v>
      </c>
      <c r="BL40" s="36">
        <f t="shared" ref="BL40:BL103" si="94">BJ40*BK40</f>
        <v>186975.04276499999</v>
      </c>
      <c r="BM40" s="9">
        <f>VLOOKUP($C40,Sheet5!$A$2:$L$89,12,0)</f>
        <v>521109.5</v>
      </c>
      <c r="BN40" s="12">
        <f>IFERROR(VLOOKUP($C40,ผลงาน!$K$3:$Q$901,6,0),0)</f>
        <v>37.513100000000222</v>
      </c>
      <c r="BO40" s="9">
        <f t="shared" ref="BO40:BO103" si="95">SUM(BM40/BN40)</f>
        <v>13891.400604055569</v>
      </c>
      <c r="BP40" s="116">
        <f t="shared" ref="BP40:BP103" si="96">BN40*1.2</f>
        <v>45.015720000000265</v>
      </c>
      <c r="BQ40" s="117">
        <f t="shared" ref="BQ40:BQ103" si="97">BP40</f>
        <v>45.015720000000265</v>
      </c>
      <c r="BR40" s="35">
        <f t="shared" ref="BR40:BR103" si="98">($E$5*BO40)+BO40</f>
        <v>14272.719550636893</v>
      </c>
      <c r="BS40" s="36">
        <f t="shared" ref="BS40:BS103" si="99">BQ40*BR40</f>
        <v>642496.74693000002</v>
      </c>
      <c r="BT40" s="37">
        <f t="shared" ref="BT40:BT103" si="100">AX40+BE40+BL40+BS40</f>
        <v>17954317.635059997</v>
      </c>
      <c r="BU40" s="38">
        <f t="shared" si="53"/>
        <v>65188444.456049994</v>
      </c>
      <c r="BV40" s="39">
        <f>IFERROR(VLOOKUP($C40,'UC Revenue Structure'!$A$2:$F$89,6,0),0)</f>
        <v>0.61</v>
      </c>
      <c r="BW40" s="38">
        <f t="shared" ref="BW40:BW103" si="101">BU40*BV40</f>
        <v>39764951.118190497</v>
      </c>
      <c r="BX40" s="146">
        <f t="shared" si="54"/>
        <v>99555</v>
      </c>
      <c r="BY40" s="10">
        <f>VLOOKUP($C40,ผลงาน!$A$2:$H$898,3,0)</f>
        <v>99555</v>
      </c>
      <c r="BZ40" s="147">
        <f t="shared" si="51"/>
        <v>0</v>
      </c>
    </row>
    <row r="41" spans="1:78" x14ac:dyDescent="0.4">
      <c r="A41" s="2">
        <v>8</v>
      </c>
      <c r="B41" s="3" t="s">
        <v>1</v>
      </c>
      <c r="C41" s="135" t="s">
        <v>521</v>
      </c>
      <c r="D41" s="4" t="s">
        <v>1420</v>
      </c>
      <c r="E41" s="5" t="s">
        <v>1816</v>
      </c>
      <c r="F41" s="7">
        <v>13</v>
      </c>
      <c r="G41" s="8" t="s">
        <v>1821</v>
      </c>
      <c r="H41" s="9">
        <f>VLOOKUP($C41,Sheet5!$A$2:$L$89,3,0)</f>
        <v>58142126</v>
      </c>
      <c r="I41" s="10">
        <f>VLOOKUP($C41,ผลงาน!$A$2:$H$898,6,0)</f>
        <v>104721</v>
      </c>
      <c r="J41" s="11">
        <f t="shared" si="55"/>
        <v>555.20980510117363</v>
      </c>
      <c r="K41" s="30">
        <f t="shared" si="56"/>
        <v>125665.2</v>
      </c>
      <c r="L41" s="34">
        <f t="shared" si="57"/>
        <v>125665.2</v>
      </c>
      <c r="M41" s="35">
        <f t="shared" si="58"/>
        <v>570.45031425120089</v>
      </c>
      <c r="N41" s="36">
        <f t="shared" si="59"/>
        <v>71685752.830440015</v>
      </c>
      <c r="O41" s="9">
        <f>IFERROR(VLOOKUP($C41,Sheet5!$A$2:$L$89,5,0),0)</f>
        <v>17317040.5</v>
      </c>
      <c r="P41" s="10">
        <f>VLOOKUP($C41,ผลงาน!$A$2:$H$898,4,0)</f>
        <v>24530</v>
      </c>
      <c r="Q41" s="11">
        <f t="shared" si="60"/>
        <v>705.9535466775377</v>
      </c>
      <c r="R41" s="30">
        <f t="shared" si="61"/>
        <v>29436</v>
      </c>
      <c r="S41" s="34">
        <f t="shared" si="62"/>
        <v>29436</v>
      </c>
      <c r="T41" s="35">
        <f t="shared" si="63"/>
        <v>725.33197153383617</v>
      </c>
      <c r="U41" s="36">
        <f t="shared" si="64"/>
        <v>21350871.914070003</v>
      </c>
      <c r="V41" s="9">
        <f>IFERROR(VLOOKUP($C41,Sheet5!$A$2:$L$89,4,0),0)</f>
        <v>4448450.5</v>
      </c>
      <c r="W41" s="10">
        <f>VLOOKUP($C41,ผลงาน!$A$2:$H$898,5,0)</f>
        <v>8716</v>
      </c>
      <c r="X41" s="11">
        <f t="shared" si="65"/>
        <v>510.37752409362093</v>
      </c>
      <c r="Y41" s="30">
        <f t="shared" si="66"/>
        <v>10459.199999999999</v>
      </c>
      <c r="Z41" s="34">
        <f t="shared" si="67"/>
        <v>10459.199999999999</v>
      </c>
      <c r="AA41" s="35">
        <f t="shared" si="68"/>
        <v>524.38738712999088</v>
      </c>
      <c r="AB41" s="36">
        <f t="shared" si="69"/>
        <v>5484672.5594699997</v>
      </c>
      <c r="AC41" s="9">
        <f>VLOOKUP($C41,Sheet5!$A$2:$L$89,6,0)</f>
        <v>183702</v>
      </c>
      <c r="AD41" s="10">
        <f>VLOOKUP($C41,ผลงาน!$A$2:$H$898,7,0)</f>
        <v>9134</v>
      </c>
      <c r="AE41" s="11">
        <f t="shared" si="70"/>
        <v>20.111889643091747</v>
      </c>
      <c r="AF41" s="30">
        <f t="shared" si="71"/>
        <v>10960.8</v>
      </c>
      <c r="AG41" s="34">
        <f t="shared" si="72"/>
        <v>10960.8</v>
      </c>
      <c r="AH41" s="35">
        <f t="shared" si="73"/>
        <v>20.663961013794616</v>
      </c>
      <c r="AI41" s="36">
        <f t="shared" si="74"/>
        <v>226493.54388000001</v>
      </c>
      <c r="AJ41" s="9">
        <f>VLOOKUP($C41,Sheet5!$A$2:$L$89,7,0)</f>
        <v>7161268.0599999996</v>
      </c>
      <c r="AK41" s="10">
        <f>VLOOKUP($C41,ผลงาน!$A$2:$H$898,8,0)</f>
        <v>0</v>
      </c>
      <c r="AL41" s="11">
        <f t="shared" si="75"/>
        <v>0</v>
      </c>
      <c r="AM41" s="30">
        <f t="shared" si="76"/>
        <v>0</v>
      </c>
      <c r="AN41" s="34">
        <f t="shared" si="77"/>
        <v>0</v>
      </c>
      <c r="AO41" s="35">
        <f t="shared" si="78"/>
        <v>0</v>
      </c>
      <c r="AP41" s="36">
        <f t="shared" si="79"/>
        <v>0</v>
      </c>
      <c r="AQ41" s="37">
        <f t="shared" si="52"/>
        <v>98747790.847860023</v>
      </c>
      <c r="AR41" s="9">
        <f>VLOOKUP($C41,Sheet5!$A$2:$L$89,8,0)</f>
        <v>46948099.799999997</v>
      </c>
      <c r="AS41" s="12">
        <f>IFERROR(VLOOKUP($C41,ผลงาน!$K$3:$Q$901,3,0),0)</f>
        <v>3546.2599999999998</v>
      </c>
      <c r="AT41" s="9">
        <f t="shared" si="80"/>
        <v>13238.764162808142</v>
      </c>
      <c r="AU41" s="108">
        <f t="shared" si="81"/>
        <v>4255.5119999999997</v>
      </c>
      <c r="AV41" s="112">
        <f t="shared" si="82"/>
        <v>4255.5119999999997</v>
      </c>
      <c r="AW41" s="35">
        <f t="shared" si="83"/>
        <v>13602.168239077226</v>
      </c>
      <c r="AX41" s="36">
        <f t="shared" si="84"/>
        <v>57884190.167411998</v>
      </c>
      <c r="AY41" s="9">
        <f>IFERROR(VLOOKUP($C41,Sheet5!$A$2:$L$89,10,0),0)</f>
        <v>7989510.6699999999</v>
      </c>
      <c r="AZ41" s="12">
        <f>IFERROR(VLOOKUP($C41,ผลงาน!$K$3:$Q$901,5,0),0)</f>
        <v>482.68</v>
      </c>
      <c r="BA41" s="9">
        <f t="shared" si="85"/>
        <v>16552.396349548355</v>
      </c>
      <c r="BB41" s="116">
        <f t="shared" si="86"/>
        <v>579.21600000000001</v>
      </c>
      <c r="BC41" s="117">
        <f t="shared" si="87"/>
        <v>579.21600000000001</v>
      </c>
      <c r="BD41" s="35">
        <f t="shared" si="88"/>
        <v>17006.759629343458</v>
      </c>
      <c r="BE41" s="36">
        <f t="shared" si="89"/>
        <v>9850587.2854698002</v>
      </c>
      <c r="BF41" s="9">
        <f>IFERROR(VLOOKUP($C41,Sheet5!$A$2:$L$89,9,0),0)</f>
        <v>1587120</v>
      </c>
      <c r="BG41" s="12">
        <f>IFERROR(VLOOKUP($C41,ผลงาน!$K$3:$Q$901,4,0),0)</f>
        <v>285.52999999999997</v>
      </c>
      <c r="BH41" s="154">
        <f t="shared" si="90"/>
        <v>5558.5052358771409</v>
      </c>
      <c r="BI41" s="120">
        <f t="shared" si="91"/>
        <v>342.63599999999997</v>
      </c>
      <c r="BJ41" s="121">
        <f t="shared" si="92"/>
        <v>342.63599999999997</v>
      </c>
      <c r="BK41" s="35">
        <f t="shared" si="93"/>
        <v>5711.0862046019683</v>
      </c>
      <c r="BL41" s="36">
        <f t="shared" si="94"/>
        <v>1956823.7327999999</v>
      </c>
      <c r="BM41" s="9">
        <f>VLOOKUP($C41,Sheet5!$A$2:$L$89,12,0)</f>
        <v>9043564.3900000006</v>
      </c>
      <c r="BN41" s="12">
        <f>IFERROR(VLOOKUP($C41,ผลงาน!$K$3:$Q$901,6,0),0)</f>
        <v>326.28000000000026</v>
      </c>
      <c r="BO41" s="9">
        <f t="shared" si="95"/>
        <v>27717.188886845634</v>
      </c>
      <c r="BP41" s="116">
        <f t="shared" si="96"/>
        <v>391.53600000000029</v>
      </c>
      <c r="BQ41" s="117">
        <f t="shared" si="97"/>
        <v>391.53600000000029</v>
      </c>
      <c r="BR41" s="35">
        <f t="shared" si="98"/>
        <v>28478.025721789545</v>
      </c>
      <c r="BS41" s="36">
        <f t="shared" si="99"/>
        <v>11150172.279006599</v>
      </c>
      <c r="BT41" s="37">
        <f t="shared" si="100"/>
        <v>80841773.464688405</v>
      </c>
      <c r="BU41" s="38">
        <f t="shared" si="53"/>
        <v>179589564.31254843</v>
      </c>
      <c r="BV41" s="39">
        <f>IFERROR(VLOOKUP($C41,'UC Revenue Structure'!$A$2:$F$89,6,0),0)</f>
        <v>0.39</v>
      </c>
      <c r="BW41" s="38">
        <f t="shared" si="101"/>
        <v>70039930.081893891</v>
      </c>
      <c r="BX41" s="146">
        <f t="shared" si="54"/>
        <v>147101</v>
      </c>
      <c r="BY41" s="10">
        <f>VLOOKUP($C41,ผลงาน!$A$2:$H$898,3,0)</f>
        <v>147101</v>
      </c>
      <c r="BZ41" s="147">
        <f t="shared" si="51"/>
        <v>0</v>
      </c>
    </row>
    <row r="42" spans="1:78" x14ac:dyDescent="0.4">
      <c r="A42" s="2">
        <v>8</v>
      </c>
      <c r="B42" s="3" t="s">
        <v>1</v>
      </c>
      <c r="C42" s="135" t="s">
        <v>522</v>
      </c>
      <c r="D42" s="4" t="s">
        <v>1421</v>
      </c>
      <c r="E42" s="5" t="s">
        <v>1816</v>
      </c>
      <c r="F42" s="7">
        <v>2</v>
      </c>
      <c r="G42" s="8" t="s">
        <v>1823</v>
      </c>
      <c r="H42" s="9">
        <f>VLOOKUP($C42,Sheet5!$A$2:$L$89,3,0)</f>
        <v>11727494.029999999</v>
      </c>
      <c r="I42" s="10">
        <f>VLOOKUP($C42,ผลงาน!$A$2:$H$898,6,0)</f>
        <v>35177</v>
      </c>
      <c r="J42" s="11">
        <f t="shared" si="55"/>
        <v>333.38528100747646</v>
      </c>
      <c r="K42" s="30">
        <f t="shared" si="56"/>
        <v>42212.4</v>
      </c>
      <c r="L42" s="34">
        <f t="shared" si="57"/>
        <v>42212.4</v>
      </c>
      <c r="M42" s="35">
        <f t="shared" si="58"/>
        <v>342.53670697113171</v>
      </c>
      <c r="N42" s="36">
        <f t="shared" si="59"/>
        <v>14459296.489348201</v>
      </c>
      <c r="O42" s="9">
        <f>IFERROR(VLOOKUP($C42,Sheet5!$A$2:$L$89,5,0),0)</f>
        <v>783533.88</v>
      </c>
      <c r="P42" s="10">
        <f>VLOOKUP($C42,ผลงาน!$A$2:$H$898,4,0)</f>
        <v>2078</v>
      </c>
      <c r="Q42" s="11">
        <f t="shared" si="60"/>
        <v>377.06153994225218</v>
      </c>
      <c r="R42" s="30">
        <f t="shared" si="61"/>
        <v>2493.6</v>
      </c>
      <c r="S42" s="34">
        <f t="shared" si="62"/>
        <v>2493.6</v>
      </c>
      <c r="T42" s="35">
        <f t="shared" si="63"/>
        <v>387.41187921366702</v>
      </c>
      <c r="U42" s="36">
        <f t="shared" si="64"/>
        <v>966050.26200720004</v>
      </c>
      <c r="V42" s="9">
        <f>IFERROR(VLOOKUP($C42,Sheet5!$A$2:$L$89,4,0),0)</f>
        <v>274116.44</v>
      </c>
      <c r="W42" s="10">
        <f>VLOOKUP($C42,ผลงาน!$A$2:$H$898,5,0)</f>
        <v>2600</v>
      </c>
      <c r="X42" s="11">
        <f t="shared" si="65"/>
        <v>105.4294</v>
      </c>
      <c r="Y42" s="30">
        <f t="shared" si="66"/>
        <v>3120</v>
      </c>
      <c r="Z42" s="34">
        <f t="shared" si="67"/>
        <v>3120</v>
      </c>
      <c r="AA42" s="35">
        <f t="shared" si="68"/>
        <v>108.32343703000001</v>
      </c>
      <c r="AB42" s="36">
        <f t="shared" si="69"/>
        <v>337969.12353360001</v>
      </c>
      <c r="AC42" s="9">
        <f>VLOOKUP($C42,Sheet5!$A$2:$L$89,6,0)</f>
        <v>8906.6</v>
      </c>
      <c r="AD42" s="10">
        <f>VLOOKUP($C42,ผลงาน!$A$2:$H$898,7,0)</f>
        <v>7</v>
      </c>
      <c r="AE42" s="11">
        <f t="shared" si="70"/>
        <v>1272.3714285714286</v>
      </c>
      <c r="AF42" s="30">
        <f t="shared" si="71"/>
        <v>8.4</v>
      </c>
      <c r="AG42" s="34">
        <f t="shared" si="72"/>
        <v>8.4</v>
      </c>
      <c r="AH42" s="35">
        <f t="shared" si="73"/>
        <v>1307.2980242857143</v>
      </c>
      <c r="AI42" s="36">
        <f t="shared" si="74"/>
        <v>10981.303404</v>
      </c>
      <c r="AJ42" s="9">
        <f>VLOOKUP($C42,Sheet5!$A$2:$L$89,7,0)</f>
        <v>322398.45999999996</v>
      </c>
      <c r="AK42" s="10">
        <f>VLOOKUP($C42,ผลงาน!$A$2:$H$898,8,0)</f>
        <v>13</v>
      </c>
      <c r="AL42" s="11">
        <f t="shared" si="75"/>
        <v>24799.881538461537</v>
      </c>
      <c r="AM42" s="30">
        <f t="shared" si="76"/>
        <v>15.6</v>
      </c>
      <c r="AN42" s="34">
        <f t="shared" si="77"/>
        <v>15.6</v>
      </c>
      <c r="AO42" s="35">
        <f t="shared" si="78"/>
        <v>25480.638286692305</v>
      </c>
      <c r="AP42" s="36">
        <f t="shared" si="79"/>
        <v>397497.95727239997</v>
      </c>
      <c r="AQ42" s="37">
        <f t="shared" si="52"/>
        <v>16171795.1355654</v>
      </c>
      <c r="AR42" s="9">
        <f>VLOOKUP($C42,Sheet5!$A$2:$L$89,8,0)</f>
        <v>3783524.14</v>
      </c>
      <c r="AS42" s="12">
        <f>IFERROR(VLOOKUP($C42,ผลงาน!$K$3:$Q$901,3,0),0)</f>
        <v>408.00239999999997</v>
      </c>
      <c r="AT42" s="9">
        <f t="shared" si="80"/>
        <v>9273.2889316337369</v>
      </c>
      <c r="AU42" s="108">
        <f t="shared" si="81"/>
        <v>489.60287999999991</v>
      </c>
      <c r="AV42" s="112">
        <f t="shared" si="82"/>
        <v>489.60287999999991</v>
      </c>
      <c r="AW42" s="35">
        <f t="shared" si="83"/>
        <v>9527.840712807083</v>
      </c>
      <c r="AX42" s="36">
        <f t="shared" si="84"/>
        <v>4664858.2531715995</v>
      </c>
      <c r="AY42" s="9">
        <f>IFERROR(VLOOKUP($C42,Sheet5!$A$2:$L$89,10,0),0)</f>
        <v>264841.82</v>
      </c>
      <c r="AZ42" s="12">
        <f>IFERROR(VLOOKUP($C42,ผลงาน!$K$3:$Q$901,5,0),0)</f>
        <v>13.9384</v>
      </c>
      <c r="BA42" s="9">
        <f t="shared" si="85"/>
        <v>19000.876714687482</v>
      </c>
      <c r="BB42" s="116">
        <f t="shared" si="86"/>
        <v>16.72608</v>
      </c>
      <c r="BC42" s="117">
        <f t="shared" si="87"/>
        <v>16.72608</v>
      </c>
      <c r="BD42" s="35">
        <f t="shared" si="88"/>
        <v>19522.450780505653</v>
      </c>
      <c r="BE42" s="36">
        <f t="shared" si="89"/>
        <v>326534.07355079998</v>
      </c>
      <c r="BF42" s="9">
        <f>IFERROR(VLOOKUP($C42,Sheet5!$A$2:$L$89,9,0),0)</f>
        <v>69817.91</v>
      </c>
      <c r="BG42" s="12">
        <f>IFERROR(VLOOKUP($C42,ผลงาน!$K$3:$Q$901,4,0),0)</f>
        <v>4.827</v>
      </c>
      <c r="BH42" s="154">
        <f t="shared" si="90"/>
        <v>14464.037704578413</v>
      </c>
      <c r="BI42" s="120">
        <f t="shared" si="91"/>
        <v>5.7923999999999998</v>
      </c>
      <c r="BJ42" s="121">
        <f t="shared" si="92"/>
        <v>5.7923999999999998</v>
      </c>
      <c r="BK42" s="35">
        <f t="shared" si="93"/>
        <v>14861.07553956909</v>
      </c>
      <c r="BL42" s="36">
        <f t="shared" si="94"/>
        <v>86081.293955399989</v>
      </c>
      <c r="BM42" s="9">
        <f>VLOOKUP($C42,Sheet5!$A$2:$L$89,12,0)</f>
        <v>133807.65</v>
      </c>
      <c r="BN42" s="12">
        <f>IFERROR(VLOOKUP($C42,ผลงาน!$K$3:$Q$901,6,0),0)</f>
        <v>15.018900000000089</v>
      </c>
      <c r="BO42" s="9">
        <f t="shared" si="95"/>
        <v>8909.284301779704</v>
      </c>
      <c r="BP42" s="116">
        <f t="shared" si="96"/>
        <v>18.022680000000108</v>
      </c>
      <c r="BQ42" s="117">
        <f t="shared" si="97"/>
        <v>18.022680000000108</v>
      </c>
      <c r="BR42" s="35">
        <f t="shared" si="98"/>
        <v>9153.8441558635568</v>
      </c>
      <c r="BS42" s="36">
        <f t="shared" si="99"/>
        <v>164976.80399099999</v>
      </c>
      <c r="BT42" s="37">
        <f t="shared" si="100"/>
        <v>5242450.4246687992</v>
      </c>
      <c r="BU42" s="38">
        <f t="shared" si="53"/>
        <v>21414245.5602342</v>
      </c>
      <c r="BV42" s="39">
        <f>IFERROR(VLOOKUP($C42,'UC Revenue Structure'!$A$2:$F$89,6,0),0)</f>
        <v>0.75</v>
      </c>
      <c r="BW42" s="38">
        <f t="shared" si="101"/>
        <v>16060684.170175649</v>
      </c>
      <c r="BX42" s="146">
        <f t="shared" si="54"/>
        <v>39875</v>
      </c>
      <c r="BY42" s="10">
        <f>VLOOKUP($C42,ผลงาน!$A$2:$H$898,3,0)</f>
        <v>39875</v>
      </c>
      <c r="BZ42" s="147">
        <f t="shared" si="51"/>
        <v>0</v>
      </c>
    </row>
    <row r="43" spans="1:78" x14ac:dyDescent="0.4">
      <c r="A43" s="2">
        <v>8</v>
      </c>
      <c r="B43" s="3" t="s">
        <v>2</v>
      </c>
      <c r="C43" s="135" t="s">
        <v>523</v>
      </c>
      <c r="D43" s="4" t="s">
        <v>1422</v>
      </c>
      <c r="E43" s="5" t="s">
        <v>1826</v>
      </c>
      <c r="F43" s="7">
        <v>16</v>
      </c>
      <c r="G43" s="8" t="s">
        <v>1828</v>
      </c>
      <c r="H43" s="9">
        <f>VLOOKUP($C43,Sheet5!$A$2:$L$89,3,0)</f>
        <v>106699365.11</v>
      </c>
      <c r="I43" s="10">
        <f>VLOOKUP($C43,ผลงาน!$A$2:$H$898,6,0)</f>
        <v>155872</v>
      </c>
      <c r="J43" s="11">
        <f t="shared" si="55"/>
        <v>684.53195641295417</v>
      </c>
      <c r="K43" s="30">
        <f t="shared" si="56"/>
        <v>187046.39999999999</v>
      </c>
      <c r="L43" s="34">
        <f t="shared" si="57"/>
        <v>187046.39999999999</v>
      </c>
      <c r="M43" s="35">
        <f t="shared" si="58"/>
        <v>703.32235861648974</v>
      </c>
      <c r="N43" s="36">
        <f t="shared" si="59"/>
        <v>131553915.21872339</v>
      </c>
      <c r="O43" s="9">
        <f>IFERROR(VLOOKUP($C43,Sheet5!$A$2:$L$89,5,0),0)</f>
        <v>33828511.049999997</v>
      </c>
      <c r="P43" s="10">
        <f>VLOOKUP($C43,ผลงาน!$A$2:$H$898,4,0)</f>
        <v>35250</v>
      </c>
      <c r="Q43" s="11">
        <f t="shared" si="60"/>
        <v>959.67407234042548</v>
      </c>
      <c r="R43" s="30">
        <f t="shared" si="61"/>
        <v>42300</v>
      </c>
      <c r="S43" s="34">
        <f t="shared" si="62"/>
        <v>42300</v>
      </c>
      <c r="T43" s="35">
        <f t="shared" si="63"/>
        <v>986.01712562617013</v>
      </c>
      <c r="U43" s="36">
        <f t="shared" si="64"/>
        <v>41708524.413986996</v>
      </c>
      <c r="V43" s="9">
        <f>IFERROR(VLOOKUP($C43,Sheet5!$A$2:$L$89,4,0),0)</f>
        <v>13266569.5</v>
      </c>
      <c r="W43" s="10">
        <f>VLOOKUP($C43,ผลงาน!$A$2:$H$898,5,0)</f>
        <v>42862</v>
      </c>
      <c r="X43" s="11">
        <f t="shared" si="65"/>
        <v>309.51820960291167</v>
      </c>
      <c r="Y43" s="30">
        <f t="shared" si="66"/>
        <v>51434.400000000001</v>
      </c>
      <c r="Z43" s="34">
        <f t="shared" si="67"/>
        <v>51434.400000000001</v>
      </c>
      <c r="AA43" s="35">
        <f t="shared" si="68"/>
        <v>318.01448445651158</v>
      </c>
      <c r="AB43" s="36">
        <f t="shared" si="69"/>
        <v>16356884.19933</v>
      </c>
      <c r="AC43" s="9">
        <f>VLOOKUP($C43,Sheet5!$A$2:$L$89,6,0)</f>
        <v>192391</v>
      </c>
      <c r="AD43" s="10">
        <f>VLOOKUP($C43,ผลงาน!$A$2:$H$898,7,0)</f>
        <v>235</v>
      </c>
      <c r="AE43" s="11">
        <f t="shared" si="70"/>
        <v>818.68510638297869</v>
      </c>
      <c r="AF43" s="30">
        <f t="shared" si="71"/>
        <v>282</v>
      </c>
      <c r="AG43" s="34">
        <f t="shared" si="72"/>
        <v>282</v>
      </c>
      <c r="AH43" s="35">
        <f t="shared" si="73"/>
        <v>841.1580125531915</v>
      </c>
      <c r="AI43" s="36">
        <f t="shared" si="74"/>
        <v>237206.55954000002</v>
      </c>
      <c r="AJ43" s="9">
        <f>VLOOKUP($C43,Sheet5!$A$2:$L$89,7,0)</f>
        <v>14288058.15</v>
      </c>
      <c r="AK43" s="10">
        <f>VLOOKUP($C43,ผลงาน!$A$2:$H$898,8,0)</f>
        <v>8765</v>
      </c>
      <c r="AL43" s="11">
        <f t="shared" si="75"/>
        <v>1630.1264289788933</v>
      </c>
      <c r="AM43" s="30">
        <f t="shared" si="76"/>
        <v>10518</v>
      </c>
      <c r="AN43" s="34">
        <f t="shared" si="77"/>
        <v>10518</v>
      </c>
      <c r="AO43" s="35">
        <f t="shared" si="78"/>
        <v>1674.8733994543638</v>
      </c>
      <c r="AP43" s="36">
        <f t="shared" si="79"/>
        <v>17616318.415461</v>
      </c>
      <c r="AQ43" s="37">
        <f t="shared" si="52"/>
        <v>207472848.80704141</v>
      </c>
      <c r="AR43" s="9">
        <f>VLOOKUP($C43,Sheet5!$A$2:$L$89,8,0)</f>
        <v>187612862.57999998</v>
      </c>
      <c r="AS43" s="12">
        <f>IFERROR(VLOOKUP($C43,ผลงาน!$K$3:$Q$901,3,0),0)</f>
        <v>13032.340099999999</v>
      </c>
      <c r="AT43" s="9">
        <f t="shared" si="80"/>
        <v>14395.945865470469</v>
      </c>
      <c r="AU43" s="108">
        <f t="shared" si="81"/>
        <v>15638.808119999998</v>
      </c>
      <c r="AV43" s="112">
        <f t="shared" si="82"/>
        <v>15638.808119999998</v>
      </c>
      <c r="AW43" s="35">
        <f t="shared" si="83"/>
        <v>14791.114579477633</v>
      </c>
      <c r="AX43" s="36">
        <f t="shared" si="84"/>
        <v>231315402.78938517</v>
      </c>
      <c r="AY43" s="9">
        <f>IFERROR(VLOOKUP($C43,Sheet5!$A$2:$L$89,10,0),0)</f>
        <v>18459378.84</v>
      </c>
      <c r="AZ43" s="12">
        <f>IFERROR(VLOOKUP($C43,ผลงาน!$K$3:$Q$901,5,0),0)</f>
        <v>1313.1771000000001</v>
      </c>
      <c r="BA43" s="9">
        <f t="shared" si="85"/>
        <v>14057.036815521682</v>
      </c>
      <c r="BB43" s="116">
        <f t="shared" si="86"/>
        <v>1575.8125200000002</v>
      </c>
      <c r="BC43" s="117">
        <f t="shared" si="87"/>
        <v>1575.8125200000002</v>
      </c>
      <c r="BD43" s="35">
        <f t="shared" si="88"/>
        <v>14442.902476107753</v>
      </c>
      <c r="BE43" s="36">
        <f t="shared" si="89"/>
        <v>22759306.546989601</v>
      </c>
      <c r="BF43" s="9">
        <f>IFERROR(VLOOKUP($C43,Sheet5!$A$2:$L$89,9,0),0)</f>
        <v>9469505.6999999993</v>
      </c>
      <c r="BG43" s="12">
        <f>IFERROR(VLOOKUP($C43,ผลงาน!$K$3:$Q$901,4,0),0)</f>
        <v>929.5329999999999</v>
      </c>
      <c r="BH43" s="154">
        <f t="shared" si="90"/>
        <v>10187.37979178792</v>
      </c>
      <c r="BI43" s="120">
        <f t="shared" si="91"/>
        <v>1115.4395999999999</v>
      </c>
      <c r="BJ43" s="121">
        <f t="shared" si="92"/>
        <v>1115.4395999999999</v>
      </c>
      <c r="BK43" s="35">
        <f t="shared" si="93"/>
        <v>10467.023367072499</v>
      </c>
      <c r="BL43" s="36">
        <f t="shared" si="94"/>
        <v>11675332.357758</v>
      </c>
      <c r="BM43" s="9">
        <f>VLOOKUP($C43,Sheet5!$A$2:$L$89,12,0)</f>
        <v>27240570.25</v>
      </c>
      <c r="BN43" s="12">
        <f>IFERROR(VLOOKUP($C43,ผลงาน!$K$3:$Q$901,6,0),0)</f>
        <v>2052.5270999999975</v>
      </c>
      <c r="BO43" s="9">
        <f t="shared" si="95"/>
        <v>13271.722575550906</v>
      </c>
      <c r="BP43" s="116">
        <f t="shared" si="96"/>
        <v>2463.032519999997</v>
      </c>
      <c r="BQ43" s="117">
        <f t="shared" si="97"/>
        <v>2463.032519999997</v>
      </c>
      <c r="BR43" s="35">
        <f t="shared" si="98"/>
        <v>13636.031360249779</v>
      </c>
      <c r="BS43" s="36">
        <f t="shared" si="99"/>
        <v>33585988.684035003</v>
      </c>
      <c r="BT43" s="37">
        <f t="shared" si="100"/>
        <v>299336030.37816775</v>
      </c>
      <c r="BU43" s="38">
        <f t="shared" si="53"/>
        <v>506808879.18520916</v>
      </c>
      <c r="BV43" s="39">
        <f>IFERROR(VLOOKUP($C43,'UC Revenue Structure'!$A$2:$F$89,6,0),0)</f>
        <v>0.5</v>
      </c>
      <c r="BW43" s="38">
        <f t="shared" si="101"/>
        <v>253404439.59260458</v>
      </c>
      <c r="BX43" s="146">
        <f t="shared" si="54"/>
        <v>242984</v>
      </c>
      <c r="BY43" s="10">
        <f>VLOOKUP($C43,ผลงาน!$A$2:$H$898,3,0)</f>
        <v>242984</v>
      </c>
      <c r="BZ43" s="147">
        <f t="shared" si="51"/>
        <v>0</v>
      </c>
    </row>
    <row r="44" spans="1:78" x14ac:dyDescent="0.4">
      <c r="A44" s="2">
        <v>8</v>
      </c>
      <c r="B44" s="3" t="s">
        <v>2</v>
      </c>
      <c r="C44" s="135" t="s">
        <v>524</v>
      </c>
      <c r="D44" s="4" t="s">
        <v>1423</v>
      </c>
      <c r="E44" s="5" t="s">
        <v>1816</v>
      </c>
      <c r="F44" s="7">
        <v>6</v>
      </c>
      <c r="G44" s="8" t="s">
        <v>1818</v>
      </c>
      <c r="H44" s="9">
        <f>VLOOKUP($C44,Sheet5!$A$2:$L$89,3,0)</f>
        <v>33448427.280000001</v>
      </c>
      <c r="I44" s="10">
        <f>VLOOKUP($C44,ผลงาน!$A$2:$H$898,6,0)</f>
        <v>77199</v>
      </c>
      <c r="J44" s="11">
        <f t="shared" si="55"/>
        <v>433.27539579528235</v>
      </c>
      <c r="K44" s="30">
        <f t="shared" si="56"/>
        <v>92638.8</v>
      </c>
      <c r="L44" s="34">
        <f t="shared" si="57"/>
        <v>92638.8</v>
      </c>
      <c r="M44" s="35">
        <f t="shared" si="58"/>
        <v>445.16880540986284</v>
      </c>
      <c r="N44" s="36">
        <f t="shared" si="59"/>
        <v>41239903.930603206</v>
      </c>
      <c r="O44" s="9">
        <f>IFERROR(VLOOKUP($C44,Sheet5!$A$2:$L$89,5,0),0)</f>
        <v>3376285.8499999996</v>
      </c>
      <c r="P44" s="10">
        <f>VLOOKUP($C44,ผลงาน!$A$2:$H$898,4,0)</f>
        <v>9849</v>
      </c>
      <c r="Q44" s="11">
        <f t="shared" si="60"/>
        <v>342.80493958777538</v>
      </c>
      <c r="R44" s="30">
        <f t="shared" si="61"/>
        <v>11818.8</v>
      </c>
      <c r="S44" s="34">
        <f t="shared" si="62"/>
        <v>11818.8</v>
      </c>
      <c r="T44" s="35">
        <f t="shared" si="63"/>
        <v>352.21493517945981</v>
      </c>
      <c r="U44" s="36">
        <f t="shared" si="64"/>
        <v>4162757.8758989996</v>
      </c>
      <c r="V44" s="9">
        <f>IFERROR(VLOOKUP($C44,Sheet5!$A$2:$L$89,4,0),0)</f>
        <v>800583.09000000008</v>
      </c>
      <c r="W44" s="10">
        <f>VLOOKUP($C44,ผลงาน!$A$2:$H$898,5,0)</f>
        <v>3357</v>
      </c>
      <c r="X44" s="11">
        <f t="shared" si="65"/>
        <v>238.48170688114391</v>
      </c>
      <c r="Y44" s="30">
        <f t="shared" si="66"/>
        <v>4028.3999999999996</v>
      </c>
      <c r="Z44" s="34">
        <f t="shared" si="67"/>
        <v>4028.3999999999996</v>
      </c>
      <c r="AA44" s="35">
        <f t="shared" si="68"/>
        <v>245.02802973503131</v>
      </c>
      <c r="AB44" s="36">
        <f t="shared" si="69"/>
        <v>987070.91498460004</v>
      </c>
      <c r="AC44" s="9">
        <f>VLOOKUP($C44,Sheet5!$A$2:$L$89,6,0)</f>
        <v>81559.56</v>
      </c>
      <c r="AD44" s="10">
        <f>VLOOKUP($C44,ผลงาน!$A$2:$H$898,7,0)</f>
        <v>6768</v>
      </c>
      <c r="AE44" s="11">
        <f t="shared" si="70"/>
        <v>12.050762411347517</v>
      </c>
      <c r="AF44" s="30">
        <f t="shared" si="71"/>
        <v>8121.5999999999995</v>
      </c>
      <c r="AG44" s="34">
        <f t="shared" si="72"/>
        <v>8121.5999999999995</v>
      </c>
      <c r="AH44" s="35">
        <f t="shared" si="73"/>
        <v>12.381555839539006</v>
      </c>
      <c r="AI44" s="36">
        <f t="shared" si="74"/>
        <v>100558.04390639998</v>
      </c>
      <c r="AJ44" s="9">
        <f>VLOOKUP($C44,Sheet5!$A$2:$L$89,7,0)</f>
        <v>1913532.18</v>
      </c>
      <c r="AK44" s="10">
        <f>VLOOKUP($C44,ผลงาน!$A$2:$H$898,8,0)</f>
        <v>244</v>
      </c>
      <c r="AL44" s="11">
        <f t="shared" si="75"/>
        <v>7842.3449999999993</v>
      </c>
      <c r="AM44" s="30">
        <f t="shared" si="76"/>
        <v>292.8</v>
      </c>
      <c r="AN44" s="34">
        <f t="shared" si="77"/>
        <v>292.8</v>
      </c>
      <c r="AO44" s="35">
        <f t="shared" si="78"/>
        <v>8057.6173702499991</v>
      </c>
      <c r="AP44" s="36">
        <f t="shared" si="79"/>
        <v>2359270.3660092</v>
      </c>
      <c r="AQ44" s="37">
        <f t="shared" si="52"/>
        <v>48849561.131402403</v>
      </c>
      <c r="AR44" s="9">
        <f>VLOOKUP($C44,Sheet5!$A$2:$L$89,8,0)</f>
        <v>17636196.52</v>
      </c>
      <c r="AS44" s="12">
        <f>IFERROR(VLOOKUP($C44,ผลงาน!$K$3:$Q$901,3,0),0)</f>
        <v>1251.5208000000002</v>
      </c>
      <c r="AT44" s="9">
        <f t="shared" si="80"/>
        <v>14091.812553175301</v>
      </c>
      <c r="AU44" s="108">
        <f t="shared" si="81"/>
        <v>1501.8249600000001</v>
      </c>
      <c r="AV44" s="112">
        <f t="shared" si="82"/>
        <v>1501.8249600000001</v>
      </c>
      <c r="AW44" s="35">
        <f t="shared" si="83"/>
        <v>14478.632807759963</v>
      </c>
      <c r="AX44" s="36">
        <f t="shared" si="84"/>
        <v>21744372.137368795</v>
      </c>
      <c r="AY44" s="9">
        <f>IFERROR(VLOOKUP($C44,Sheet5!$A$2:$L$89,10,0),0)</f>
        <v>1666294.08</v>
      </c>
      <c r="AZ44" s="12">
        <f>IFERROR(VLOOKUP($C44,ผลงาน!$K$3:$Q$901,5,0),0)</f>
        <v>90.182599999999994</v>
      </c>
      <c r="BA44" s="9">
        <f t="shared" si="85"/>
        <v>18476.891107597254</v>
      </c>
      <c r="BB44" s="116">
        <f t="shared" si="86"/>
        <v>108.21911999999999</v>
      </c>
      <c r="BC44" s="117">
        <f t="shared" si="87"/>
        <v>108.21911999999999</v>
      </c>
      <c r="BD44" s="35">
        <f t="shared" si="88"/>
        <v>18984.081768500797</v>
      </c>
      <c r="BE44" s="36">
        <f t="shared" si="89"/>
        <v>2054440.6229951999</v>
      </c>
      <c r="BF44" s="9">
        <f>IFERROR(VLOOKUP($C44,Sheet5!$A$2:$L$89,9,0),0)</f>
        <v>391243.31999999995</v>
      </c>
      <c r="BG44" s="12">
        <f>IFERROR(VLOOKUP($C44,ผลงาน!$K$3:$Q$901,4,0),0)</f>
        <v>26.698099999999997</v>
      </c>
      <c r="BH44" s="154">
        <f t="shared" si="90"/>
        <v>14654.350684131081</v>
      </c>
      <c r="BI44" s="120">
        <f t="shared" si="91"/>
        <v>32.037719999999993</v>
      </c>
      <c r="BJ44" s="121">
        <f t="shared" si="92"/>
        <v>32.037719999999993</v>
      </c>
      <c r="BK44" s="35">
        <f t="shared" si="93"/>
        <v>15056.612610410479</v>
      </c>
      <c r="BL44" s="36">
        <f t="shared" si="94"/>
        <v>482379.53896079992</v>
      </c>
      <c r="BM44" s="9">
        <f>VLOOKUP($C44,Sheet5!$A$2:$L$89,12,0)</f>
        <v>1149799.3</v>
      </c>
      <c r="BN44" s="12">
        <f>IFERROR(VLOOKUP($C44,ผลงาน!$K$3:$Q$901,6,0),0)</f>
        <v>116.57079999999989</v>
      </c>
      <c r="BO44" s="9">
        <f t="shared" si="95"/>
        <v>9863.5275729428049</v>
      </c>
      <c r="BP44" s="116">
        <f t="shared" si="96"/>
        <v>139.88495999999986</v>
      </c>
      <c r="BQ44" s="117">
        <f t="shared" si="97"/>
        <v>139.88495999999986</v>
      </c>
      <c r="BR44" s="35">
        <f t="shared" si="98"/>
        <v>10134.281404820085</v>
      </c>
      <c r="BS44" s="36">
        <f t="shared" si="99"/>
        <v>1417633.5489420001</v>
      </c>
      <c r="BT44" s="37">
        <f t="shared" si="100"/>
        <v>25698825.848266795</v>
      </c>
      <c r="BU44" s="38">
        <f t="shared" si="53"/>
        <v>74548386.979669198</v>
      </c>
      <c r="BV44" s="39">
        <f>IFERROR(VLOOKUP($C44,'UC Revenue Structure'!$A$2:$F$89,6,0),0)</f>
        <v>0.64</v>
      </c>
      <c r="BW44" s="38">
        <f t="shared" si="101"/>
        <v>47710967.666988291</v>
      </c>
      <c r="BX44" s="146">
        <f t="shared" si="54"/>
        <v>97417</v>
      </c>
      <c r="BY44" s="10">
        <f>VLOOKUP($C44,ผลงาน!$A$2:$H$898,3,0)</f>
        <v>97417</v>
      </c>
      <c r="BZ44" s="147">
        <f t="shared" si="51"/>
        <v>0</v>
      </c>
    </row>
    <row r="45" spans="1:78" x14ac:dyDescent="0.4">
      <c r="A45" s="2">
        <v>8</v>
      </c>
      <c r="B45" s="3" t="s">
        <v>2</v>
      </c>
      <c r="C45" s="135" t="s">
        <v>525</v>
      </c>
      <c r="D45" s="4" t="s">
        <v>1424</v>
      </c>
      <c r="E45" s="5" t="s">
        <v>1816</v>
      </c>
      <c r="F45" s="7">
        <v>6</v>
      </c>
      <c r="G45" s="8" t="s">
        <v>1818</v>
      </c>
      <c r="H45" s="9">
        <f>VLOOKUP($C45,Sheet5!$A$2:$L$89,3,0)</f>
        <v>35889615.68</v>
      </c>
      <c r="I45" s="10">
        <f>VLOOKUP($C45,ผลงาน!$A$2:$H$898,6,0)</f>
        <v>91252</v>
      </c>
      <c r="J45" s="11">
        <f t="shared" si="55"/>
        <v>393.30223644413275</v>
      </c>
      <c r="K45" s="30">
        <f t="shared" si="56"/>
        <v>109502.39999999999</v>
      </c>
      <c r="L45" s="34">
        <f t="shared" si="57"/>
        <v>109502.39999999999</v>
      </c>
      <c r="M45" s="35">
        <f t="shared" si="58"/>
        <v>404.09838283452422</v>
      </c>
      <c r="N45" s="36">
        <f t="shared" si="59"/>
        <v>44249742.756499201</v>
      </c>
      <c r="O45" s="9">
        <f>IFERROR(VLOOKUP($C45,Sheet5!$A$2:$L$89,5,0),0)</f>
        <v>3073846.3</v>
      </c>
      <c r="P45" s="10">
        <f>VLOOKUP($C45,ผลงาน!$A$2:$H$898,4,0)</f>
        <v>8609</v>
      </c>
      <c r="Q45" s="11">
        <f t="shared" si="60"/>
        <v>357.05033104890231</v>
      </c>
      <c r="R45" s="30">
        <f t="shared" si="61"/>
        <v>10330.799999999999</v>
      </c>
      <c r="S45" s="34">
        <f t="shared" si="62"/>
        <v>10330.799999999999</v>
      </c>
      <c r="T45" s="35">
        <f t="shared" si="63"/>
        <v>366.85136263619466</v>
      </c>
      <c r="U45" s="36">
        <f t="shared" si="64"/>
        <v>3789868.0571219996</v>
      </c>
      <c r="V45" s="9">
        <f>IFERROR(VLOOKUP($C45,Sheet5!$A$2:$L$89,4,0),0)</f>
        <v>1079263</v>
      </c>
      <c r="W45" s="10">
        <f>VLOOKUP($C45,ผลงาน!$A$2:$H$898,5,0)</f>
        <v>5852</v>
      </c>
      <c r="X45" s="11">
        <f t="shared" si="65"/>
        <v>184.42634996582365</v>
      </c>
      <c r="Y45" s="30">
        <f t="shared" si="66"/>
        <v>7022.4</v>
      </c>
      <c r="Z45" s="34">
        <f t="shared" si="67"/>
        <v>7022.4</v>
      </c>
      <c r="AA45" s="35">
        <f t="shared" si="68"/>
        <v>189.48885327238551</v>
      </c>
      <c r="AB45" s="36">
        <f t="shared" si="69"/>
        <v>1330666.5232199999</v>
      </c>
      <c r="AC45" s="9">
        <f>VLOOKUP($C45,Sheet5!$A$2:$L$89,6,0)</f>
        <v>21660.5</v>
      </c>
      <c r="AD45" s="10">
        <f>VLOOKUP($C45,ผลงาน!$A$2:$H$898,7,0)</f>
        <v>5292</v>
      </c>
      <c r="AE45" s="11">
        <f t="shared" si="70"/>
        <v>4.0930650037792891</v>
      </c>
      <c r="AF45" s="30">
        <f t="shared" si="71"/>
        <v>6350.4</v>
      </c>
      <c r="AG45" s="34">
        <f t="shared" si="72"/>
        <v>6350.4</v>
      </c>
      <c r="AH45" s="35">
        <f t="shared" si="73"/>
        <v>4.2054196381330309</v>
      </c>
      <c r="AI45" s="36">
        <f t="shared" si="74"/>
        <v>26706.096869999998</v>
      </c>
      <c r="AJ45" s="9">
        <f>VLOOKUP($C45,Sheet5!$A$2:$L$89,7,0)</f>
        <v>1450850.5</v>
      </c>
      <c r="AK45" s="10">
        <f>VLOOKUP($C45,ผลงาน!$A$2:$H$898,8,0)</f>
        <v>0</v>
      </c>
      <c r="AL45" s="11">
        <f t="shared" si="75"/>
        <v>0</v>
      </c>
      <c r="AM45" s="30">
        <f t="shared" si="76"/>
        <v>0</v>
      </c>
      <c r="AN45" s="34">
        <f t="shared" si="77"/>
        <v>0</v>
      </c>
      <c r="AO45" s="35">
        <f t="shared" si="78"/>
        <v>0</v>
      </c>
      <c r="AP45" s="36">
        <f t="shared" si="79"/>
        <v>0</v>
      </c>
      <c r="AQ45" s="37">
        <f t="shared" si="52"/>
        <v>49396983.433711201</v>
      </c>
      <c r="AR45" s="9">
        <f>VLOOKUP($C45,Sheet5!$A$2:$L$89,8,0)</f>
        <v>20266564.900000002</v>
      </c>
      <c r="AS45" s="12">
        <f>IFERROR(VLOOKUP($C45,ผลงาน!$K$3:$Q$901,3,0),0)</f>
        <v>1598.7964000000002</v>
      </c>
      <c r="AT45" s="9">
        <f t="shared" si="80"/>
        <v>12676.138687827919</v>
      </c>
      <c r="AU45" s="108">
        <f t="shared" si="81"/>
        <v>1918.5556800000002</v>
      </c>
      <c r="AV45" s="112">
        <f t="shared" si="82"/>
        <v>1918.5556800000002</v>
      </c>
      <c r="AW45" s="35">
        <f t="shared" si="83"/>
        <v>13024.098694808796</v>
      </c>
      <c r="AX45" s="36">
        <f t="shared" si="84"/>
        <v>24987458.527806003</v>
      </c>
      <c r="AY45" s="9">
        <f>IFERROR(VLOOKUP($C45,Sheet5!$A$2:$L$89,10,0),0)</f>
        <v>1099624.2</v>
      </c>
      <c r="AZ45" s="12">
        <f>IFERROR(VLOOKUP($C45,ผลงาน!$K$3:$Q$901,5,0),0)</f>
        <v>74.584199999999996</v>
      </c>
      <c r="BA45" s="9">
        <f t="shared" si="85"/>
        <v>14743.393372859131</v>
      </c>
      <c r="BB45" s="116">
        <f t="shared" si="86"/>
        <v>89.501039999999989</v>
      </c>
      <c r="BC45" s="117">
        <f t="shared" si="87"/>
        <v>89.501039999999989</v>
      </c>
      <c r="BD45" s="35">
        <f t="shared" si="88"/>
        <v>15148.099520944113</v>
      </c>
      <c r="BE45" s="36">
        <f t="shared" si="89"/>
        <v>1355770.6611479998</v>
      </c>
      <c r="BF45" s="9">
        <f>IFERROR(VLOOKUP($C45,Sheet5!$A$2:$L$89,9,0),0)</f>
        <v>445981.55</v>
      </c>
      <c r="BG45" s="12">
        <f>IFERROR(VLOOKUP($C45,ผลงาน!$K$3:$Q$901,4,0),0)</f>
        <v>44.3262</v>
      </c>
      <c r="BH45" s="154">
        <f t="shared" si="90"/>
        <v>10061.353104935681</v>
      </c>
      <c r="BI45" s="120">
        <f t="shared" si="91"/>
        <v>53.19144</v>
      </c>
      <c r="BJ45" s="121">
        <f t="shared" si="92"/>
        <v>53.19144</v>
      </c>
      <c r="BK45" s="35">
        <f t="shared" si="93"/>
        <v>10337.537247666165</v>
      </c>
      <c r="BL45" s="36">
        <f t="shared" si="94"/>
        <v>549868.49225699995</v>
      </c>
      <c r="BM45" s="9">
        <f>VLOOKUP($C45,Sheet5!$A$2:$L$89,12,0)</f>
        <v>893366.5</v>
      </c>
      <c r="BN45" s="12">
        <f>IFERROR(VLOOKUP($C45,ผลงาน!$K$3:$Q$901,6,0),0)</f>
        <v>67.67740000000002</v>
      </c>
      <c r="BO45" s="9">
        <f t="shared" si="95"/>
        <v>13200.366739857023</v>
      </c>
      <c r="BP45" s="116">
        <f t="shared" si="96"/>
        <v>81.212880000000027</v>
      </c>
      <c r="BQ45" s="117">
        <f t="shared" si="97"/>
        <v>81.212880000000027</v>
      </c>
      <c r="BR45" s="35">
        <f t="shared" si="98"/>
        <v>13562.716806866099</v>
      </c>
      <c r="BS45" s="36">
        <f t="shared" si="99"/>
        <v>1101467.2925100001</v>
      </c>
      <c r="BT45" s="37">
        <f t="shared" si="100"/>
        <v>27994564.973721001</v>
      </c>
      <c r="BU45" s="38">
        <f t="shared" si="53"/>
        <v>77391548.407432199</v>
      </c>
      <c r="BV45" s="39">
        <f>IFERROR(VLOOKUP($C45,'UC Revenue Structure'!$A$2:$F$89,6,0),0)</f>
        <v>0.66</v>
      </c>
      <c r="BW45" s="38">
        <f t="shared" si="101"/>
        <v>51078421.948905252</v>
      </c>
      <c r="BX45" s="146">
        <f t="shared" si="54"/>
        <v>111005</v>
      </c>
      <c r="BY45" s="10">
        <f>VLOOKUP($C45,ผลงาน!$A$2:$H$898,3,0)</f>
        <v>111005</v>
      </c>
      <c r="BZ45" s="147">
        <f t="shared" si="51"/>
        <v>0</v>
      </c>
    </row>
    <row r="46" spans="1:78" x14ac:dyDescent="0.4">
      <c r="A46" s="2">
        <v>8</v>
      </c>
      <c r="B46" s="3" t="s">
        <v>2</v>
      </c>
      <c r="C46" s="135" t="s">
        <v>526</v>
      </c>
      <c r="D46" s="4" t="s">
        <v>1425</v>
      </c>
      <c r="E46" s="5" t="s">
        <v>1816</v>
      </c>
      <c r="F46" s="7">
        <v>10</v>
      </c>
      <c r="G46" s="8" t="s">
        <v>1819</v>
      </c>
      <c r="H46" s="9">
        <f>VLOOKUP($C46,Sheet5!$A$2:$L$89,3,0)</f>
        <v>57726713.359999992</v>
      </c>
      <c r="I46" s="10">
        <f>VLOOKUP($C46,ผลงาน!$A$2:$H$898,6,0)</f>
        <v>96145</v>
      </c>
      <c r="J46" s="11">
        <f t="shared" si="55"/>
        <v>600.41305694523885</v>
      </c>
      <c r="K46" s="30">
        <f t="shared" si="56"/>
        <v>115374</v>
      </c>
      <c r="L46" s="34">
        <f t="shared" si="57"/>
        <v>115374</v>
      </c>
      <c r="M46" s="35">
        <f t="shared" si="58"/>
        <v>616.89439535838562</v>
      </c>
      <c r="N46" s="36">
        <f t="shared" si="59"/>
        <v>71173573.970078379</v>
      </c>
      <c r="O46" s="9">
        <f>IFERROR(VLOOKUP($C46,Sheet5!$A$2:$L$89,5,0),0)</f>
        <v>12402829.949999999</v>
      </c>
      <c r="P46" s="10">
        <f>VLOOKUP($C46,ผลงาน!$A$2:$H$898,4,0)</f>
        <v>14784</v>
      </c>
      <c r="Q46" s="11">
        <f t="shared" si="60"/>
        <v>838.93600852272721</v>
      </c>
      <c r="R46" s="30">
        <f t="shared" si="61"/>
        <v>17740.8</v>
      </c>
      <c r="S46" s="34">
        <f t="shared" si="62"/>
        <v>17740.8</v>
      </c>
      <c r="T46" s="35">
        <f t="shared" si="63"/>
        <v>861.96480195667607</v>
      </c>
      <c r="U46" s="36">
        <f t="shared" si="64"/>
        <v>15291945.158552999</v>
      </c>
      <c r="V46" s="9">
        <f>IFERROR(VLOOKUP($C46,Sheet5!$A$2:$L$89,4,0),0)</f>
        <v>1536674</v>
      </c>
      <c r="W46" s="10">
        <f>VLOOKUP($C46,ผลงาน!$A$2:$H$898,5,0)</f>
        <v>6100</v>
      </c>
      <c r="X46" s="11">
        <f t="shared" si="65"/>
        <v>251.91377049180329</v>
      </c>
      <c r="Y46" s="30">
        <f t="shared" si="66"/>
        <v>7320</v>
      </c>
      <c r="Z46" s="34">
        <f t="shared" si="67"/>
        <v>7320</v>
      </c>
      <c r="AA46" s="35">
        <f t="shared" si="68"/>
        <v>258.82880349180328</v>
      </c>
      <c r="AB46" s="36">
        <f t="shared" si="69"/>
        <v>1894626.8415600001</v>
      </c>
      <c r="AC46" s="9">
        <f>VLOOKUP($C46,Sheet5!$A$2:$L$89,6,0)</f>
        <v>59343</v>
      </c>
      <c r="AD46" s="10">
        <f>VLOOKUP($C46,ผลงาน!$A$2:$H$898,7,0)</f>
        <v>5678</v>
      </c>
      <c r="AE46" s="11">
        <f t="shared" si="70"/>
        <v>10.451391334977105</v>
      </c>
      <c r="AF46" s="30">
        <f t="shared" si="71"/>
        <v>6813.5999999999995</v>
      </c>
      <c r="AG46" s="34">
        <f t="shared" si="72"/>
        <v>6813.5999999999995</v>
      </c>
      <c r="AH46" s="35">
        <f t="shared" si="73"/>
        <v>10.738282027122226</v>
      </c>
      <c r="AI46" s="36">
        <f t="shared" si="74"/>
        <v>73166.35841999999</v>
      </c>
      <c r="AJ46" s="9">
        <f>VLOOKUP($C46,Sheet5!$A$2:$L$89,7,0)</f>
        <v>2800013.5</v>
      </c>
      <c r="AK46" s="10">
        <f>VLOOKUP($C46,ผลงาน!$A$2:$H$898,8,0)</f>
        <v>1062</v>
      </c>
      <c r="AL46" s="11">
        <f t="shared" si="75"/>
        <v>2636.5475517890773</v>
      </c>
      <c r="AM46" s="30">
        <f t="shared" si="76"/>
        <v>1274.3999999999999</v>
      </c>
      <c r="AN46" s="34">
        <f t="shared" si="77"/>
        <v>1274.3999999999999</v>
      </c>
      <c r="AO46" s="35">
        <f t="shared" si="78"/>
        <v>2708.9207820856873</v>
      </c>
      <c r="AP46" s="36">
        <f t="shared" si="79"/>
        <v>3452248.6446899995</v>
      </c>
      <c r="AQ46" s="37">
        <f t="shared" si="52"/>
        <v>91885560.973301381</v>
      </c>
      <c r="AR46" s="9">
        <f>VLOOKUP($C46,Sheet5!$A$2:$L$89,8,0)</f>
        <v>78558085.200000003</v>
      </c>
      <c r="AS46" s="12">
        <f>IFERROR(VLOOKUP($C46,ผลงาน!$K$3:$Q$901,3,0),0)</f>
        <v>3945.1142</v>
      </c>
      <c r="AT46" s="9">
        <f t="shared" si="80"/>
        <v>19912.753146664298</v>
      </c>
      <c r="AU46" s="108">
        <f t="shared" si="81"/>
        <v>4734.1370399999996</v>
      </c>
      <c r="AV46" s="112">
        <f t="shared" si="82"/>
        <v>4734.1370399999996</v>
      </c>
      <c r="AW46" s="35">
        <f t="shared" si="83"/>
        <v>20459.358220540234</v>
      </c>
      <c r="AX46" s="36">
        <f t="shared" si="84"/>
        <v>96857405.566487998</v>
      </c>
      <c r="AY46" s="9">
        <f>IFERROR(VLOOKUP($C46,Sheet5!$A$2:$L$89,10,0),0)</f>
        <v>7782835</v>
      </c>
      <c r="AZ46" s="12">
        <f>IFERROR(VLOOKUP($C46,ผลงาน!$K$3:$Q$901,5,0),0)</f>
        <v>286.23500000000001</v>
      </c>
      <c r="BA46" s="9">
        <f t="shared" si="85"/>
        <v>27190.368054221181</v>
      </c>
      <c r="BB46" s="116">
        <f t="shared" si="86"/>
        <v>343.48200000000003</v>
      </c>
      <c r="BC46" s="117">
        <f t="shared" si="87"/>
        <v>343.48200000000003</v>
      </c>
      <c r="BD46" s="35">
        <f t="shared" si="88"/>
        <v>27936.743657309551</v>
      </c>
      <c r="BE46" s="36">
        <f t="shared" si="89"/>
        <v>9595768.5848999992</v>
      </c>
      <c r="BF46" s="9">
        <f>IFERROR(VLOOKUP($C46,Sheet5!$A$2:$L$89,9,0),0)</f>
        <v>2390687.21</v>
      </c>
      <c r="BG46" s="12">
        <f>IFERROR(VLOOKUP($C46,ผลงาน!$K$3:$Q$901,4,0),0)</f>
        <v>215.78769999999994</v>
      </c>
      <c r="BH46" s="154">
        <f t="shared" si="90"/>
        <v>11078.885450838952</v>
      </c>
      <c r="BI46" s="120">
        <f t="shared" si="91"/>
        <v>258.9452399999999</v>
      </c>
      <c r="BJ46" s="121">
        <f t="shared" si="92"/>
        <v>258.9452399999999</v>
      </c>
      <c r="BK46" s="35">
        <f t="shared" si="93"/>
        <v>11383.000856464481</v>
      </c>
      <c r="BL46" s="36">
        <f t="shared" si="94"/>
        <v>2947573.8886973993</v>
      </c>
      <c r="BM46" s="9">
        <f>VLOOKUP($C46,Sheet5!$A$2:$L$89,12,0)</f>
        <v>7020638</v>
      </c>
      <c r="BN46" s="12">
        <f>IFERROR(VLOOKUP($C46,ผลงาน!$K$3:$Q$901,6,0),0)</f>
        <v>225.4047999999998</v>
      </c>
      <c r="BO46" s="9">
        <f t="shared" si="95"/>
        <v>31146.799003393036</v>
      </c>
      <c r="BP46" s="116">
        <f t="shared" si="96"/>
        <v>270.48575999999974</v>
      </c>
      <c r="BQ46" s="117">
        <f t="shared" si="97"/>
        <v>270.48575999999974</v>
      </c>
      <c r="BR46" s="35">
        <f t="shared" si="98"/>
        <v>32001.778636036175</v>
      </c>
      <c r="BS46" s="36">
        <f t="shared" si="99"/>
        <v>8656025.4157200009</v>
      </c>
      <c r="BT46" s="37">
        <f t="shared" si="100"/>
        <v>118056773.45580539</v>
      </c>
      <c r="BU46" s="38">
        <f t="shared" si="53"/>
        <v>209942334.42910677</v>
      </c>
      <c r="BV46" s="39">
        <f>IFERROR(VLOOKUP($C46,'UC Revenue Structure'!$A$2:$F$89,6,0),0)</f>
        <v>0.56999999999999995</v>
      </c>
      <c r="BW46" s="38">
        <f t="shared" si="101"/>
        <v>119667130.62459084</v>
      </c>
      <c r="BX46" s="146">
        <f t="shared" si="54"/>
        <v>123769</v>
      </c>
      <c r="BY46" s="10">
        <f>VLOOKUP($C46,ผลงาน!$A$2:$H$898,3,0)</f>
        <v>123769</v>
      </c>
      <c r="BZ46" s="147">
        <f t="shared" si="51"/>
        <v>0</v>
      </c>
    </row>
    <row r="47" spans="1:78" x14ac:dyDescent="0.4">
      <c r="A47" s="2">
        <v>8</v>
      </c>
      <c r="B47" s="3" t="s">
        <v>2</v>
      </c>
      <c r="C47" s="135" t="s">
        <v>527</v>
      </c>
      <c r="D47" s="4" t="s">
        <v>1426</v>
      </c>
      <c r="E47" s="5" t="s">
        <v>1816</v>
      </c>
      <c r="F47" s="7">
        <v>6</v>
      </c>
      <c r="G47" s="8" t="s">
        <v>1818</v>
      </c>
      <c r="H47" s="9">
        <f>VLOOKUP($C47,Sheet5!$A$2:$L$89,3,0)</f>
        <v>27486953.98</v>
      </c>
      <c r="I47" s="10">
        <f>VLOOKUP($C47,ผลงาน!$A$2:$H$898,6,0)</f>
        <v>75234</v>
      </c>
      <c r="J47" s="11">
        <f t="shared" si="55"/>
        <v>365.352818938246</v>
      </c>
      <c r="K47" s="30">
        <f t="shared" si="56"/>
        <v>90280.8</v>
      </c>
      <c r="L47" s="34">
        <f t="shared" si="57"/>
        <v>90280.8</v>
      </c>
      <c r="M47" s="35">
        <f t="shared" si="58"/>
        <v>375.38175381810083</v>
      </c>
      <c r="N47" s="36">
        <f t="shared" si="59"/>
        <v>33889765.0401012</v>
      </c>
      <c r="O47" s="9">
        <f>IFERROR(VLOOKUP($C47,Sheet5!$A$2:$L$89,5,0),0)</f>
        <v>3836924.6700000004</v>
      </c>
      <c r="P47" s="10">
        <f>VLOOKUP($C47,ผลงาน!$A$2:$H$898,4,0)</f>
        <v>10363</v>
      </c>
      <c r="Q47" s="11">
        <f t="shared" si="60"/>
        <v>370.2523082119078</v>
      </c>
      <c r="R47" s="30">
        <f t="shared" si="61"/>
        <v>12435.6</v>
      </c>
      <c r="S47" s="34">
        <f t="shared" si="62"/>
        <v>12435.6</v>
      </c>
      <c r="T47" s="35">
        <f t="shared" si="63"/>
        <v>380.41573407232465</v>
      </c>
      <c r="U47" s="36">
        <f t="shared" si="64"/>
        <v>4730697.9026298001</v>
      </c>
      <c r="V47" s="9">
        <f>IFERROR(VLOOKUP($C47,Sheet5!$A$2:$L$89,4,0),0)</f>
        <v>1061345.3</v>
      </c>
      <c r="W47" s="10">
        <f>VLOOKUP($C47,ผลงาน!$A$2:$H$898,5,0)</f>
        <v>4782</v>
      </c>
      <c r="X47" s="11">
        <f t="shared" si="65"/>
        <v>221.94590129652866</v>
      </c>
      <c r="Y47" s="30">
        <f t="shared" si="66"/>
        <v>5738.4</v>
      </c>
      <c r="Z47" s="34">
        <f t="shared" si="67"/>
        <v>5738.4</v>
      </c>
      <c r="AA47" s="35">
        <f t="shared" si="68"/>
        <v>228.03831628711836</v>
      </c>
      <c r="AB47" s="36">
        <f t="shared" si="69"/>
        <v>1308575.074182</v>
      </c>
      <c r="AC47" s="9">
        <f>VLOOKUP($C47,Sheet5!$A$2:$L$89,6,0)</f>
        <v>22883.469999999998</v>
      </c>
      <c r="AD47" s="10">
        <f>VLOOKUP($C47,ผลงาน!$A$2:$H$898,7,0)</f>
        <v>7069</v>
      </c>
      <c r="AE47" s="11">
        <f t="shared" si="70"/>
        <v>3.2371580138633465</v>
      </c>
      <c r="AF47" s="30">
        <f t="shared" si="71"/>
        <v>8482.7999999999993</v>
      </c>
      <c r="AG47" s="34">
        <f t="shared" si="72"/>
        <v>8482.7999999999993</v>
      </c>
      <c r="AH47" s="35">
        <f t="shared" si="73"/>
        <v>3.3260180013438951</v>
      </c>
      <c r="AI47" s="36">
        <f t="shared" si="74"/>
        <v>28213.94550179999</v>
      </c>
      <c r="AJ47" s="9">
        <f>VLOOKUP($C47,Sheet5!$A$2:$L$89,7,0)</f>
        <v>2150417.2000000002</v>
      </c>
      <c r="AK47" s="10">
        <f>VLOOKUP($C47,ผลงาน!$A$2:$H$898,8,0)</f>
        <v>0</v>
      </c>
      <c r="AL47" s="11">
        <f t="shared" si="75"/>
        <v>0</v>
      </c>
      <c r="AM47" s="30">
        <f t="shared" si="76"/>
        <v>0</v>
      </c>
      <c r="AN47" s="34">
        <f t="shared" si="77"/>
        <v>0</v>
      </c>
      <c r="AO47" s="35">
        <f t="shared" si="78"/>
        <v>0</v>
      </c>
      <c r="AP47" s="36">
        <f t="shared" si="79"/>
        <v>0</v>
      </c>
      <c r="AQ47" s="37">
        <f t="shared" si="52"/>
        <v>39957251.962414794</v>
      </c>
      <c r="AR47" s="9">
        <f>VLOOKUP($C47,Sheet5!$A$2:$L$89,8,0)</f>
        <v>11967381.880000001</v>
      </c>
      <c r="AS47" s="12">
        <f>IFERROR(VLOOKUP($C47,ผลงาน!$K$3:$Q$901,3,0),0)</f>
        <v>1411.6425000000002</v>
      </c>
      <c r="AT47" s="9">
        <f t="shared" si="80"/>
        <v>8477.629343123348</v>
      </c>
      <c r="AU47" s="108">
        <f t="shared" si="81"/>
        <v>1693.9710000000002</v>
      </c>
      <c r="AV47" s="112">
        <f t="shared" si="82"/>
        <v>1693.9710000000002</v>
      </c>
      <c r="AW47" s="35">
        <f t="shared" si="83"/>
        <v>8710.3402685920846</v>
      </c>
      <c r="AX47" s="36">
        <f t="shared" si="84"/>
        <v>14755063.815127205</v>
      </c>
      <c r="AY47" s="9">
        <f>IFERROR(VLOOKUP($C47,Sheet5!$A$2:$L$89,10,0),0)</f>
        <v>989480.1</v>
      </c>
      <c r="AZ47" s="12">
        <f>IFERROR(VLOOKUP($C47,ผลงาน!$K$3:$Q$901,5,0),0)</f>
        <v>81.976100000000002</v>
      </c>
      <c r="BA47" s="9">
        <f t="shared" si="85"/>
        <v>12070.348552809905</v>
      </c>
      <c r="BB47" s="116">
        <f t="shared" si="86"/>
        <v>98.371319999999997</v>
      </c>
      <c r="BC47" s="117">
        <f t="shared" si="87"/>
        <v>98.371319999999997</v>
      </c>
      <c r="BD47" s="35">
        <f t="shared" si="88"/>
        <v>12401.679620584537</v>
      </c>
      <c r="BE47" s="36">
        <f t="shared" si="89"/>
        <v>1219969.5944940001</v>
      </c>
      <c r="BF47" s="9">
        <f>IFERROR(VLOOKUP($C47,Sheet5!$A$2:$L$89,9,0),0)</f>
        <v>300841.7</v>
      </c>
      <c r="BG47" s="12">
        <f>IFERROR(VLOOKUP($C47,ผลงาน!$K$3:$Q$901,4,0),0)</f>
        <v>41.156500000000001</v>
      </c>
      <c r="BH47" s="154">
        <f t="shared" si="90"/>
        <v>7309.7007763050797</v>
      </c>
      <c r="BI47" s="120">
        <f t="shared" si="91"/>
        <v>49.387799999999999</v>
      </c>
      <c r="BJ47" s="121">
        <f t="shared" si="92"/>
        <v>49.387799999999999</v>
      </c>
      <c r="BK47" s="35">
        <f t="shared" si="93"/>
        <v>7510.3520626146537</v>
      </c>
      <c r="BL47" s="36">
        <f t="shared" si="94"/>
        <v>370919.76559799997</v>
      </c>
      <c r="BM47" s="9">
        <f>VLOOKUP($C47,Sheet5!$A$2:$L$89,12,0)</f>
        <v>1023939.5</v>
      </c>
      <c r="BN47" s="12">
        <f>IFERROR(VLOOKUP($C47,ผลงาน!$K$3:$Q$901,6,0),0)</f>
        <v>-258.94140000000004</v>
      </c>
      <c r="BO47" s="9">
        <f t="shared" si="95"/>
        <v>-3954.3290489662904</v>
      </c>
      <c r="BP47" s="116">
        <f t="shared" si="96"/>
        <v>-310.72968000000003</v>
      </c>
      <c r="BQ47" s="117">
        <f t="shared" si="97"/>
        <v>-310.72968000000003</v>
      </c>
      <c r="BR47" s="35">
        <f t="shared" si="98"/>
        <v>-4062.8753813604153</v>
      </c>
      <c r="BS47" s="36">
        <f t="shared" si="99"/>
        <v>1262455.96713</v>
      </c>
      <c r="BT47" s="37">
        <f t="shared" si="100"/>
        <v>17608409.142349206</v>
      </c>
      <c r="BU47" s="38">
        <f t="shared" si="53"/>
        <v>57565661.104764</v>
      </c>
      <c r="BV47" s="39">
        <f>IFERROR(VLOOKUP($C47,'UC Revenue Structure'!$A$2:$F$89,6,0),0)</f>
        <v>0.56000000000000005</v>
      </c>
      <c r="BW47" s="38">
        <f t="shared" si="101"/>
        <v>32236770.218667842</v>
      </c>
      <c r="BX47" s="146">
        <f t="shared" si="54"/>
        <v>97448</v>
      </c>
      <c r="BY47" s="10">
        <f>VLOOKUP($C47,ผลงาน!$A$2:$H$898,3,0)</f>
        <v>97448</v>
      </c>
      <c r="BZ47" s="147">
        <f t="shared" si="51"/>
        <v>0</v>
      </c>
    </row>
    <row r="48" spans="1:78" x14ac:dyDescent="0.4">
      <c r="A48" s="2">
        <v>8</v>
      </c>
      <c r="B48" s="3" t="s">
        <v>2</v>
      </c>
      <c r="C48" s="135" t="s">
        <v>528</v>
      </c>
      <c r="D48" s="4" t="s">
        <v>1427</v>
      </c>
      <c r="E48" s="5" t="s">
        <v>1816</v>
      </c>
      <c r="F48" s="7">
        <v>6</v>
      </c>
      <c r="G48" s="8" t="s">
        <v>1818</v>
      </c>
      <c r="H48" s="9">
        <f>VLOOKUP($C48,Sheet5!$A$2:$L$89,3,0)</f>
        <v>26321980.880000003</v>
      </c>
      <c r="I48" s="10">
        <f>VLOOKUP($C48,ผลงาน!$A$2:$H$898,6,0)</f>
        <v>45343</v>
      </c>
      <c r="J48" s="11">
        <f t="shared" si="55"/>
        <v>580.5081463511458</v>
      </c>
      <c r="K48" s="30">
        <f t="shared" si="56"/>
        <v>54411.6</v>
      </c>
      <c r="L48" s="34">
        <f t="shared" si="57"/>
        <v>54411.6</v>
      </c>
      <c r="M48" s="35">
        <f t="shared" si="58"/>
        <v>596.44309496848473</v>
      </c>
      <c r="N48" s="36">
        <f t="shared" si="59"/>
        <v>32453423.106187202</v>
      </c>
      <c r="O48" s="9">
        <f>IFERROR(VLOOKUP($C48,Sheet5!$A$2:$L$89,5,0),0)</f>
        <v>4412114.72</v>
      </c>
      <c r="P48" s="10">
        <f>VLOOKUP($C48,ผลงาน!$A$2:$H$898,4,0)</f>
        <v>8857</v>
      </c>
      <c r="Q48" s="11">
        <f t="shared" si="60"/>
        <v>498.15001919385793</v>
      </c>
      <c r="R48" s="30">
        <f t="shared" si="61"/>
        <v>10628.4</v>
      </c>
      <c r="S48" s="34">
        <f t="shared" si="62"/>
        <v>10628.4</v>
      </c>
      <c r="T48" s="35">
        <f t="shared" si="63"/>
        <v>511.82423722072934</v>
      </c>
      <c r="U48" s="36">
        <f t="shared" si="64"/>
        <v>5439872.7228767993</v>
      </c>
      <c r="V48" s="9">
        <f>IFERROR(VLOOKUP($C48,Sheet5!$A$2:$L$89,4,0),0)</f>
        <v>942790</v>
      </c>
      <c r="W48" s="10">
        <f>VLOOKUP($C48,ผลงาน!$A$2:$H$898,5,0)</f>
        <v>10517</v>
      </c>
      <c r="X48" s="11">
        <f t="shared" si="65"/>
        <v>89.644385280973665</v>
      </c>
      <c r="Y48" s="30">
        <f t="shared" si="66"/>
        <v>12620.4</v>
      </c>
      <c r="Z48" s="34">
        <f t="shared" si="67"/>
        <v>12620.4</v>
      </c>
      <c r="AA48" s="35">
        <f t="shared" si="68"/>
        <v>92.105123656936399</v>
      </c>
      <c r="AB48" s="36">
        <f t="shared" si="69"/>
        <v>1162403.5026</v>
      </c>
      <c r="AC48" s="9">
        <f>VLOOKUP($C48,Sheet5!$A$2:$L$89,6,0)</f>
        <v>14170</v>
      </c>
      <c r="AD48" s="10">
        <f>VLOOKUP($C48,ผลงาน!$A$2:$H$898,7,0)</f>
        <v>1124</v>
      </c>
      <c r="AE48" s="11">
        <f t="shared" si="70"/>
        <v>12.606761565836299</v>
      </c>
      <c r="AF48" s="30">
        <f t="shared" si="71"/>
        <v>1348.8</v>
      </c>
      <c r="AG48" s="34">
        <f t="shared" si="72"/>
        <v>1348.8</v>
      </c>
      <c r="AH48" s="35">
        <f t="shared" si="73"/>
        <v>12.952817170818506</v>
      </c>
      <c r="AI48" s="36">
        <f t="shared" si="74"/>
        <v>17470.7598</v>
      </c>
      <c r="AJ48" s="9">
        <f>VLOOKUP($C48,Sheet5!$A$2:$L$89,7,0)</f>
        <v>2316047.5</v>
      </c>
      <c r="AK48" s="10">
        <f>VLOOKUP($C48,ผลงาน!$A$2:$H$898,8,0)</f>
        <v>5453</v>
      </c>
      <c r="AL48" s="11">
        <f t="shared" si="75"/>
        <v>424.72904823033195</v>
      </c>
      <c r="AM48" s="30">
        <f t="shared" si="76"/>
        <v>6543.5999999999995</v>
      </c>
      <c r="AN48" s="34">
        <f t="shared" si="77"/>
        <v>6543.5999999999995</v>
      </c>
      <c r="AO48" s="35">
        <f t="shared" si="78"/>
        <v>436.38786060425457</v>
      </c>
      <c r="AP48" s="36">
        <f t="shared" si="79"/>
        <v>2855547.6046500001</v>
      </c>
      <c r="AQ48" s="37">
        <f t="shared" si="52"/>
        <v>41928717.696114004</v>
      </c>
      <c r="AR48" s="9">
        <f>VLOOKUP($C48,Sheet5!$A$2:$L$89,8,0)</f>
        <v>19257097.75</v>
      </c>
      <c r="AS48" s="12">
        <f>IFERROR(VLOOKUP($C48,ผลงาน!$K$3:$Q$901,3,0),0)</f>
        <v>1544.711</v>
      </c>
      <c r="AT48" s="9">
        <f t="shared" si="80"/>
        <v>12466.472854792903</v>
      </c>
      <c r="AU48" s="108">
        <f t="shared" si="81"/>
        <v>1853.6532</v>
      </c>
      <c r="AV48" s="112">
        <f t="shared" si="82"/>
        <v>1853.6532</v>
      </c>
      <c r="AW48" s="35">
        <f t="shared" si="83"/>
        <v>12808.677534656968</v>
      </c>
      <c r="AX48" s="36">
        <f t="shared" si="84"/>
        <v>23742846.099885002</v>
      </c>
      <c r="AY48" s="9">
        <f>IFERROR(VLOOKUP($C48,Sheet5!$A$2:$L$89,10,0),0)</f>
        <v>1606126</v>
      </c>
      <c r="AZ48" s="12">
        <f>IFERROR(VLOOKUP($C48,ผลงาน!$K$3:$Q$901,5,0),0)</f>
        <v>110.21000000000001</v>
      </c>
      <c r="BA48" s="9">
        <f t="shared" si="85"/>
        <v>14573.323654840757</v>
      </c>
      <c r="BB48" s="116">
        <f t="shared" si="86"/>
        <v>132.25200000000001</v>
      </c>
      <c r="BC48" s="117">
        <f t="shared" si="87"/>
        <v>132.25200000000001</v>
      </c>
      <c r="BD48" s="35">
        <f t="shared" si="88"/>
        <v>14973.361389166135</v>
      </c>
      <c r="BE48" s="36">
        <f t="shared" si="89"/>
        <v>1980256.9904399998</v>
      </c>
      <c r="BF48" s="9">
        <f>IFERROR(VLOOKUP($C48,Sheet5!$A$2:$L$89,9,0),0)</f>
        <v>956873.57000000007</v>
      </c>
      <c r="BG48" s="12">
        <f>IFERROR(VLOOKUP($C48,ผลงาน!$K$3:$Q$901,4,0),0)</f>
        <v>61.39</v>
      </c>
      <c r="BH48" s="154">
        <f t="shared" si="90"/>
        <v>15586.79866427757</v>
      </c>
      <c r="BI48" s="120">
        <f t="shared" si="91"/>
        <v>73.667999999999992</v>
      </c>
      <c r="BJ48" s="121">
        <f t="shared" si="92"/>
        <v>73.667999999999992</v>
      </c>
      <c r="BK48" s="35">
        <f t="shared" si="93"/>
        <v>16014.65628761199</v>
      </c>
      <c r="BL48" s="36">
        <f t="shared" si="94"/>
        <v>1179767.6993958</v>
      </c>
      <c r="BM48" s="9">
        <f>VLOOKUP($C48,Sheet5!$A$2:$L$89,12,0)</f>
        <v>3252141</v>
      </c>
      <c r="BN48" s="12">
        <f>IFERROR(VLOOKUP($C48,ผลงาน!$K$3:$Q$901,6,0),0)</f>
        <v>191.45899999999975</v>
      </c>
      <c r="BO48" s="9">
        <f t="shared" si="95"/>
        <v>16986.096239926064</v>
      </c>
      <c r="BP48" s="116">
        <f t="shared" si="96"/>
        <v>229.75079999999969</v>
      </c>
      <c r="BQ48" s="117">
        <f t="shared" si="97"/>
        <v>229.75079999999969</v>
      </c>
      <c r="BR48" s="35">
        <f t="shared" si="98"/>
        <v>17452.364581712034</v>
      </c>
      <c r="BS48" s="36">
        <f t="shared" si="99"/>
        <v>4009694.7245399999</v>
      </c>
      <c r="BT48" s="37">
        <f t="shared" si="100"/>
        <v>30912565.514260802</v>
      </c>
      <c r="BU48" s="38">
        <f t="shared" si="53"/>
        <v>72841283.210374802</v>
      </c>
      <c r="BV48" s="39">
        <f>IFERROR(VLOOKUP($C48,'UC Revenue Structure'!$A$2:$F$89,6,0),0)</f>
        <v>0.6</v>
      </c>
      <c r="BW48" s="38">
        <f t="shared" si="101"/>
        <v>43704769.92622488</v>
      </c>
      <c r="BX48" s="146">
        <f t="shared" si="54"/>
        <v>71294</v>
      </c>
      <c r="BY48" s="10">
        <f>VLOOKUP($C48,ผลงาน!$A$2:$H$898,3,0)</f>
        <v>71294</v>
      </c>
      <c r="BZ48" s="147">
        <f t="shared" si="51"/>
        <v>0</v>
      </c>
    </row>
    <row r="49" spans="1:78" x14ac:dyDescent="0.4">
      <c r="A49" s="2">
        <v>8</v>
      </c>
      <c r="B49" s="3" t="s">
        <v>2</v>
      </c>
      <c r="C49" s="135" t="s">
        <v>529</v>
      </c>
      <c r="D49" s="4" t="s">
        <v>1428</v>
      </c>
      <c r="E49" s="5" t="s">
        <v>1816</v>
      </c>
      <c r="F49" s="7">
        <v>6</v>
      </c>
      <c r="G49" s="8" t="s">
        <v>1818</v>
      </c>
      <c r="H49" s="9">
        <f>VLOOKUP($C49,Sheet5!$A$2:$L$89,3,0)</f>
        <v>24073233.16</v>
      </c>
      <c r="I49" s="10">
        <f>VLOOKUP($C49,ผลงาน!$A$2:$H$898,6,0)</f>
        <v>62915</v>
      </c>
      <c r="J49" s="11">
        <f t="shared" si="55"/>
        <v>382.63106031947865</v>
      </c>
      <c r="K49" s="30">
        <f t="shared" si="56"/>
        <v>75498</v>
      </c>
      <c r="L49" s="34">
        <f t="shared" si="57"/>
        <v>75498</v>
      </c>
      <c r="M49" s="35">
        <f t="shared" si="58"/>
        <v>393.13428292524833</v>
      </c>
      <c r="N49" s="36">
        <f t="shared" si="59"/>
        <v>29680852.092290398</v>
      </c>
      <c r="O49" s="9">
        <f>IFERROR(VLOOKUP($C49,Sheet5!$A$2:$L$89,5,0),0)</f>
        <v>3521425.54</v>
      </c>
      <c r="P49" s="10">
        <f>VLOOKUP($C49,ผลงาน!$A$2:$H$898,4,0)</f>
        <v>8047</v>
      </c>
      <c r="Q49" s="11">
        <f t="shared" si="60"/>
        <v>437.60724990679756</v>
      </c>
      <c r="R49" s="30">
        <f t="shared" si="61"/>
        <v>9656.4</v>
      </c>
      <c r="S49" s="34">
        <f t="shared" si="62"/>
        <v>9656.4</v>
      </c>
      <c r="T49" s="35">
        <f t="shared" si="63"/>
        <v>449.61956891673918</v>
      </c>
      <c r="U49" s="36">
        <f t="shared" si="64"/>
        <v>4341706.4052876001</v>
      </c>
      <c r="V49" s="9">
        <f>IFERROR(VLOOKUP($C49,Sheet5!$A$2:$L$89,4,0),0)</f>
        <v>751943.56</v>
      </c>
      <c r="W49" s="10">
        <f>VLOOKUP($C49,ผลงาน!$A$2:$H$898,5,0)</f>
        <v>3183</v>
      </c>
      <c r="X49" s="11">
        <f t="shared" si="65"/>
        <v>236.23737354696829</v>
      </c>
      <c r="Y49" s="30">
        <f t="shared" si="66"/>
        <v>3819.6</v>
      </c>
      <c r="Z49" s="34">
        <f t="shared" si="67"/>
        <v>3819.6</v>
      </c>
      <c r="AA49" s="35">
        <f t="shared" si="68"/>
        <v>242.72208945083256</v>
      </c>
      <c r="AB49" s="36">
        <f t="shared" si="69"/>
        <v>927101.29286639998</v>
      </c>
      <c r="AC49" s="9">
        <f>VLOOKUP($C49,Sheet5!$A$2:$L$89,6,0)</f>
        <v>44704.5</v>
      </c>
      <c r="AD49" s="10">
        <f>VLOOKUP($C49,ผลงาน!$A$2:$H$898,7,0)</f>
        <v>6350</v>
      </c>
      <c r="AE49" s="11">
        <f t="shared" si="70"/>
        <v>7.0400787401574805</v>
      </c>
      <c r="AF49" s="30">
        <f t="shared" si="71"/>
        <v>7620</v>
      </c>
      <c r="AG49" s="34">
        <f t="shared" si="72"/>
        <v>7620</v>
      </c>
      <c r="AH49" s="35">
        <f t="shared" si="73"/>
        <v>7.2333289015748035</v>
      </c>
      <c r="AI49" s="36">
        <f t="shared" si="74"/>
        <v>55117.966230000005</v>
      </c>
      <c r="AJ49" s="9">
        <f>VLOOKUP($C49,Sheet5!$A$2:$L$89,7,0)</f>
        <v>1572590.54</v>
      </c>
      <c r="AK49" s="10">
        <f>VLOOKUP($C49,ผลงาน!$A$2:$H$898,8,0)</f>
        <v>0</v>
      </c>
      <c r="AL49" s="11">
        <f t="shared" si="75"/>
        <v>0</v>
      </c>
      <c r="AM49" s="30">
        <f t="shared" si="76"/>
        <v>0</v>
      </c>
      <c r="AN49" s="34">
        <f t="shared" si="77"/>
        <v>0</v>
      </c>
      <c r="AO49" s="35">
        <f t="shared" si="78"/>
        <v>0</v>
      </c>
      <c r="AP49" s="36">
        <f t="shared" si="79"/>
        <v>0</v>
      </c>
      <c r="AQ49" s="37">
        <f t="shared" si="52"/>
        <v>35004777.756674394</v>
      </c>
      <c r="AR49" s="9">
        <f>VLOOKUP($C49,Sheet5!$A$2:$L$89,8,0)</f>
        <v>12974268.5</v>
      </c>
      <c r="AS49" s="12">
        <f>IFERROR(VLOOKUP($C49,ผลงาน!$K$3:$Q$901,3,0),0)</f>
        <v>998.75779999999986</v>
      </c>
      <c r="AT49" s="9">
        <f t="shared" si="80"/>
        <v>12990.405181316233</v>
      </c>
      <c r="AU49" s="108">
        <f t="shared" si="81"/>
        <v>1198.5093599999998</v>
      </c>
      <c r="AV49" s="112">
        <f t="shared" si="82"/>
        <v>1198.5093599999998</v>
      </c>
      <c r="AW49" s="35">
        <f t="shared" si="83"/>
        <v>13346.991803543364</v>
      </c>
      <c r="AX49" s="36">
        <f t="shared" si="84"/>
        <v>15996494.604389999</v>
      </c>
      <c r="AY49" s="9">
        <f>IFERROR(VLOOKUP($C49,Sheet5!$A$2:$L$89,10,0),0)</f>
        <v>1287979</v>
      </c>
      <c r="AZ49" s="12">
        <f>IFERROR(VLOOKUP($C49,ผลงาน!$K$3:$Q$901,5,0),0)</f>
        <v>60.811500000000002</v>
      </c>
      <c r="BA49" s="9">
        <f t="shared" si="85"/>
        <v>21179.859072708285</v>
      </c>
      <c r="BB49" s="116">
        <f t="shared" si="86"/>
        <v>72.973799999999997</v>
      </c>
      <c r="BC49" s="117">
        <f t="shared" si="87"/>
        <v>72.973799999999997</v>
      </c>
      <c r="BD49" s="35">
        <f t="shared" si="88"/>
        <v>21761.246204254126</v>
      </c>
      <c r="BE49" s="36">
        <f t="shared" si="89"/>
        <v>1588000.8282599996</v>
      </c>
      <c r="BF49" s="9">
        <f>IFERROR(VLOOKUP($C49,Sheet5!$A$2:$L$89,9,0),0)</f>
        <v>307619.5</v>
      </c>
      <c r="BG49" s="12">
        <f>IFERROR(VLOOKUP($C49,ผลงาน!$K$3:$Q$901,4,0),0)</f>
        <v>16.8065</v>
      </c>
      <c r="BH49" s="154">
        <f t="shared" si="90"/>
        <v>18303.60277273674</v>
      </c>
      <c r="BI49" s="120">
        <f t="shared" si="91"/>
        <v>20.1678</v>
      </c>
      <c r="BJ49" s="121">
        <f t="shared" si="92"/>
        <v>20.1678</v>
      </c>
      <c r="BK49" s="35">
        <f t="shared" si="93"/>
        <v>18806.036668848363</v>
      </c>
      <c r="BL49" s="36">
        <f t="shared" si="94"/>
        <v>379276.38633000001</v>
      </c>
      <c r="BM49" s="9">
        <f>VLOOKUP($C49,Sheet5!$A$2:$L$89,12,0)</f>
        <v>804765</v>
      </c>
      <c r="BN49" s="12">
        <f>IFERROR(VLOOKUP($C49,ผลงาน!$K$3:$Q$901,6,0),0)</f>
        <v>61.366800000000175</v>
      </c>
      <c r="BO49" s="9">
        <f t="shared" si="95"/>
        <v>13114.012788673968</v>
      </c>
      <c r="BP49" s="116">
        <f t="shared" si="96"/>
        <v>73.640160000000208</v>
      </c>
      <c r="BQ49" s="117">
        <f t="shared" si="97"/>
        <v>73.640160000000208</v>
      </c>
      <c r="BR49" s="35">
        <f t="shared" si="98"/>
        <v>13473.992439723068</v>
      </c>
      <c r="BS49" s="36">
        <f t="shared" si="99"/>
        <v>992226.95909999986</v>
      </c>
      <c r="BT49" s="37">
        <f t="shared" si="100"/>
        <v>18955998.778080001</v>
      </c>
      <c r="BU49" s="38">
        <f t="shared" si="53"/>
        <v>53960776.534754395</v>
      </c>
      <c r="BV49" s="39">
        <f>IFERROR(VLOOKUP($C49,'UC Revenue Structure'!$A$2:$F$89,6,0),0)</f>
        <v>0.57999999999999996</v>
      </c>
      <c r="BW49" s="38">
        <f t="shared" si="101"/>
        <v>31297250.390157547</v>
      </c>
      <c r="BX49" s="146">
        <f t="shared" si="54"/>
        <v>80495</v>
      </c>
      <c r="BY49" s="10">
        <f>VLOOKUP($C49,ผลงาน!$A$2:$H$898,3,0)</f>
        <v>80495</v>
      </c>
      <c r="BZ49" s="147">
        <f t="shared" si="51"/>
        <v>0</v>
      </c>
    </row>
    <row r="50" spans="1:78" x14ac:dyDescent="0.4">
      <c r="A50" s="2">
        <v>8</v>
      </c>
      <c r="B50" s="3" t="s">
        <v>2</v>
      </c>
      <c r="C50" s="135" t="s">
        <v>530</v>
      </c>
      <c r="D50" s="4" t="s">
        <v>1429</v>
      </c>
      <c r="E50" s="5" t="s">
        <v>1816</v>
      </c>
      <c r="F50" s="7">
        <v>2</v>
      </c>
      <c r="G50" s="8" t="s">
        <v>1823</v>
      </c>
      <c r="H50" s="9">
        <f>VLOOKUP($C50,Sheet5!$A$2:$L$89,3,0)</f>
        <v>9952212.6999999993</v>
      </c>
      <c r="I50" s="10">
        <f>VLOOKUP($C50,ผลงาน!$A$2:$H$898,6,0)</f>
        <v>26593</v>
      </c>
      <c r="J50" s="11">
        <f t="shared" si="55"/>
        <v>374.24181927574921</v>
      </c>
      <c r="K50" s="30">
        <f t="shared" si="56"/>
        <v>31911.599999999999</v>
      </c>
      <c r="L50" s="34">
        <f t="shared" si="57"/>
        <v>31911.599999999999</v>
      </c>
      <c r="M50" s="35">
        <f t="shared" si="58"/>
        <v>384.5147572148685</v>
      </c>
      <c r="N50" s="36">
        <f t="shared" si="59"/>
        <v>12270481.126337998</v>
      </c>
      <c r="O50" s="9">
        <f>IFERROR(VLOOKUP($C50,Sheet5!$A$2:$L$89,5,0),0)</f>
        <v>1360387.5</v>
      </c>
      <c r="P50" s="10">
        <f>VLOOKUP($C50,ผลงาน!$A$2:$H$898,4,0)</f>
        <v>3398</v>
      </c>
      <c r="Q50" s="11">
        <f t="shared" si="60"/>
        <v>400.34947027663333</v>
      </c>
      <c r="R50" s="30">
        <f t="shared" si="61"/>
        <v>4077.6</v>
      </c>
      <c r="S50" s="34">
        <f t="shared" si="62"/>
        <v>4077.6</v>
      </c>
      <c r="T50" s="35">
        <f t="shared" si="63"/>
        <v>411.33906323572694</v>
      </c>
      <c r="U50" s="36">
        <f t="shared" si="64"/>
        <v>1677276.1642500001</v>
      </c>
      <c r="V50" s="9">
        <f>IFERROR(VLOOKUP($C50,Sheet5!$A$2:$L$89,4,0),0)</f>
        <v>270979</v>
      </c>
      <c r="W50" s="10">
        <f>VLOOKUP($C50,ผลงาน!$A$2:$H$898,5,0)</f>
        <v>1579</v>
      </c>
      <c r="X50" s="11">
        <f t="shared" si="65"/>
        <v>171.61431285623812</v>
      </c>
      <c r="Y50" s="30">
        <f t="shared" si="66"/>
        <v>1894.8</v>
      </c>
      <c r="Z50" s="34">
        <f t="shared" si="67"/>
        <v>1894.8</v>
      </c>
      <c r="AA50" s="35">
        <f t="shared" si="68"/>
        <v>176.32512574414184</v>
      </c>
      <c r="AB50" s="36">
        <f t="shared" si="69"/>
        <v>334100.84825999994</v>
      </c>
      <c r="AC50" s="9">
        <f>VLOOKUP($C50,Sheet5!$A$2:$L$89,6,0)</f>
        <v>140546.5</v>
      </c>
      <c r="AD50" s="10">
        <f>VLOOKUP($C50,ผลงาน!$A$2:$H$898,7,0)</f>
        <v>2605</v>
      </c>
      <c r="AE50" s="11">
        <f t="shared" si="70"/>
        <v>53.952591170825336</v>
      </c>
      <c r="AF50" s="30">
        <f t="shared" si="71"/>
        <v>3126</v>
      </c>
      <c r="AG50" s="34">
        <f t="shared" si="72"/>
        <v>3126</v>
      </c>
      <c r="AH50" s="35">
        <f t="shared" si="73"/>
        <v>55.433589798464489</v>
      </c>
      <c r="AI50" s="36">
        <f t="shared" si="74"/>
        <v>173285.40171000001</v>
      </c>
      <c r="AJ50" s="9">
        <f>VLOOKUP($C50,Sheet5!$A$2:$L$89,7,0)</f>
        <v>757154.5</v>
      </c>
      <c r="AK50" s="10">
        <f>VLOOKUP($C50,ผลงาน!$A$2:$H$898,8,0)</f>
        <v>0</v>
      </c>
      <c r="AL50" s="11">
        <f t="shared" si="75"/>
        <v>0</v>
      </c>
      <c r="AM50" s="30">
        <f t="shared" si="76"/>
        <v>0</v>
      </c>
      <c r="AN50" s="34">
        <f t="shared" si="77"/>
        <v>0</v>
      </c>
      <c r="AO50" s="35">
        <f t="shared" si="78"/>
        <v>0</v>
      </c>
      <c r="AP50" s="36">
        <f t="shared" si="79"/>
        <v>0</v>
      </c>
      <c r="AQ50" s="37">
        <f t="shared" si="52"/>
        <v>14455143.540557997</v>
      </c>
      <c r="AR50" s="9">
        <f>VLOOKUP($C50,Sheet5!$A$2:$L$89,8,0)</f>
        <v>3802326.21</v>
      </c>
      <c r="AS50" s="12">
        <f>IFERROR(VLOOKUP($C50,ผลงาน!$K$3:$Q$901,3,0),0)</f>
        <v>312.90049999999997</v>
      </c>
      <c r="AT50" s="9">
        <f t="shared" si="80"/>
        <v>12151.870035362681</v>
      </c>
      <c r="AU50" s="108">
        <f t="shared" si="81"/>
        <v>375.48059999999992</v>
      </c>
      <c r="AV50" s="112">
        <f t="shared" si="82"/>
        <v>375.48059999999992</v>
      </c>
      <c r="AW50" s="35">
        <f t="shared" si="83"/>
        <v>12485.438867833387</v>
      </c>
      <c r="AX50" s="36">
        <f t="shared" si="84"/>
        <v>4688040.0773574002</v>
      </c>
      <c r="AY50" s="9">
        <f>IFERROR(VLOOKUP($C50,Sheet5!$A$2:$L$89,10,0),0)</f>
        <v>623674.75</v>
      </c>
      <c r="AZ50" s="12">
        <f>IFERROR(VLOOKUP($C50,ผลงาน!$K$3:$Q$901,5,0),0)</f>
        <v>39.625300000000003</v>
      </c>
      <c r="BA50" s="9">
        <f t="shared" si="85"/>
        <v>15739.306705564373</v>
      </c>
      <c r="BB50" s="116">
        <f t="shared" si="86"/>
        <v>47.550360000000005</v>
      </c>
      <c r="BC50" s="117">
        <f t="shared" si="87"/>
        <v>47.550360000000005</v>
      </c>
      <c r="BD50" s="35">
        <f t="shared" si="88"/>
        <v>16171.350674632115</v>
      </c>
      <c r="BE50" s="36">
        <f t="shared" si="89"/>
        <v>768953.54626500001</v>
      </c>
      <c r="BF50" s="9">
        <f>IFERROR(VLOOKUP($C50,Sheet5!$A$2:$L$89,9,0),0)</f>
        <v>98057</v>
      </c>
      <c r="BG50" s="12">
        <f>IFERROR(VLOOKUP($C50,ผลงาน!$K$3:$Q$901,4,0),0)</f>
        <v>9.5744000000000007</v>
      </c>
      <c r="BH50" s="154">
        <f t="shared" si="90"/>
        <v>10241.581717914438</v>
      </c>
      <c r="BI50" s="120">
        <f t="shared" si="91"/>
        <v>11.489280000000001</v>
      </c>
      <c r="BJ50" s="121">
        <f t="shared" si="92"/>
        <v>11.489280000000001</v>
      </c>
      <c r="BK50" s="35">
        <f t="shared" si="93"/>
        <v>10522.71313607119</v>
      </c>
      <c r="BL50" s="36">
        <f t="shared" si="94"/>
        <v>120898.39758</v>
      </c>
      <c r="BM50" s="9">
        <f>VLOOKUP($C50,Sheet5!$A$2:$L$89,12,0)</f>
        <v>460300</v>
      </c>
      <c r="BN50" s="12">
        <f>IFERROR(VLOOKUP($C50,ผลงาน!$K$3:$Q$901,6,0),0)</f>
        <v>15.712800000000023</v>
      </c>
      <c r="BO50" s="9">
        <f t="shared" si="95"/>
        <v>29294.587851942324</v>
      </c>
      <c r="BP50" s="116">
        <f t="shared" si="96"/>
        <v>18.855360000000026</v>
      </c>
      <c r="BQ50" s="117">
        <f t="shared" si="97"/>
        <v>18.855360000000026</v>
      </c>
      <c r="BR50" s="35">
        <f t="shared" si="98"/>
        <v>30098.724288478141</v>
      </c>
      <c r="BS50" s="36">
        <f t="shared" si="99"/>
        <v>567522.28200000001</v>
      </c>
      <c r="BT50" s="37">
        <f t="shared" si="100"/>
        <v>6145414.3032024</v>
      </c>
      <c r="BU50" s="38">
        <f t="shared" si="53"/>
        <v>20600557.843760397</v>
      </c>
      <c r="BV50" s="39">
        <f>IFERROR(VLOOKUP($C50,'UC Revenue Structure'!$A$2:$F$89,6,0),0)</f>
        <v>0.59</v>
      </c>
      <c r="BW50" s="38">
        <f t="shared" si="101"/>
        <v>12154329.127818633</v>
      </c>
      <c r="BX50" s="146">
        <f t="shared" si="54"/>
        <v>34175</v>
      </c>
      <c r="BY50" s="10">
        <f>VLOOKUP($C50,ผลงาน!$A$2:$H$898,3,0)</f>
        <v>34175</v>
      </c>
      <c r="BZ50" s="147">
        <f t="shared" si="51"/>
        <v>0</v>
      </c>
    </row>
    <row r="51" spans="1:78" x14ac:dyDescent="0.4">
      <c r="A51" s="2">
        <v>8</v>
      </c>
      <c r="B51" s="3" t="s">
        <v>3</v>
      </c>
      <c r="C51" s="135" t="s">
        <v>531</v>
      </c>
      <c r="D51" s="4" t="s">
        <v>1430</v>
      </c>
      <c r="E51" s="5" t="s">
        <v>1815</v>
      </c>
      <c r="F51" s="7">
        <v>19</v>
      </c>
      <c r="G51" s="8" t="s">
        <v>1824</v>
      </c>
      <c r="H51" s="9">
        <f>VLOOKUP($C51,Sheet5!$A$2:$L$89,3,0)</f>
        <v>345760243.38</v>
      </c>
      <c r="I51" s="10">
        <f>VLOOKUP($C51,ผลงาน!$A$2:$H$898,6,0)</f>
        <v>379839</v>
      </c>
      <c r="J51" s="11">
        <f t="shared" si="55"/>
        <v>910.28104902340203</v>
      </c>
      <c r="K51" s="30">
        <f t="shared" si="56"/>
        <v>455806.8</v>
      </c>
      <c r="L51" s="34">
        <f t="shared" si="57"/>
        <v>455806.8</v>
      </c>
      <c r="M51" s="35">
        <f t="shared" si="58"/>
        <v>935.26826381909439</v>
      </c>
      <c r="N51" s="36">
        <f t="shared" si="59"/>
        <v>426301634.47293717</v>
      </c>
      <c r="O51" s="9">
        <f>IFERROR(VLOOKUP($C51,Sheet5!$A$2:$L$89,5,0),0)</f>
        <v>215228816.90000001</v>
      </c>
      <c r="P51" s="10">
        <f>VLOOKUP($C51,ผลงาน!$A$2:$H$898,4,0)</f>
        <v>144916</v>
      </c>
      <c r="Q51" s="11">
        <f t="shared" si="60"/>
        <v>1485.1970582958404</v>
      </c>
      <c r="R51" s="30">
        <f t="shared" si="61"/>
        <v>173899.19999999998</v>
      </c>
      <c r="S51" s="34">
        <f t="shared" si="62"/>
        <v>173899.19999999998</v>
      </c>
      <c r="T51" s="35">
        <f t="shared" si="63"/>
        <v>1525.9657175460611</v>
      </c>
      <c r="U51" s="36">
        <f t="shared" si="64"/>
        <v>265364217.50868598</v>
      </c>
      <c r="V51" s="9">
        <f>IFERROR(VLOOKUP($C51,Sheet5!$A$2:$L$89,4,0),0)</f>
        <v>60613457.5</v>
      </c>
      <c r="W51" s="10">
        <f>VLOOKUP($C51,ผลงาน!$A$2:$H$898,5,0)</f>
        <v>70394</v>
      </c>
      <c r="X51" s="11">
        <f t="shared" si="65"/>
        <v>861.05999801119412</v>
      </c>
      <c r="Y51" s="30">
        <f t="shared" si="66"/>
        <v>84472.8</v>
      </c>
      <c r="Z51" s="34">
        <f t="shared" si="67"/>
        <v>84472.8</v>
      </c>
      <c r="AA51" s="35">
        <f t="shared" si="68"/>
        <v>884.69609495660143</v>
      </c>
      <c r="AB51" s="36">
        <f t="shared" si="69"/>
        <v>74732756.29005</v>
      </c>
      <c r="AC51" s="9">
        <f>VLOOKUP($C51,Sheet5!$A$2:$L$89,6,0)</f>
        <v>229405.75</v>
      </c>
      <c r="AD51" s="10">
        <f>VLOOKUP($C51,ผลงาน!$A$2:$H$898,7,0)</f>
        <v>37457</v>
      </c>
      <c r="AE51" s="11">
        <f t="shared" si="70"/>
        <v>6.12450943748832</v>
      </c>
      <c r="AF51" s="30">
        <f t="shared" si="71"/>
        <v>44948.4</v>
      </c>
      <c r="AG51" s="34">
        <f t="shared" si="72"/>
        <v>44948.4</v>
      </c>
      <c r="AH51" s="35">
        <f t="shared" si="73"/>
        <v>6.2926272215473746</v>
      </c>
      <c r="AI51" s="36">
        <f t="shared" si="74"/>
        <v>282843.52540500002</v>
      </c>
      <c r="AJ51" s="9">
        <f>VLOOKUP($C51,Sheet5!$A$2:$L$89,7,0)</f>
        <v>49160624.059999995</v>
      </c>
      <c r="AK51" s="10">
        <f>VLOOKUP($C51,ผลงาน!$A$2:$H$898,8,0)</f>
        <v>0</v>
      </c>
      <c r="AL51" s="11">
        <f t="shared" si="75"/>
        <v>0</v>
      </c>
      <c r="AM51" s="30">
        <f t="shared" si="76"/>
        <v>0</v>
      </c>
      <c r="AN51" s="34">
        <f t="shared" si="77"/>
        <v>0</v>
      </c>
      <c r="AO51" s="35">
        <f t="shared" si="78"/>
        <v>0</v>
      </c>
      <c r="AP51" s="36">
        <f t="shared" si="79"/>
        <v>0</v>
      </c>
      <c r="AQ51" s="37">
        <f t="shared" si="52"/>
        <v>766681451.79707825</v>
      </c>
      <c r="AR51" s="9">
        <f>VLOOKUP($C51,Sheet5!$A$2:$L$89,8,0)</f>
        <v>834362274.72000003</v>
      </c>
      <c r="AS51" s="12">
        <f>IFERROR(VLOOKUP($C51,ผลงาน!$K$3:$Q$901,3,0),0)</f>
        <v>45546.491399999992</v>
      </c>
      <c r="AT51" s="9">
        <f t="shared" si="80"/>
        <v>18318.914346056525</v>
      </c>
      <c r="AU51" s="108">
        <f t="shared" si="81"/>
        <v>54655.789679999987</v>
      </c>
      <c r="AV51" s="112">
        <f t="shared" si="82"/>
        <v>54655.789679999987</v>
      </c>
      <c r="AW51" s="35">
        <f t="shared" si="83"/>
        <v>18821.768544855775</v>
      </c>
      <c r="AX51" s="36">
        <f t="shared" si="84"/>
        <v>1028718622.9932766</v>
      </c>
      <c r="AY51" s="9">
        <f>IFERROR(VLOOKUP($C51,Sheet5!$A$2:$L$89,10,0),0)</f>
        <v>169391178.67999998</v>
      </c>
      <c r="AZ51" s="12">
        <f>IFERROR(VLOOKUP($C51,ผลงาน!$K$3:$Q$901,5,0),0)</f>
        <v>8291.6154999999999</v>
      </c>
      <c r="BA51" s="9">
        <f t="shared" si="85"/>
        <v>20429.21294167584</v>
      </c>
      <c r="BB51" s="116">
        <f t="shared" si="86"/>
        <v>9949.9385999999995</v>
      </c>
      <c r="BC51" s="117">
        <f t="shared" si="87"/>
        <v>9949.9385999999995</v>
      </c>
      <c r="BD51" s="35">
        <f t="shared" si="88"/>
        <v>20989.994836924841</v>
      </c>
      <c r="BE51" s="36">
        <f t="shared" si="89"/>
        <v>208849159.84171918</v>
      </c>
      <c r="BF51" s="9">
        <f>IFERROR(VLOOKUP($C51,Sheet5!$A$2:$L$89,9,0),0)</f>
        <v>76572076.950000003</v>
      </c>
      <c r="BG51" s="12">
        <f>IFERROR(VLOOKUP($C51,ผลงาน!$K$3:$Q$901,4,0),0)</f>
        <v>5806.8213999999989</v>
      </c>
      <c r="BH51" s="154">
        <f t="shared" si="90"/>
        <v>13186.57345824344</v>
      </c>
      <c r="BI51" s="120">
        <f t="shared" si="91"/>
        <v>6968.1856799999987</v>
      </c>
      <c r="BJ51" s="121">
        <f t="shared" si="92"/>
        <v>6968.1856799999987</v>
      </c>
      <c r="BK51" s="35">
        <f t="shared" si="93"/>
        <v>13548.544899672223</v>
      </c>
      <c r="BL51" s="36">
        <f t="shared" si="94"/>
        <v>94408776.554732993</v>
      </c>
      <c r="BM51" s="9">
        <f>VLOOKUP($C51,Sheet5!$A$2:$L$89,12,0)</f>
        <v>113282216.28999999</v>
      </c>
      <c r="BN51" s="12">
        <f>IFERROR(VLOOKUP($C51,ผลงาน!$K$3:$Q$901,6,0),0)</f>
        <v>2933.9049000000105</v>
      </c>
      <c r="BO51" s="9">
        <f t="shared" si="95"/>
        <v>38611.413849848912</v>
      </c>
      <c r="BP51" s="116">
        <f t="shared" si="96"/>
        <v>3520.6858800000123</v>
      </c>
      <c r="BQ51" s="117">
        <f t="shared" si="97"/>
        <v>3520.6858800000123</v>
      </c>
      <c r="BR51" s="35">
        <f t="shared" si="98"/>
        <v>39671.297160027265</v>
      </c>
      <c r="BS51" s="36">
        <f t="shared" si="99"/>
        <v>139670175.75259259</v>
      </c>
      <c r="BT51" s="37">
        <f t="shared" si="100"/>
        <v>1471646735.1423213</v>
      </c>
      <c r="BU51" s="38">
        <f t="shared" si="53"/>
        <v>2238328186.9393997</v>
      </c>
      <c r="BV51" s="39">
        <f>IFERROR(VLOOKUP($C51,'UC Revenue Structure'!$A$2:$F$89,6,0),0)</f>
        <v>0.38</v>
      </c>
      <c r="BW51" s="38">
        <f t="shared" si="101"/>
        <v>850564711.03697193</v>
      </c>
      <c r="BX51" s="146">
        <f t="shared" si="54"/>
        <v>632606</v>
      </c>
      <c r="BY51" s="10">
        <f>VLOOKUP($C51,ผลงาน!$A$2:$H$898,3,0)</f>
        <v>632606</v>
      </c>
      <c r="BZ51" s="147">
        <f t="shared" si="51"/>
        <v>0</v>
      </c>
    </row>
    <row r="52" spans="1:78" x14ac:dyDescent="0.4">
      <c r="A52" s="2">
        <v>8</v>
      </c>
      <c r="B52" s="3" t="s">
        <v>3</v>
      </c>
      <c r="C52" s="135" t="s">
        <v>532</v>
      </c>
      <c r="D52" s="4" t="s">
        <v>1431</v>
      </c>
      <c r="E52" s="5" t="s">
        <v>1816</v>
      </c>
      <c r="F52" s="7">
        <v>6</v>
      </c>
      <c r="G52" s="8" t="s">
        <v>1818</v>
      </c>
      <c r="H52" s="9">
        <f>VLOOKUP($C52,Sheet5!$A$2:$L$89,3,0)</f>
        <v>29575218</v>
      </c>
      <c r="I52" s="10">
        <f>VLOOKUP($C52,ผลงาน!$A$2:$H$898,6,0)</f>
        <v>54666</v>
      </c>
      <c r="J52" s="11">
        <f>IFERROR(SUM(H52/I52),0)</f>
        <v>541.0166831302821</v>
      </c>
      <c r="K52" s="30">
        <f t="shared" si="56"/>
        <v>65599.199999999997</v>
      </c>
      <c r="L52" s="34">
        <f t="shared" si="57"/>
        <v>65599.199999999997</v>
      </c>
      <c r="M52" s="35">
        <f t="shared" si="58"/>
        <v>555.86759108220838</v>
      </c>
      <c r="N52" s="36">
        <f t="shared" si="59"/>
        <v>36464469.280919999</v>
      </c>
      <c r="O52" s="9">
        <f>IFERROR(VLOOKUP($C52,Sheet5!$A$2:$L$89,5,0),0)</f>
        <v>2374161</v>
      </c>
      <c r="P52" s="10">
        <f>VLOOKUP($C52,ผลงาน!$A$2:$H$898,4,0)</f>
        <v>0</v>
      </c>
      <c r="Q52" s="11">
        <f>IFERROR(SUM(O52/P52),0)</f>
        <v>0</v>
      </c>
      <c r="R52" s="30">
        <f t="shared" si="61"/>
        <v>0</v>
      </c>
      <c r="S52" s="34">
        <f t="shared" si="62"/>
        <v>0</v>
      </c>
      <c r="T52" s="35">
        <f t="shared" si="63"/>
        <v>0</v>
      </c>
      <c r="U52" s="36">
        <f t="shared" si="64"/>
        <v>0</v>
      </c>
      <c r="V52" s="9">
        <f>IFERROR(VLOOKUP($C52,Sheet5!$A$2:$L$89,4,0),0)</f>
        <v>765093</v>
      </c>
      <c r="W52" s="10">
        <f>VLOOKUP($C52,ผลงาน!$A$2:$H$898,5,0)</f>
        <v>830</v>
      </c>
      <c r="X52" s="11">
        <f>IFERROR(SUM(V52/W52),0)</f>
        <v>921.79879518072289</v>
      </c>
      <c r="Y52" s="30">
        <f t="shared" si="66"/>
        <v>996</v>
      </c>
      <c r="Z52" s="34">
        <f t="shared" si="67"/>
        <v>996</v>
      </c>
      <c r="AA52" s="35">
        <f t="shared" si="68"/>
        <v>947.10217210843371</v>
      </c>
      <c r="AB52" s="36">
        <f t="shared" si="69"/>
        <v>943313.76341999997</v>
      </c>
      <c r="AC52" s="9">
        <f>VLOOKUP($C52,Sheet5!$A$2:$L$89,6,0)</f>
        <v>23378</v>
      </c>
      <c r="AD52" s="10">
        <f>VLOOKUP($C52,ผลงาน!$A$2:$H$898,7,0)</f>
        <v>133</v>
      </c>
      <c r="AE52" s="11">
        <f t="shared" si="70"/>
        <v>175.77443609022558</v>
      </c>
      <c r="AF52" s="30">
        <f t="shared" si="71"/>
        <v>159.6</v>
      </c>
      <c r="AG52" s="34">
        <f t="shared" si="72"/>
        <v>159.6</v>
      </c>
      <c r="AH52" s="35">
        <f t="shared" si="73"/>
        <v>180.59944436090228</v>
      </c>
      <c r="AI52" s="36">
        <f t="shared" si="74"/>
        <v>28823.671320000005</v>
      </c>
      <c r="AJ52" s="9">
        <f>VLOOKUP($C52,Sheet5!$A$2:$L$89,7,0)</f>
        <v>1483259</v>
      </c>
      <c r="AK52" s="10">
        <f>VLOOKUP($C52,ผลงาน!$A$2:$H$898,8,0)</f>
        <v>17456</v>
      </c>
      <c r="AL52" s="11">
        <f t="shared" si="75"/>
        <v>84.971299266727769</v>
      </c>
      <c r="AM52" s="30">
        <f t="shared" si="76"/>
        <v>20947.2</v>
      </c>
      <c r="AN52" s="34">
        <f t="shared" si="77"/>
        <v>20947.2</v>
      </c>
      <c r="AO52" s="35">
        <f t="shared" si="78"/>
        <v>87.30376143159944</v>
      </c>
      <c r="AP52" s="36">
        <f t="shared" si="79"/>
        <v>1828769.3514599998</v>
      </c>
      <c r="AQ52" s="37">
        <f t="shared" si="52"/>
        <v>39265376.067120001</v>
      </c>
      <c r="AR52" s="9">
        <f>VLOOKUP($C52,Sheet5!$A$2:$L$89,8,0)</f>
        <v>13577434</v>
      </c>
      <c r="AS52" s="12">
        <f>IFERROR(VLOOKUP($C52,ผลงาน!$K$3:$Q$901,3,0),0)</f>
        <v>1101.1659</v>
      </c>
      <c r="AT52" s="9">
        <f t="shared" si="80"/>
        <v>12330.053082827937</v>
      </c>
      <c r="AU52" s="108">
        <f t="shared" si="81"/>
        <v>1321.3990799999999</v>
      </c>
      <c r="AV52" s="112">
        <f t="shared" si="82"/>
        <v>1321.3990799999999</v>
      </c>
      <c r="AW52" s="35">
        <f t="shared" si="83"/>
        <v>12668.513039951564</v>
      </c>
      <c r="AX52" s="36">
        <f t="shared" si="84"/>
        <v>16740161.475959998</v>
      </c>
      <c r="AY52" s="9">
        <f>IFERROR(VLOOKUP($C52,Sheet5!$A$2:$L$89,10,0),0)</f>
        <v>674950</v>
      </c>
      <c r="AZ52" s="12">
        <f>IFERROR(VLOOKUP($C52,ผลงาน!$K$3:$Q$901,5,0),0)</f>
        <v>36.915700000000001</v>
      </c>
      <c r="BA52" s="9">
        <f t="shared" si="85"/>
        <v>18283.54873400748</v>
      </c>
      <c r="BB52" s="116">
        <f t="shared" si="86"/>
        <v>44.298839999999998</v>
      </c>
      <c r="BC52" s="117">
        <f t="shared" si="87"/>
        <v>44.298839999999998</v>
      </c>
      <c r="BD52" s="35">
        <f t="shared" si="88"/>
        <v>18785.432146755986</v>
      </c>
      <c r="BE52" s="36">
        <f t="shared" si="89"/>
        <v>832172.85299999989</v>
      </c>
      <c r="BF52" s="9">
        <f>IFERROR(VLOOKUP($C52,Sheet5!$A$2:$L$89,9,0),0)</f>
        <v>406731</v>
      </c>
      <c r="BG52" s="12">
        <f>IFERROR(VLOOKUP($C52,ผลงาน!$K$3:$Q$901,4,0),0)</f>
        <v>35.6952</v>
      </c>
      <c r="BH52" s="154">
        <f t="shared" si="90"/>
        <v>11394.557251395147</v>
      </c>
      <c r="BI52" s="120">
        <f t="shared" si="91"/>
        <v>42.834240000000001</v>
      </c>
      <c r="BJ52" s="121">
        <f t="shared" si="92"/>
        <v>42.834240000000001</v>
      </c>
      <c r="BK52" s="35">
        <f t="shared" si="93"/>
        <v>11707.337847945942</v>
      </c>
      <c r="BL52" s="36">
        <f t="shared" si="94"/>
        <v>501474.91914000001</v>
      </c>
      <c r="BM52" s="9">
        <f>VLOOKUP($C52,Sheet5!$A$2:$L$89,12,0)</f>
        <v>643520</v>
      </c>
      <c r="BN52" s="12">
        <f>IFERROR(VLOOKUP($C52,ผลงาน!$K$3:$Q$901,6,0),0)</f>
        <v>10.912199999999885</v>
      </c>
      <c r="BO52" s="9">
        <f>IFERROR(SUM(BM52/BN52),0)</f>
        <v>58972.526163377392</v>
      </c>
      <c r="BP52" s="116">
        <f t="shared" si="96"/>
        <v>13.094639999999862</v>
      </c>
      <c r="BQ52" s="117">
        <f t="shared" si="97"/>
        <v>13.094639999999862</v>
      </c>
      <c r="BR52" s="35">
        <f t="shared" si="98"/>
        <v>60591.322006562099</v>
      </c>
      <c r="BS52" s="36">
        <f t="shared" si="99"/>
        <v>793421.54879999999</v>
      </c>
      <c r="BT52" s="37">
        <f t="shared" si="100"/>
        <v>18867230.796899997</v>
      </c>
      <c r="BU52" s="38">
        <f t="shared" si="53"/>
        <v>58132606.864019997</v>
      </c>
      <c r="BV52" s="39">
        <f>IFERROR(VLOOKUP($C52,'UC Revenue Structure'!$A$2:$F$89,6,0),0)</f>
        <v>0.57999999999999996</v>
      </c>
      <c r="BW52" s="38">
        <f t="shared" si="101"/>
        <v>33716911.981131598</v>
      </c>
      <c r="BX52" s="146">
        <f t="shared" si="54"/>
        <v>73085</v>
      </c>
      <c r="BY52" s="10">
        <f>VLOOKUP($C52,ผลงาน!$A$2:$H$898,3,0)</f>
        <v>73085</v>
      </c>
      <c r="BZ52" s="147">
        <f t="shared" si="51"/>
        <v>0</v>
      </c>
    </row>
    <row r="53" spans="1:78" x14ac:dyDescent="0.4">
      <c r="A53" s="2">
        <v>8</v>
      </c>
      <c r="B53" s="3" t="s">
        <v>3</v>
      </c>
      <c r="C53" s="135" t="s">
        <v>533</v>
      </c>
      <c r="D53" s="4" t="s">
        <v>1432</v>
      </c>
      <c r="E53" s="5" t="s">
        <v>1816</v>
      </c>
      <c r="F53" s="7">
        <v>5</v>
      </c>
      <c r="G53" s="8" t="s">
        <v>1820</v>
      </c>
      <c r="H53" s="9">
        <f>VLOOKUP($C53,Sheet5!$A$2:$L$89,3,0)</f>
        <v>20243480</v>
      </c>
      <c r="I53" s="10">
        <f>VLOOKUP($C53,ผลงาน!$A$2:$H$898,6,0)</f>
        <v>42558</v>
      </c>
      <c r="J53" s="11">
        <f t="shared" si="55"/>
        <v>475.66802951266504</v>
      </c>
      <c r="K53" s="30">
        <f t="shared" si="56"/>
        <v>51069.599999999999</v>
      </c>
      <c r="L53" s="34">
        <f t="shared" si="57"/>
        <v>51069.599999999999</v>
      </c>
      <c r="M53" s="35">
        <f t="shared" si="58"/>
        <v>488.72511692278772</v>
      </c>
      <c r="N53" s="36">
        <f t="shared" si="59"/>
        <v>24958996.231199998</v>
      </c>
      <c r="O53" s="9">
        <f>IFERROR(VLOOKUP($C53,Sheet5!$A$2:$L$89,5,0),0)</f>
        <v>2931737</v>
      </c>
      <c r="P53" s="10">
        <f>VLOOKUP($C53,ผลงาน!$A$2:$H$898,4,0)</f>
        <v>6922</v>
      </c>
      <c r="Q53" s="11">
        <f t="shared" si="60"/>
        <v>423.5390060676105</v>
      </c>
      <c r="R53" s="30">
        <f t="shared" si="61"/>
        <v>8306.4</v>
      </c>
      <c r="S53" s="34">
        <f t="shared" si="62"/>
        <v>8306.4</v>
      </c>
      <c r="T53" s="35">
        <f t="shared" si="63"/>
        <v>435.16515178416643</v>
      </c>
      <c r="U53" s="36">
        <f t="shared" si="64"/>
        <v>3614655.81678</v>
      </c>
      <c r="V53" s="9">
        <f>IFERROR(VLOOKUP($C53,Sheet5!$A$2:$L$89,4,0),0)</f>
        <v>649444</v>
      </c>
      <c r="W53" s="10">
        <f>VLOOKUP($C53,ผลงาน!$A$2:$H$898,5,0)</f>
        <v>10462</v>
      </c>
      <c r="X53" s="11">
        <f t="shared" si="65"/>
        <v>62.076467214681706</v>
      </c>
      <c r="Y53" s="30">
        <f t="shared" si="66"/>
        <v>12554.4</v>
      </c>
      <c r="Z53" s="34">
        <f t="shared" si="67"/>
        <v>12554.4</v>
      </c>
      <c r="AA53" s="35">
        <f t="shared" si="68"/>
        <v>63.780466239724717</v>
      </c>
      <c r="AB53" s="36">
        <f t="shared" si="69"/>
        <v>800725.48535999993</v>
      </c>
      <c r="AC53" s="9">
        <f>VLOOKUP($C53,Sheet5!$A$2:$L$89,6,0)</f>
        <v>5360</v>
      </c>
      <c r="AD53" s="10">
        <f>VLOOKUP($C53,ผลงาน!$A$2:$H$898,7,0)</f>
        <v>0</v>
      </c>
      <c r="AE53" s="11">
        <f t="shared" si="70"/>
        <v>0</v>
      </c>
      <c r="AF53" s="30">
        <f t="shared" si="71"/>
        <v>0</v>
      </c>
      <c r="AG53" s="34">
        <f t="shared" si="72"/>
        <v>0</v>
      </c>
      <c r="AH53" s="35">
        <f t="shared" si="73"/>
        <v>0</v>
      </c>
      <c r="AI53" s="36">
        <f t="shared" si="74"/>
        <v>0</v>
      </c>
      <c r="AJ53" s="9">
        <f>VLOOKUP($C53,Sheet5!$A$2:$L$89,7,0)</f>
        <v>845911</v>
      </c>
      <c r="AK53" s="10">
        <f>VLOOKUP($C53,ผลงาน!$A$2:$H$898,8,0)</f>
        <v>8236</v>
      </c>
      <c r="AL53" s="11">
        <f t="shared" si="75"/>
        <v>102.70896066051482</v>
      </c>
      <c r="AM53" s="30">
        <f t="shared" si="76"/>
        <v>9883.1999999999989</v>
      </c>
      <c r="AN53" s="34">
        <f t="shared" si="77"/>
        <v>9883.1999999999989</v>
      </c>
      <c r="AO53" s="35">
        <f t="shared" si="78"/>
        <v>105.52832163064595</v>
      </c>
      <c r="AP53" s="36">
        <f t="shared" si="79"/>
        <v>1042957.5083399999</v>
      </c>
      <c r="AQ53" s="37">
        <f t="shared" si="52"/>
        <v>30417335.041680001</v>
      </c>
      <c r="AR53" s="9">
        <f>VLOOKUP($C53,Sheet5!$A$2:$L$89,8,0)</f>
        <v>6813809.75</v>
      </c>
      <c r="AS53" s="12">
        <f>IFERROR(VLOOKUP($C53,ผลงาน!$K$3:$Q$901,3,0),0)</f>
        <v>896.55970000000013</v>
      </c>
      <c r="AT53" s="9">
        <f t="shared" si="80"/>
        <v>7599.9509569747543</v>
      </c>
      <c r="AU53" s="108">
        <f t="shared" si="81"/>
        <v>1075.8716400000001</v>
      </c>
      <c r="AV53" s="112">
        <f t="shared" si="82"/>
        <v>1075.8716400000001</v>
      </c>
      <c r="AW53" s="35">
        <f t="shared" si="83"/>
        <v>7808.5696107437116</v>
      </c>
      <c r="AX53" s="36">
        <f t="shared" si="84"/>
        <v>8401018.593164999</v>
      </c>
      <c r="AY53" s="9">
        <f>IFERROR(VLOOKUP($C53,Sheet5!$A$2:$L$89,10,0),0)</f>
        <v>1216117</v>
      </c>
      <c r="AZ53" s="12">
        <f>IFERROR(VLOOKUP($C53,ผลงาน!$K$3:$Q$901,5,0),0)</f>
        <v>88.210899999999995</v>
      </c>
      <c r="BA53" s="9">
        <f t="shared" si="85"/>
        <v>13786.470832969622</v>
      </c>
      <c r="BB53" s="116">
        <f t="shared" si="86"/>
        <v>105.85307999999999</v>
      </c>
      <c r="BC53" s="117">
        <f t="shared" si="87"/>
        <v>105.85307999999999</v>
      </c>
      <c r="BD53" s="35">
        <f t="shared" si="88"/>
        <v>14164.909457334639</v>
      </c>
      <c r="BE53" s="36">
        <f t="shared" si="89"/>
        <v>1499399.2939800001</v>
      </c>
      <c r="BF53" s="9">
        <f>IFERROR(VLOOKUP($C53,Sheet5!$A$2:$L$89,9,0),0)</f>
        <v>294851.5</v>
      </c>
      <c r="BG53" s="12">
        <f>IFERROR(VLOOKUP($C53,ผลงาน!$K$3:$Q$901,4,0),0)</f>
        <v>58.271699999999996</v>
      </c>
      <c r="BH53" s="154">
        <f t="shared" si="90"/>
        <v>5059.9433344144763</v>
      </c>
      <c r="BI53" s="120">
        <f t="shared" si="91"/>
        <v>69.926039999999986</v>
      </c>
      <c r="BJ53" s="121">
        <f t="shared" si="92"/>
        <v>69.926039999999986</v>
      </c>
      <c r="BK53" s="35">
        <f t="shared" si="93"/>
        <v>5198.838778944154</v>
      </c>
      <c r="BL53" s="36">
        <f t="shared" si="94"/>
        <v>363534.20841000002</v>
      </c>
      <c r="BM53" s="9">
        <f>VLOOKUP($C53,Sheet5!$A$2:$L$89,12,0)</f>
        <v>367421.5</v>
      </c>
      <c r="BN53" s="12">
        <f>IFERROR(VLOOKUP($C53,ผลงาน!$K$3:$Q$901,6,0),0)</f>
        <v>34.599099999999851</v>
      </c>
      <c r="BO53" s="9">
        <f t="shared" si="95"/>
        <v>10619.394724140269</v>
      </c>
      <c r="BP53" s="116">
        <f t="shared" si="96"/>
        <v>41.518919999999817</v>
      </c>
      <c r="BQ53" s="117">
        <f t="shared" si="97"/>
        <v>41.518919999999817</v>
      </c>
      <c r="BR53" s="35">
        <f t="shared" si="98"/>
        <v>10910.897109317919</v>
      </c>
      <c r="BS53" s="36">
        <f t="shared" si="99"/>
        <v>453008.6642099999</v>
      </c>
      <c r="BT53" s="37">
        <f t="shared" si="100"/>
        <v>10716960.759764999</v>
      </c>
      <c r="BU53" s="38">
        <f t="shared" si="53"/>
        <v>41134295.801445</v>
      </c>
      <c r="BV53" s="39">
        <f>IFERROR(VLOOKUP($C53,'UC Revenue Structure'!$A$2:$F$89,6,0),0)</f>
        <v>0.51</v>
      </c>
      <c r="BW53" s="38">
        <f t="shared" si="101"/>
        <v>20978490.858736951</v>
      </c>
      <c r="BX53" s="146">
        <f t="shared" si="54"/>
        <v>68178</v>
      </c>
      <c r="BY53" s="10">
        <f>VLOOKUP($C53,ผลงาน!$A$2:$H$898,3,0)</f>
        <v>68178</v>
      </c>
      <c r="BZ53" s="147">
        <f t="shared" si="51"/>
        <v>0</v>
      </c>
    </row>
    <row r="54" spans="1:78" x14ac:dyDescent="0.4">
      <c r="A54" s="2">
        <v>8</v>
      </c>
      <c r="B54" s="3" t="s">
        <v>3</v>
      </c>
      <c r="C54" s="135" t="s">
        <v>534</v>
      </c>
      <c r="D54" s="4" t="s">
        <v>1433</v>
      </c>
      <c r="E54" s="5" t="s">
        <v>1816</v>
      </c>
      <c r="F54" s="7">
        <v>6</v>
      </c>
      <c r="G54" s="8" t="s">
        <v>1818</v>
      </c>
      <c r="H54" s="9">
        <f>VLOOKUP($C54,Sheet5!$A$2:$L$89,3,0)</f>
        <v>45017810</v>
      </c>
      <c r="I54" s="10">
        <f>VLOOKUP($C54,ผลงาน!$A$2:$H$898,6,0)</f>
        <v>79533</v>
      </c>
      <c r="J54" s="11">
        <f t="shared" si="55"/>
        <v>566.02680648284365</v>
      </c>
      <c r="K54" s="30">
        <f t="shared" si="56"/>
        <v>95439.599999999991</v>
      </c>
      <c r="L54" s="34">
        <f t="shared" si="57"/>
        <v>95439.599999999991</v>
      </c>
      <c r="M54" s="35">
        <f t="shared" si="58"/>
        <v>581.56424232079769</v>
      </c>
      <c r="N54" s="36">
        <f t="shared" si="59"/>
        <v>55504258.661399998</v>
      </c>
      <c r="O54" s="9">
        <f>IFERROR(VLOOKUP($C54,Sheet5!$A$2:$L$89,5,0),0)</f>
        <v>7935011.25</v>
      </c>
      <c r="P54" s="10">
        <f>VLOOKUP($C54,ผลงาน!$A$2:$H$898,4,0)</f>
        <v>15295</v>
      </c>
      <c r="Q54" s="11">
        <f t="shared" si="60"/>
        <v>518.7977280156914</v>
      </c>
      <c r="R54" s="30">
        <f t="shared" si="61"/>
        <v>18354</v>
      </c>
      <c r="S54" s="34">
        <f t="shared" si="62"/>
        <v>18354</v>
      </c>
      <c r="T54" s="35">
        <f t="shared" si="63"/>
        <v>533.0387256497221</v>
      </c>
      <c r="U54" s="36">
        <f t="shared" si="64"/>
        <v>9783392.770575</v>
      </c>
      <c r="V54" s="9">
        <f>IFERROR(VLOOKUP($C54,Sheet5!$A$2:$L$89,4,0),0)</f>
        <v>1614205</v>
      </c>
      <c r="W54" s="10">
        <f>VLOOKUP($C54,ผลงาน!$A$2:$H$898,5,0)</f>
        <v>6691</v>
      </c>
      <c r="X54" s="11">
        <f t="shared" si="65"/>
        <v>241.25018681811389</v>
      </c>
      <c r="Y54" s="30">
        <f t="shared" si="66"/>
        <v>8029.2</v>
      </c>
      <c r="Z54" s="34">
        <f t="shared" si="67"/>
        <v>8029.2</v>
      </c>
      <c r="AA54" s="35">
        <f t="shared" si="68"/>
        <v>247.87250444627111</v>
      </c>
      <c r="AB54" s="36">
        <f t="shared" si="69"/>
        <v>1990217.9127</v>
      </c>
      <c r="AC54" s="9">
        <f>VLOOKUP($C54,Sheet5!$A$2:$L$89,6,0)</f>
        <v>43643.8</v>
      </c>
      <c r="AD54" s="10">
        <f>VLOOKUP($C54,ผลงาน!$A$2:$H$898,7,0)</f>
        <v>2</v>
      </c>
      <c r="AE54" s="11">
        <f t="shared" si="70"/>
        <v>21821.9</v>
      </c>
      <c r="AF54" s="30">
        <f t="shared" si="71"/>
        <v>2.4</v>
      </c>
      <c r="AG54" s="34">
        <f t="shared" si="72"/>
        <v>2.4</v>
      </c>
      <c r="AH54" s="35">
        <f t="shared" si="73"/>
        <v>22420.911155000002</v>
      </c>
      <c r="AI54" s="36">
        <f t="shared" si="74"/>
        <v>53810.186772000001</v>
      </c>
      <c r="AJ54" s="9">
        <f>VLOOKUP($C54,Sheet5!$A$2:$L$89,7,0)</f>
        <v>3990615.75</v>
      </c>
      <c r="AK54" s="10">
        <f>VLOOKUP($C54,ผลงาน!$A$2:$H$898,8,0)</f>
        <v>3441</v>
      </c>
      <c r="AL54" s="11">
        <f t="shared" si="75"/>
        <v>1159.7255884917174</v>
      </c>
      <c r="AM54" s="30">
        <f t="shared" si="76"/>
        <v>4129.2</v>
      </c>
      <c r="AN54" s="34">
        <f t="shared" si="77"/>
        <v>4129.2</v>
      </c>
      <c r="AO54" s="35">
        <f t="shared" si="78"/>
        <v>1191.5600558958151</v>
      </c>
      <c r="AP54" s="36">
        <f t="shared" si="79"/>
        <v>4920189.7828049995</v>
      </c>
      <c r="AQ54" s="37">
        <f t="shared" si="52"/>
        <v>72251869.314252004</v>
      </c>
      <c r="AR54" s="9">
        <f>VLOOKUP($C54,Sheet5!$A$2:$L$89,8,0)</f>
        <v>35946832.600000001</v>
      </c>
      <c r="AS54" s="12">
        <f>IFERROR(VLOOKUP($C54,ผลงาน!$K$3:$Q$901,3,0),0)</f>
        <v>2886.2981999999997</v>
      </c>
      <c r="AT54" s="9">
        <f t="shared" si="80"/>
        <v>12454.303093145401</v>
      </c>
      <c r="AU54" s="108">
        <f t="shared" si="81"/>
        <v>3463.5578399999995</v>
      </c>
      <c r="AV54" s="112">
        <f t="shared" si="82"/>
        <v>3463.5578399999995</v>
      </c>
      <c r="AW54" s="35">
        <f t="shared" si="83"/>
        <v>12796.173713052243</v>
      </c>
      <c r="AX54" s="36">
        <f t="shared" si="84"/>
        <v>44320287.785843998</v>
      </c>
      <c r="AY54" s="9">
        <f>IFERROR(VLOOKUP($C54,Sheet5!$A$2:$L$89,10,0),0)</f>
        <v>8400009</v>
      </c>
      <c r="AZ54" s="12">
        <f>IFERROR(VLOOKUP($C54,ผลงาน!$K$3:$Q$901,5,0),0)</f>
        <v>521.37</v>
      </c>
      <c r="BA54" s="9">
        <f t="shared" si="85"/>
        <v>16111.416076874388</v>
      </c>
      <c r="BB54" s="116">
        <f t="shared" si="86"/>
        <v>625.64400000000001</v>
      </c>
      <c r="BC54" s="117">
        <f t="shared" si="87"/>
        <v>625.64400000000001</v>
      </c>
      <c r="BD54" s="35">
        <f t="shared" si="88"/>
        <v>16553.674448184589</v>
      </c>
      <c r="BE54" s="36">
        <f t="shared" si="89"/>
        <v>10356707.09646</v>
      </c>
      <c r="BF54" s="9">
        <f>IFERROR(VLOOKUP($C54,Sheet5!$A$2:$L$89,9,0),0)</f>
        <v>1474461</v>
      </c>
      <c r="BG54" s="12">
        <f>IFERROR(VLOOKUP($C54,ผลงาน!$K$3:$Q$901,4,0),0)</f>
        <v>160.2706</v>
      </c>
      <c r="BH54" s="154">
        <f t="shared" si="90"/>
        <v>9199.8220509563198</v>
      </c>
      <c r="BI54" s="120">
        <f t="shared" si="91"/>
        <v>192.32471999999999</v>
      </c>
      <c r="BJ54" s="121">
        <f t="shared" si="92"/>
        <v>192.32471999999999</v>
      </c>
      <c r="BK54" s="35">
        <f t="shared" si="93"/>
        <v>9452.3571662550712</v>
      </c>
      <c r="BL54" s="36">
        <f t="shared" si="94"/>
        <v>1817921.9453399999</v>
      </c>
      <c r="BM54" s="9">
        <f>VLOOKUP($C54,Sheet5!$A$2:$L$89,12,0)</f>
        <v>1873104</v>
      </c>
      <c r="BN54" s="12">
        <f>IFERROR(VLOOKUP($C54,ผลงาน!$K$3:$Q$901,6,0),0)</f>
        <v>254.46110000000056</v>
      </c>
      <c r="BO54" s="9">
        <f t="shared" si="95"/>
        <v>7361.0622605969866</v>
      </c>
      <c r="BP54" s="116">
        <f t="shared" si="96"/>
        <v>305.35332000000068</v>
      </c>
      <c r="BQ54" s="117">
        <f t="shared" si="97"/>
        <v>305.35332000000068</v>
      </c>
      <c r="BR54" s="35">
        <f t="shared" si="98"/>
        <v>7563.1234196503738</v>
      </c>
      <c r="BS54" s="36">
        <f t="shared" si="99"/>
        <v>2309424.8457599999</v>
      </c>
      <c r="BT54" s="37">
        <f t="shared" si="100"/>
        <v>58804341.673404001</v>
      </c>
      <c r="BU54" s="38">
        <f t="shared" si="53"/>
        <v>131056210.987656</v>
      </c>
      <c r="BV54" s="39">
        <f>IFERROR(VLOOKUP($C54,'UC Revenue Structure'!$A$2:$F$89,6,0),0)</f>
        <v>0.38</v>
      </c>
      <c r="BW54" s="38">
        <f t="shared" si="101"/>
        <v>49801360.175309278</v>
      </c>
      <c r="BX54" s="146">
        <f t="shared" si="54"/>
        <v>104962</v>
      </c>
      <c r="BY54" s="10">
        <f>VLOOKUP($C54,ผลงาน!$A$2:$H$898,3,0)</f>
        <v>104962</v>
      </c>
      <c r="BZ54" s="147">
        <f t="shared" si="51"/>
        <v>0</v>
      </c>
    </row>
    <row r="55" spans="1:78" x14ac:dyDescent="0.4">
      <c r="A55" s="2">
        <v>8</v>
      </c>
      <c r="B55" s="3" t="s">
        <v>3</v>
      </c>
      <c r="C55" s="135" t="s">
        <v>535</v>
      </c>
      <c r="D55" s="4" t="s">
        <v>1434</v>
      </c>
      <c r="E55" s="5" t="s">
        <v>1816</v>
      </c>
      <c r="F55" s="7">
        <v>9</v>
      </c>
      <c r="G55" s="8" t="s">
        <v>1822</v>
      </c>
      <c r="H55" s="9">
        <f>VLOOKUP($C55,Sheet5!$A$2:$L$89,3,0)</f>
        <v>35195040.799999997</v>
      </c>
      <c r="I55" s="10">
        <f>VLOOKUP($C55,ผลงาน!$A$2:$H$898,6,0)</f>
        <v>70824</v>
      </c>
      <c r="J55" s="11">
        <f t="shared" si="55"/>
        <v>496.93664294589399</v>
      </c>
      <c r="K55" s="30">
        <f t="shared" si="56"/>
        <v>84988.800000000003</v>
      </c>
      <c r="L55" s="34">
        <f t="shared" si="57"/>
        <v>84988.800000000003</v>
      </c>
      <c r="M55" s="35">
        <f t="shared" si="58"/>
        <v>510.57755379475878</v>
      </c>
      <c r="N55" s="36">
        <f t="shared" si="59"/>
        <v>43393373.603951998</v>
      </c>
      <c r="O55" s="9">
        <f>IFERROR(VLOOKUP($C55,Sheet5!$A$2:$L$89,5,0),0)</f>
        <v>8053209</v>
      </c>
      <c r="P55" s="10">
        <f>VLOOKUP($C55,ผลงาน!$A$2:$H$898,4,0)</f>
        <v>699</v>
      </c>
      <c r="Q55" s="11">
        <f t="shared" si="60"/>
        <v>11521.042918454936</v>
      </c>
      <c r="R55" s="30">
        <f t="shared" si="61"/>
        <v>838.8</v>
      </c>
      <c r="S55" s="34">
        <f t="shared" si="62"/>
        <v>838.8</v>
      </c>
      <c r="T55" s="35">
        <f t="shared" si="63"/>
        <v>11837.295546566524</v>
      </c>
      <c r="U55" s="36">
        <f t="shared" si="64"/>
        <v>9929123.5044599995</v>
      </c>
      <c r="V55" s="9">
        <f>IFERROR(VLOOKUP($C55,Sheet5!$A$2:$L$89,4,0),0)</f>
        <v>2493470.5</v>
      </c>
      <c r="W55" s="10">
        <f>VLOOKUP($C55,ผลงาน!$A$2:$H$898,5,0)</f>
        <v>1093</v>
      </c>
      <c r="X55" s="11">
        <f t="shared" si="65"/>
        <v>2281.3087831655994</v>
      </c>
      <c r="Y55" s="30">
        <f t="shared" si="66"/>
        <v>1311.6</v>
      </c>
      <c r="Z55" s="34">
        <f t="shared" si="67"/>
        <v>1311.6</v>
      </c>
      <c r="AA55" s="35">
        <f t="shared" si="68"/>
        <v>2343.9307092634949</v>
      </c>
      <c r="AB55" s="36">
        <f t="shared" si="69"/>
        <v>3074299.5182699999</v>
      </c>
      <c r="AC55" s="9">
        <f>VLOOKUP($C55,Sheet5!$A$2:$L$89,6,0)</f>
        <v>42149</v>
      </c>
      <c r="AD55" s="10">
        <f>VLOOKUP($C55,ผลงาน!$A$2:$H$898,7,0)</f>
        <v>5854</v>
      </c>
      <c r="AE55" s="11">
        <f t="shared" si="70"/>
        <v>7.2000341646737276</v>
      </c>
      <c r="AF55" s="30">
        <f t="shared" si="71"/>
        <v>7024.8</v>
      </c>
      <c r="AG55" s="34">
        <f t="shared" si="72"/>
        <v>7024.8</v>
      </c>
      <c r="AH55" s="35">
        <f t="shared" si="73"/>
        <v>7.3976751024940217</v>
      </c>
      <c r="AI55" s="36">
        <f t="shared" si="74"/>
        <v>51967.188060000008</v>
      </c>
      <c r="AJ55" s="9">
        <f>VLOOKUP($C55,Sheet5!$A$2:$L$89,7,0)</f>
        <v>3243142.95</v>
      </c>
      <c r="AK55" s="10">
        <f>VLOOKUP($C55,ผลงาน!$A$2:$H$898,8,0)</f>
        <v>37797</v>
      </c>
      <c r="AL55" s="11">
        <f t="shared" si="75"/>
        <v>85.804242400190503</v>
      </c>
      <c r="AM55" s="30">
        <f t="shared" si="76"/>
        <v>45356.4</v>
      </c>
      <c r="AN55" s="34">
        <f t="shared" si="77"/>
        <v>45356.4</v>
      </c>
      <c r="AO55" s="35">
        <f t="shared" si="78"/>
        <v>88.159568854075729</v>
      </c>
      <c r="AP55" s="36">
        <f t="shared" si="79"/>
        <v>3998600.6687730006</v>
      </c>
      <c r="AQ55" s="37">
        <f t="shared" si="52"/>
        <v>60447364.483515002</v>
      </c>
      <c r="AR55" s="9">
        <f>VLOOKUP($C55,Sheet5!$A$2:$L$89,8,0)</f>
        <v>26849967.32</v>
      </c>
      <c r="AS55" s="12">
        <f>IFERROR(VLOOKUP($C55,ผลงาน!$K$3:$Q$901,3,0),0)</f>
        <v>2310.9598999999998</v>
      </c>
      <c r="AT55" s="9">
        <f t="shared" si="80"/>
        <v>11618.534497288336</v>
      </c>
      <c r="AU55" s="108">
        <f t="shared" si="81"/>
        <v>2773.1518799999999</v>
      </c>
      <c r="AV55" s="112">
        <f t="shared" si="82"/>
        <v>2773.1518799999999</v>
      </c>
      <c r="AW55" s="35">
        <f t="shared" si="83"/>
        <v>11937.4632692389</v>
      </c>
      <c r="AX55" s="36">
        <f t="shared" si="84"/>
        <v>33104398.707520802</v>
      </c>
      <c r="AY55" s="9">
        <f>IFERROR(VLOOKUP($C55,Sheet5!$A$2:$L$89,10,0),0)</f>
        <v>5416311</v>
      </c>
      <c r="AZ55" s="12">
        <f>IFERROR(VLOOKUP($C55,ผลงาน!$K$3:$Q$901,5,0),0)</f>
        <v>356.42070000000001</v>
      </c>
      <c r="BA55" s="9">
        <f t="shared" si="85"/>
        <v>15196.398525674855</v>
      </c>
      <c r="BB55" s="116">
        <f t="shared" si="86"/>
        <v>427.70483999999999</v>
      </c>
      <c r="BC55" s="117">
        <f t="shared" si="87"/>
        <v>427.70483999999999</v>
      </c>
      <c r="BD55" s="35">
        <f t="shared" si="88"/>
        <v>15613.539665204629</v>
      </c>
      <c r="BE55" s="36">
        <f t="shared" si="89"/>
        <v>6677986.484339999</v>
      </c>
      <c r="BF55" s="9">
        <f>IFERROR(VLOOKUP($C55,Sheet5!$A$2:$L$89,9,0),0)</f>
        <v>1663337.7</v>
      </c>
      <c r="BG55" s="12">
        <f>IFERROR(VLOOKUP($C55,ผลงาน!$K$3:$Q$901,4,0),0)</f>
        <v>169.51419999999999</v>
      </c>
      <c r="BH55" s="154">
        <f t="shared" si="90"/>
        <v>9812.3797298397421</v>
      </c>
      <c r="BI55" s="120">
        <f t="shared" si="91"/>
        <v>203.41703999999999</v>
      </c>
      <c r="BJ55" s="121">
        <f t="shared" si="92"/>
        <v>203.41703999999999</v>
      </c>
      <c r="BK55" s="35">
        <f t="shared" si="93"/>
        <v>10081.729553423844</v>
      </c>
      <c r="BL55" s="36">
        <f t="shared" si="94"/>
        <v>2050795.583838</v>
      </c>
      <c r="BM55" s="9">
        <f>VLOOKUP($C55,Sheet5!$A$2:$L$89,12,0)</f>
        <v>8861544</v>
      </c>
      <c r="BN55" s="12">
        <f>IFERROR(VLOOKUP($C55,ผลงาน!$K$3:$Q$901,6,0),0)</f>
        <v>905.43340000000001</v>
      </c>
      <c r="BO55" s="9">
        <f t="shared" si="95"/>
        <v>9787.0743447281711</v>
      </c>
      <c r="BP55" s="116">
        <f t="shared" si="96"/>
        <v>1086.52008</v>
      </c>
      <c r="BQ55" s="117">
        <f t="shared" si="97"/>
        <v>1086.52008</v>
      </c>
      <c r="BR55" s="35">
        <f t="shared" si="98"/>
        <v>10055.72953549096</v>
      </c>
      <c r="BS55" s="36">
        <f t="shared" si="99"/>
        <v>10925752.059360001</v>
      </c>
      <c r="BT55" s="37">
        <f t="shared" si="100"/>
        <v>52758932.835058808</v>
      </c>
      <c r="BU55" s="38">
        <f t="shared" si="53"/>
        <v>113206297.3185738</v>
      </c>
      <c r="BV55" s="39">
        <f>IFERROR(VLOOKUP($C55,'UC Revenue Structure'!$A$2:$F$89,6,0),0)</f>
        <v>0.37</v>
      </c>
      <c r="BW55" s="38">
        <f t="shared" si="101"/>
        <v>41886330.007872306</v>
      </c>
      <c r="BX55" s="146">
        <f t="shared" si="54"/>
        <v>116267</v>
      </c>
      <c r="BY55" s="10">
        <f>VLOOKUP($C55,ผลงาน!$A$2:$H$898,3,0)</f>
        <v>116267</v>
      </c>
      <c r="BZ55" s="147">
        <f t="shared" si="51"/>
        <v>0</v>
      </c>
    </row>
    <row r="56" spans="1:78" x14ac:dyDescent="0.4">
      <c r="A56" s="2">
        <v>8</v>
      </c>
      <c r="B56" s="3" t="s">
        <v>3</v>
      </c>
      <c r="C56" s="135" t="s">
        <v>536</v>
      </c>
      <c r="D56" s="4" t="s">
        <v>1435</v>
      </c>
      <c r="E56" s="5" t="s">
        <v>1816</v>
      </c>
      <c r="F56" s="7">
        <v>6</v>
      </c>
      <c r="G56" s="8" t="s">
        <v>1818</v>
      </c>
      <c r="H56" s="9">
        <f>VLOOKUP($C56,Sheet5!$A$2:$L$89,3,0)</f>
        <v>24578183</v>
      </c>
      <c r="I56" s="10">
        <f>VLOOKUP($C56,ผลงาน!$A$2:$H$898,6,0)</f>
        <v>66022</v>
      </c>
      <c r="J56" s="11">
        <f t="shared" si="55"/>
        <v>372.27262124746295</v>
      </c>
      <c r="K56" s="30">
        <f t="shared" si="56"/>
        <v>79226.399999999994</v>
      </c>
      <c r="L56" s="34">
        <f t="shared" si="57"/>
        <v>79226.399999999994</v>
      </c>
      <c r="M56" s="35">
        <f t="shared" si="58"/>
        <v>382.49150470070583</v>
      </c>
      <c r="N56" s="36">
        <f t="shared" si="59"/>
        <v>30303424.94802</v>
      </c>
      <c r="O56" s="9">
        <f>IFERROR(VLOOKUP($C56,Sheet5!$A$2:$L$89,5,0),0)</f>
        <v>5251089</v>
      </c>
      <c r="P56" s="10">
        <f>VLOOKUP($C56,ผลงาน!$A$2:$H$898,4,0)</f>
        <v>6</v>
      </c>
      <c r="Q56" s="11">
        <f t="shared" si="60"/>
        <v>875181.5</v>
      </c>
      <c r="R56" s="30">
        <f t="shared" si="61"/>
        <v>7.1999999999999993</v>
      </c>
      <c r="S56" s="34">
        <f t="shared" si="62"/>
        <v>7.1999999999999993</v>
      </c>
      <c r="T56" s="35">
        <f t="shared" si="63"/>
        <v>899205.23217500001</v>
      </c>
      <c r="U56" s="36">
        <f t="shared" si="64"/>
        <v>6474277.6716599995</v>
      </c>
      <c r="V56" s="9">
        <f>IFERROR(VLOOKUP($C56,Sheet5!$A$2:$L$89,4,0),0)</f>
        <v>1001636</v>
      </c>
      <c r="W56" s="10">
        <f>VLOOKUP($C56,ผลงาน!$A$2:$H$898,5,0)</f>
        <v>1674</v>
      </c>
      <c r="X56" s="11">
        <f t="shared" si="65"/>
        <v>598.34886499402626</v>
      </c>
      <c r="Y56" s="30">
        <f t="shared" si="66"/>
        <v>2008.8</v>
      </c>
      <c r="Z56" s="34">
        <f t="shared" si="67"/>
        <v>2008.8</v>
      </c>
      <c r="AA56" s="35">
        <f t="shared" si="68"/>
        <v>614.7735413381123</v>
      </c>
      <c r="AB56" s="36">
        <f t="shared" si="69"/>
        <v>1234957.08984</v>
      </c>
      <c r="AC56" s="9">
        <f>VLOOKUP($C56,Sheet5!$A$2:$L$89,6,0)</f>
        <v>36490</v>
      </c>
      <c r="AD56" s="10">
        <f>VLOOKUP($C56,ผลงาน!$A$2:$H$898,7,0)</f>
        <v>1408</v>
      </c>
      <c r="AE56" s="11">
        <f t="shared" si="70"/>
        <v>25.916193181818183</v>
      </c>
      <c r="AF56" s="30">
        <f t="shared" si="71"/>
        <v>1689.6</v>
      </c>
      <c r="AG56" s="34">
        <f t="shared" si="72"/>
        <v>1689.6</v>
      </c>
      <c r="AH56" s="35">
        <f t="shared" si="73"/>
        <v>26.627592684659092</v>
      </c>
      <c r="AI56" s="36">
        <f t="shared" si="74"/>
        <v>44989.980600000003</v>
      </c>
      <c r="AJ56" s="9">
        <f>VLOOKUP($C56,Sheet5!$A$2:$L$89,7,0)</f>
        <v>1277912</v>
      </c>
      <c r="AK56" s="10">
        <f>VLOOKUP($C56,ผลงาน!$A$2:$H$898,8,0)</f>
        <v>15737</v>
      </c>
      <c r="AL56" s="11">
        <f t="shared" si="75"/>
        <v>81.204295609074151</v>
      </c>
      <c r="AM56" s="30">
        <f t="shared" si="76"/>
        <v>18884.399999999998</v>
      </c>
      <c r="AN56" s="34">
        <f t="shared" si="77"/>
        <v>18884.399999999998</v>
      </c>
      <c r="AO56" s="35">
        <f t="shared" si="78"/>
        <v>83.433353523543232</v>
      </c>
      <c r="AP56" s="36">
        <f t="shared" si="79"/>
        <v>1575588.8212799996</v>
      </c>
      <c r="AQ56" s="37">
        <f t="shared" si="52"/>
        <v>39633238.511400007</v>
      </c>
      <c r="AR56" s="9">
        <f>VLOOKUP($C56,Sheet5!$A$2:$L$89,8,0)</f>
        <v>8213425</v>
      </c>
      <c r="AS56" s="12">
        <f>IFERROR(VLOOKUP($C56,ผลงาน!$K$3:$Q$901,3,0),0)</f>
        <v>966.16439999999989</v>
      </c>
      <c r="AT56" s="9">
        <f t="shared" si="80"/>
        <v>8501.0635871079503</v>
      </c>
      <c r="AU56" s="108">
        <f t="shared" si="81"/>
        <v>1159.3972799999999</v>
      </c>
      <c r="AV56" s="112">
        <f t="shared" si="82"/>
        <v>1159.3972799999999</v>
      </c>
      <c r="AW56" s="35">
        <f t="shared" si="83"/>
        <v>8734.4177825740644</v>
      </c>
      <c r="AX56" s="36">
        <f t="shared" si="84"/>
        <v>10126660.219500002</v>
      </c>
      <c r="AY56" s="9">
        <f>IFERROR(VLOOKUP($C56,Sheet5!$A$2:$L$89,10,0),0)</f>
        <v>1502967</v>
      </c>
      <c r="AZ56" s="12">
        <f>IFERROR(VLOOKUP($C56,ผลงาน!$K$3:$Q$901,5,0),0)</f>
        <v>126.6447</v>
      </c>
      <c r="BA56" s="9">
        <f t="shared" si="85"/>
        <v>11867.58703680454</v>
      </c>
      <c r="BB56" s="116">
        <f t="shared" si="86"/>
        <v>151.97363999999999</v>
      </c>
      <c r="BC56" s="117">
        <f t="shared" si="87"/>
        <v>151.97363999999999</v>
      </c>
      <c r="BD56" s="35">
        <f t="shared" si="88"/>
        <v>12193.352300964825</v>
      </c>
      <c r="BE56" s="36">
        <f t="shared" si="89"/>
        <v>1853068.1329799998</v>
      </c>
      <c r="BF56" s="9">
        <f>IFERROR(VLOOKUP($C56,Sheet5!$A$2:$L$89,9,0),0)</f>
        <v>224033</v>
      </c>
      <c r="BG56" s="12">
        <f>IFERROR(VLOOKUP($C56,ผลงาน!$K$3:$Q$901,4,0),0)</f>
        <v>35.183300000000003</v>
      </c>
      <c r="BH56" s="154">
        <f t="shared" si="90"/>
        <v>6367.5948532400307</v>
      </c>
      <c r="BI56" s="120">
        <f t="shared" si="91"/>
        <v>42.21996</v>
      </c>
      <c r="BJ56" s="121">
        <f t="shared" si="92"/>
        <v>42.21996</v>
      </c>
      <c r="BK56" s="35">
        <f t="shared" si="93"/>
        <v>6542.38533196147</v>
      </c>
      <c r="BL56" s="36">
        <f t="shared" si="94"/>
        <v>276219.24702000001</v>
      </c>
      <c r="BM56" s="9">
        <f>VLOOKUP($C56,Sheet5!$A$2:$L$89,12,0)</f>
        <v>552410</v>
      </c>
      <c r="BN56" s="12">
        <f>IFERROR(VLOOKUP($C56,ผลงาน!$K$3:$Q$901,6,0),0)</f>
        <v>24.817500000000081</v>
      </c>
      <c r="BO56" s="9">
        <f t="shared" si="95"/>
        <v>22258.889896242497</v>
      </c>
      <c r="BP56" s="116">
        <f t="shared" si="96"/>
        <v>29.781000000000095</v>
      </c>
      <c r="BQ56" s="117">
        <f t="shared" si="97"/>
        <v>29.781000000000095</v>
      </c>
      <c r="BR56" s="35">
        <f t="shared" si="98"/>
        <v>22869.896423894355</v>
      </c>
      <c r="BS56" s="36">
        <f t="shared" si="99"/>
        <v>681088.38539999991</v>
      </c>
      <c r="BT56" s="37">
        <f t="shared" si="100"/>
        <v>12937035.984900001</v>
      </c>
      <c r="BU56" s="38">
        <f t="shared" si="53"/>
        <v>52570274.496300012</v>
      </c>
      <c r="BV56" s="39">
        <f>IFERROR(VLOOKUP($C56,'UC Revenue Structure'!$A$2:$F$89,6,0),0)</f>
        <v>0.48</v>
      </c>
      <c r="BW56" s="38">
        <f t="shared" si="101"/>
        <v>25233731.758224003</v>
      </c>
      <c r="BX56" s="146">
        <f t="shared" si="54"/>
        <v>84847</v>
      </c>
      <c r="BY56" s="10">
        <f>VLOOKUP($C56,ผลงาน!$A$2:$H$898,3,0)</f>
        <v>84847</v>
      </c>
      <c r="BZ56" s="147">
        <f t="shared" si="51"/>
        <v>0</v>
      </c>
    </row>
    <row r="57" spans="1:78" x14ac:dyDescent="0.4">
      <c r="A57" s="2">
        <v>8</v>
      </c>
      <c r="B57" s="3" t="s">
        <v>3</v>
      </c>
      <c r="C57" s="135" t="s">
        <v>537</v>
      </c>
      <c r="D57" s="4" t="s">
        <v>1436</v>
      </c>
      <c r="E57" s="5" t="s">
        <v>1816</v>
      </c>
      <c r="F57" s="7">
        <v>2</v>
      </c>
      <c r="G57" s="8" t="s">
        <v>1823</v>
      </c>
      <c r="H57" s="9">
        <f>VLOOKUP($C57,Sheet5!$A$2:$L$89,3,0)</f>
        <v>7200676</v>
      </c>
      <c r="I57" s="10">
        <f>VLOOKUP($C57,ผลงาน!$A$2:$H$898,6,0)</f>
        <v>19676</v>
      </c>
      <c r="J57" s="11">
        <f t="shared" si="55"/>
        <v>365.96239072982314</v>
      </c>
      <c r="K57" s="30">
        <f t="shared" si="56"/>
        <v>23611.200000000001</v>
      </c>
      <c r="L57" s="34">
        <f t="shared" si="57"/>
        <v>23611.200000000001</v>
      </c>
      <c r="M57" s="35">
        <f t="shared" si="58"/>
        <v>376.00805835535681</v>
      </c>
      <c r="N57" s="36">
        <f t="shared" si="59"/>
        <v>8878001.4674400017</v>
      </c>
      <c r="O57" s="9">
        <f>IFERROR(VLOOKUP($C57,Sheet5!$A$2:$L$89,5,0),0)</f>
        <v>1373228</v>
      </c>
      <c r="P57" s="10">
        <f>VLOOKUP($C57,ผลงาน!$A$2:$H$898,4,0)</f>
        <v>4249</v>
      </c>
      <c r="Q57" s="11">
        <f t="shared" si="60"/>
        <v>323.18851494469288</v>
      </c>
      <c r="R57" s="30">
        <f t="shared" si="61"/>
        <v>5098.8</v>
      </c>
      <c r="S57" s="34">
        <f t="shared" si="62"/>
        <v>5098.8</v>
      </c>
      <c r="T57" s="35">
        <f t="shared" si="63"/>
        <v>332.06003967992473</v>
      </c>
      <c r="U57" s="36">
        <f t="shared" si="64"/>
        <v>1693107.7303200003</v>
      </c>
      <c r="V57" s="9">
        <f>IFERROR(VLOOKUP($C57,Sheet5!$A$2:$L$89,4,0),0)</f>
        <v>220290</v>
      </c>
      <c r="W57" s="10">
        <f>VLOOKUP($C57,ผลงาน!$A$2:$H$898,5,0)</f>
        <v>179</v>
      </c>
      <c r="X57" s="11">
        <f t="shared" si="65"/>
        <v>1230.6703910614526</v>
      </c>
      <c r="Y57" s="30">
        <f t="shared" si="66"/>
        <v>214.79999999999998</v>
      </c>
      <c r="Z57" s="34">
        <f t="shared" si="67"/>
        <v>214.79999999999998</v>
      </c>
      <c r="AA57" s="35">
        <f t="shared" si="68"/>
        <v>1264.4522932960895</v>
      </c>
      <c r="AB57" s="36">
        <f t="shared" si="69"/>
        <v>271604.35259999998</v>
      </c>
      <c r="AC57" s="9">
        <f>VLOOKUP($C57,Sheet5!$A$2:$L$89,6,0)</f>
        <v>31907</v>
      </c>
      <c r="AD57" s="10">
        <f>VLOOKUP($C57,ผลงาน!$A$2:$H$898,7,0)</f>
        <v>1207</v>
      </c>
      <c r="AE57" s="11">
        <f t="shared" si="70"/>
        <v>26.434962717481358</v>
      </c>
      <c r="AF57" s="30">
        <f t="shared" si="71"/>
        <v>1448.3999999999999</v>
      </c>
      <c r="AG57" s="34">
        <f t="shared" si="72"/>
        <v>1448.3999999999999</v>
      </c>
      <c r="AH57" s="35">
        <f t="shared" si="73"/>
        <v>27.160602444076222</v>
      </c>
      <c r="AI57" s="36">
        <f t="shared" si="74"/>
        <v>39339.416579999997</v>
      </c>
      <c r="AJ57" s="9">
        <f>VLOOKUP($C57,Sheet5!$A$2:$L$89,7,0)</f>
        <v>406207</v>
      </c>
      <c r="AK57" s="10">
        <f>VLOOKUP($C57,ผลงาน!$A$2:$H$898,8,0)</f>
        <v>5864</v>
      </c>
      <c r="AL57" s="11">
        <f t="shared" si="75"/>
        <v>69.271316507503414</v>
      </c>
      <c r="AM57" s="30">
        <f t="shared" si="76"/>
        <v>7036.8</v>
      </c>
      <c r="AN57" s="34">
        <f t="shared" si="77"/>
        <v>7036.8</v>
      </c>
      <c r="AO57" s="35">
        <f t="shared" si="78"/>
        <v>71.172814145634376</v>
      </c>
      <c r="AP57" s="36">
        <f t="shared" si="79"/>
        <v>500828.85858</v>
      </c>
      <c r="AQ57" s="37">
        <f t="shared" si="52"/>
        <v>11382881.825520005</v>
      </c>
      <c r="AR57" s="9">
        <f>VLOOKUP($C57,Sheet5!$A$2:$L$89,8,0)</f>
        <v>2277329.02</v>
      </c>
      <c r="AS57" s="12">
        <f>IFERROR(VLOOKUP($C57,ผลงาน!$K$3:$Q$901,3,0),0)</f>
        <v>278.32249999999999</v>
      </c>
      <c r="AT57" s="9">
        <f t="shared" si="80"/>
        <v>8182.3389054064983</v>
      </c>
      <c r="AU57" s="108">
        <f t="shared" si="81"/>
        <v>333.98699999999997</v>
      </c>
      <c r="AV57" s="112">
        <f t="shared" si="82"/>
        <v>333.98699999999997</v>
      </c>
      <c r="AW57" s="35">
        <f t="shared" si="83"/>
        <v>8406.9441083599067</v>
      </c>
      <c r="AX57" s="36">
        <f t="shared" si="84"/>
        <v>2807810.0419187997</v>
      </c>
      <c r="AY57" s="9">
        <f>IFERROR(VLOOKUP($C57,Sheet5!$A$2:$L$89,10,0),0)</f>
        <v>477486</v>
      </c>
      <c r="AZ57" s="12">
        <f>IFERROR(VLOOKUP($C57,ผลงาน!$K$3:$Q$901,5,0),0)</f>
        <v>34.585899999999995</v>
      </c>
      <c r="BA57" s="9">
        <f t="shared" si="85"/>
        <v>13805.799473195726</v>
      </c>
      <c r="BB57" s="116">
        <f t="shared" si="86"/>
        <v>41.50307999999999</v>
      </c>
      <c r="BC57" s="117">
        <f t="shared" si="87"/>
        <v>41.50307999999999</v>
      </c>
      <c r="BD57" s="35">
        <f t="shared" si="88"/>
        <v>14184.768668734949</v>
      </c>
      <c r="BE57" s="36">
        <f t="shared" si="89"/>
        <v>588711.58883999998</v>
      </c>
      <c r="BF57" s="9">
        <f>IFERROR(VLOOKUP($C57,Sheet5!$A$2:$L$89,9,0),0)</f>
        <v>66064.5</v>
      </c>
      <c r="BG57" s="12">
        <f>IFERROR(VLOOKUP($C57,ผลงาน!$K$3:$Q$901,4,0),0)</f>
        <v>6.741200000000001</v>
      </c>
      <c r="BH57" s="154">
        <f t="shared" si="90"/>
        <v>9800.1097727407578</v>
      </c>
      <c r="BI57" s="120">
        <f t="shared" si="91"/>
        <v>8.0894400000000015</v>
      </c>
      <c r="BJ57" s="121">
        <f t="shared" si="92"/>
        <v>8.0894400000000015</v>
      </c>
      <c r="BK57" s="35">
        <f t="shared" si="93"/>
        <v>10069.122786002492</v>
      </c>
      <c r="BL57" s="36">
        <f t="shared" si="94"/>
        <v>81453.564630000008</v>
      </c>
      <c r="BM57" s="9">
        <f>VLOOKUP($C57,Sheet5!$A$2:$L$89,12,0)</f>
        <v>107856</v>
      </c>
      <c r="BN57" s="12">
        <f>IFERROR(VLOOKUP($C57,ผลงาน!$K$3:$Q$901,6,0),0)</f>
        <v>24.128400000000035</v>
      </c>
      <c r="BO57" s="9">
        <f t="shared" si="95"/>
        <v>4470.0850450091948</v>
      </c>
      <c r="BP57" s="116">
        <f t="shared" si="96"/>
        <v>28.95408000000004</v>
      </c>
      <c r="BQ57" s="117">
        <f t="shared" si="97"/>
        <v>28.95408000000004</v>
      </c>
      <c r="BR57" s="35">
        <f t="shared" si="98"/>
        <v>4592.7888794946975</v>
      </c>
      <c r="BS57" s="36">
        <f t="shared" si="99"/>
        <v>132979.97664000001</v>
      </c>
      <c r="BT57" s="37">
        <f t="shared" si="100"/>
        <v>3610955.1720287995</v>
      </c>
      <c r="BU57" s="38">
        <f t="shared" si="53"/>
        <v>14993836.997548804</v>
      </c>
      <c r="BV57" s="39">
        <f>IFERROR(VLOOKUP($C57,'UC Revenue Structure'!$A$2:$F$89,6,0),0)</f>
        <v>0.5</v>
      </c>
      <c r="BW57" s="38">
        <f t="shared" si="101"/>
        <v>7496918.4987744018</v>
      </c>
      <c r="BX57" s="146">
        <f t="shared" si="54"/>
        <v>31175</v>
      </c>
      <c r="BY57" s="10">
        <f>VLOOKUP($C57,ผลงาน!$A$2:$H$898,3,0)</f>
        <v>31175</v>
      </c>
      <c r="BZ57" s="147">
        <f t="shared" si="51"/>
        <v>0</v>
      </c>
    </row>
    <row r="58" spans="1:78" x14ac:dyDescent="0.4">
      <c r="A58" s="2">
        <v>8</v>
      </c>
      <c r="B58" s="3" t="s">
        <v>3</v>
      </c>
      <c r="C58" s="135" t="s">
        <v>538</v>
      </c>
      <c r="D58" s="4" t="s">
        <v>1437</v>
      </c>
      <c r="E58" s="5" t="s">
        <v>1816</v>
      </c>
      <c r="F58" s="7">
        <v>14</v>
      </c>
      <c r="G58" s="8" t="s">
        <v>1832</v>
      </c>
      <c r="H58" s="9">
        <f>VLOOKUP($C58,Sheet5!$A$2:$L$89,3,0)</f>
        <v>101390047.63</v>
      </c>
      <c r="I58" s="10">
        <f>VLOOKUP($C58,ผลงาน!$A$2:$H$898,6,0)</f>
        <v>169505</v>
      </c>
      <c r="J58" s="11">
        <f t="shared" si="55"/>
        <v>598.15372779564018</v>
      </c>
      <c r="K58" s="30">
        <f t="shared" si="56"/>
        <v>203406</v>
      </c>
      <c r="L58" s="34">
        <f t="shared" si="57"/>
        <v>203406</v>
      </c>
      <c r="M58" s="35">
        <f t="shared" si="58"/>
        <v>614.57304762363049</v>
      </c>
      <c r="N58" s="36">
        <f t="shared" si="59"/>
        <v>125007845.32493219</v>
      </c>
      <c r="O58" s="9">
        <f>IFERROR(VLOOKUP($C58,Sheet5!$A$2:$L$89,5,0),0)</f>
        <v>24798383.460000001</v>
      </c>
      <c r="P58" s="10">
        <f>VLOOKUP($C58,ผลงาน!$A$2:$H$898,4,0)</f>
        <v>29226</v>
      </c>
      <c r="Q58" s="11">
        <f t="shared" si="60"/>
        <v>848.50419010470137</v>
      </c>
      <c r="R58" s="30">
        <f t="shared" si="61"/>
        <v>35071.199999999997</v>
      </c>
      <c r="S58" s="34">
        <f t="shared" si="62"/>
        <v>35071.199999999997</v>
      </c>
      <c r="T58" s="35">
        <f t="shared" si="63"/>
        <v>871.7956301230754</v>
      </c>
      <c r="U58" s="36">
        <f t="shared" si="64"/>
        <v>30574918.9031724</v>
      </c>
      <c r="V58" s="9">
        <f>IFERROR(VLOOKUP($C58,Sheet5!$A$2:$L$89,4,0),0)</f>
        <v>5913520.9100000001</v>
      </c>
      <c r="W58" s="10">
        <f>VLOOKUP($C58,ผลงาน!$A$2:$H$898,5,0)</f>
        <v>16729</v>
      </c>
      <c r="X58" s="11">
        <f t="shared" si="65"/>
        <v>353.48920497339947</v>
      </c>
      <c r="Y58" s="30">
        <f t="shared" si="66"/>
        <v>20074.8</v>
      </c>
      <c r="Z58" s="34">
        <f t="shared" si="67"/>
        <v>20074.8</v>
      </c>
      <c r="AA58" s="35">
        <f t="shared" si="68"/>
        <v>363.19248364991927</v>
      </c>
      <c r="AB58" s="36">
        <f t="shared" si="69"/>
        <v>7291016.4707753994</v>
      </c>
      <c r="AC58" s="9">
        <f>VLOOKUP($C58,Sheet5!$A$2:$L$89,6,0)</f>
        <v>63235.17</v>
      </c>
      <c r="AD58" s="10">
        <f>VLOOKUP($C58,ผลงาน!$A$2:$H$898,7,0)</f>
        <v>7826</v>
      </c>
      <c r="AE58" s="11">
        <f t="shared" si="70"/>
        <v>8.0801392793253264</v>
      </c>
      <c r="AF58" s="30">
        <f t="shared" si="71"/>
        <v>9391.1999999999989</v>
      </c>
      <c r="AG58" s="34">
        <f t="shared" si="72"/>
        <v>9391.1999999999989</v>
      </c>
      <c r="AH58" s="35">
        <f t="shared" si="73"/>
        <v>8.3019391025428071</v>
      </c>
      <c r="AI58" s="36">
        <f t="shared" si="74"/>
        <v>77965.170499800006</v>
      </c>
      <c r="AJ58" s="9">
        <f>VLOOKUP($C58,Sheet5!$A$2:$L$89,7,0)</f>
        <v>8725447.2100000009</v>
      </c>
      <c r="AK58" s="10">
        <f>VLOOKUP($C58,ผลงาน!$A$2:$H$898,8,0)</f>
        <v>1</v>
      </c>
      <c r="AL58" s="11">
        <f t="shared" si="75"/>
        <v>8725447.2100000009</v>
      </c>
      <c r="AM58" s="30">
        <f t="shared" si="76"/>
        <v>1.2</v>
      </c>
      <c r="AN58" s="34">
        <f t="shared" si="77"/>
        <v>1.2</v>
      </c>
      <c r="AO58" s="35">
        <f t="shared" si="78"/>
        <v>8964960.7359145004</v>
      </c>
      <c r="AP58" s="36">
        <f t="shared" si="79"/>
        <v>10757952.883097401</v>
      </c>
      <c r="AQ58" s="37">
        <f t="shared" si="52"/>
        <v>173709698.7524772</v>
      </c>
      <c r="AR58" s="9">
        <f>VLOOKUP($C58,Sheet5!$A$2:$L$89,8,0)</f>
        <v>107034154.58</v>
      </c>
      <c r="AS58" s="12">
        <f>IFERROR(VLOOKUP($C58,ผลงาน!$K$3:$Q$901,3,0),0)</f>
        <v>8857.7081999999991</v>
      </c>
      <c r="AT58" s="9">
        <f t="shared" si="80"/>
        <v>12083.730030754457</v>
      </c>
      <c r="AU58" s="108">
        <f t="shared" si="81"/>
        <v>10629.249839999999</v>
      </c>
      <c r="AV58" s="112">
        <f t="shared" si="82"/>
        <v>10629.249839999999</v>
      </c>
      <c r="AW58" s="35">
        <f t="shared" si="83"/>
        <v>12415.428420098668</v>
      </c>
      <c r="AX58" s="36">
        <f t="shared" si="84"/>
        <v>131966690.5478652</v>
      </c>
      <c r="AY58" s="9">
        <f>IFERROR(VLOOKUP($C58,Sheet5!$A$2:$L$89,10,0),0)</f>
        <v>15143308.82</v>
      </c>
      <c r="AZ58" s="12">
        <f>IFERROR(VLOOKUP($C58,ผลงาน!$K$3:$Q$901,5,0),0)</f>
        <v>898.19190000000015</v>
      </c>
      <c r="BA58" s="9">
        <f t="shared" si="85"/>
        <v>16859.76996675209</v>
      </c>
      <c r="BB58" s="116">
        <f t="shared" si="86"/>
        <v>1077.8302800000001</v>
      </c>
      <c r="BC58" s="117">
        <f t="shared" si="87"/>
        <v>1077.8302800000001</v>
      </c>
      <c r="BD58" s="35">
        <f t="shared" si="88"/>
        <v>17322.570652339436</v>
      </c>
      <c r="BE58" s="36">
        <f t="shared" si="89"/>
        <v>18670791.176530801</v>
      </c>
      <c r="BF58" s="9">
        <f>IFERROR(VLOOKUP($C58,Sheet5!$A$2:$L$89,9,0),0)</f>
        <v>3594112.09</v>
      </c>
      <c r="BG58" s="12">
        <f>IFERROR(VLOOKUP($C58,ผลงาน!$K$3:$Q$901,4,0),0)</f>
        <v>498.12640000000005</v>
      </c>
      <c r="BH58" s="154">
        <f t="shared" si="90"/>
        <v>7215.2612067940981</v>
      </c>
      <c r="BI58" s="120">
        <f t="shared" si="91"/>
        <v>597.75168000000008</v>
      </c>
      <c r="BJ58" s="121">
        <f t="shared" si="92"/>
        <v>597.75168000000008</v>
      </c>
      <c r="BK58" s="35">
        <f t="shared" si="93"/>
        <v>7413.3201269205965</v>
      </c>
      <c r="BL58" s="36">
        <f t="shared" si="94"/>
        <v>4431324.5602446003</v>
      </c>
      <c r="BM58" s="9">
        <f>VLOOKUP($C58,Sheet5!$A$2:$L$89,12,0)</f>
        <v>11476095.189999999</v>
      </c>
      <c r="BN58" s="12">
        <f>IFERROR(VLOOKUP($C58,ผลงาน!$K$3:$Q$901,6,0),0)</f>
        <v>717.40870000000052</v>
      </c>
      <c r="BO58" s="9">
        <f t="shared" si="95"/>
        <v>15996.593280789584</v>
      </c>
      <c r="BP58" s="116">
        <f t="shared" si="96"/>
        <v>860.89044000000058</v>
      </c>
      <c r="BQ58" s="117">
        <f t="shared" si="97"/>
        <v>860.89044000000058</v>
      </c>
      <c r="BR58" s="35">
        <f t="shared" si="98"/>
        <v>16435.699766347258</v>
      </c>
      <c r="BS58" s="36">
        <f t="shared" si="99"/>
        <v>14149336.803558597</v>
      </c>
      <c r="BT58" s="37">
        <f t="shared" si="100"/>
        <v>169218143.08819917</v>
      </c>
      <c r="BU58" s="38">
        <f t="shared" si="53"/>
        <v>342927841.84067637</v>
      </c>
      <c r="BV58" s="39">
        <f>IFERROR(VLOOKUP($C58,'UC Revenue Structure'!$A$2:$F$89,6,0),0)</f>
        <v>0.56000000000000005</v>
      </c>
      <c r="BW58" s="38">
        <f t="shared" si="101"/>
        <v>192039591.43077877</v>
      </c>
      <c r="BX58" s="146">
        <f t="shared" si="54"/>
        <v>223287</v>
      </c>
      <c r="BY58" s="10">
        <f>VLOOKUP($C58,ผลงาน!$A$2:$H$898,3,0)</f>
        <v>223287</v>
      </c>
      <c r="BZ58" s="147">
        <f t="shared" si="51"/>
        <v>0</v>
      </c>
    </row>
    <row r="59" spans="1:78" x14ac:dyDescent="0.4">
      <c r="A59" s="2">
        <v>8</v>
      </c>
      <c r="B59" s="3" t="s">
        <v>3</v>
      </c>
      <c r="C59" s="135" t="s">
        <v>539</v>
      </c>
      <c r="D59" s="4" t="s">
        <v>1438</v>
      </c>
      <c r="E59" s="5" t="s">
        <v>1816</v>
      </c>
      <c r="F59" s="7">
        <v>6</v>
      </c>
      <c r="G59" s="8" t="s">
        <v>1818</v>
      </c>
      <c r="H59" s="9">
        <f>VLOOKUP($C59,Sheet5!$A$2:$L$89,3,0)</f>
        <v>27399513.549999997</v>
      </c>
      <c r="I59" s="10">
        <f>VLOOKUP($C59,ผลงาน!$A$2:$H$898,6,0)</f>
        <v>83401</v>
      </c>
      <c r="J59" s="11">
        <f t="shared" si="55"/>
        <v>328.52739835253772</v>
      </c>
      <c r="K59" s="30">
        <f t="shared" si="56"/>
        <v>100081.2</v>
      </c>
      <c r="L59" s="34">
        <f t="shared" si="57"/>
        <v>100081.2</v>
      </c>
      <c r="M59" s="35">
        <f t="shared" si="58"/>
        <v>337.54547543731485</v>
      </c>
      <c r="N59" s="36">
        <f t="shared" si="59"/>
        <v>33781956.236336991</v>
      </c>
      <c r="O59" s="9">
        <f>IFERROR(VLOOKUP($C59,Sheet5!$A$2:$L$89,5,0),0)</f>
        <v>3530026.77</v>
      </c>
      <c r="P59" s="10">
        <f>VLOOKUP($C59,ผลงาน!$A$2:$H$898,4,0)</f>
        <v>7106</v>
      </c>
      <c r="Q59" s="11">
        <f t="shared" si="60"/>
        <v>496.76706585983675</v>
      </c>
      <c r="R59" s="30">
        <f t="shared" si="61"/>
        <v>8527.1999999999989</v>
      </c>
      <c r="S59" s="34">
        <f t="shared" si="62"/>
        <v>8527.1999999999989</v>
      </c>
      <c r="T59" s="35">
        <f t="shared" si="63"/>
        <v>510.40332181768929</v>
      </c>
      <c r="U59" s="36">
        <f t="shared" si="64"/>
        <v>4352311.2058037994</v>
      </c>
      <c r="V59" s="9">
        <f>IFERROR(VLOOKUP($C59,Sheet5!$A$2:$L$89,4,0),0)</f>
        <v>1012966.25</v>
      </c>
      <c r="W59" s="10">
        <f>VLOOKUP($C59,ผลงาน!$A$2:$H$898,5,0)</f>
        <v>5783</v>
      </c>
      <c r="X59" s="11">
        <f t="shared" si="65"/>
        <v>175.16276154245202</v>
      </c>
      <c r="Y59" s="30">
        <f t="shared" si="66"/>
        <v>6939.5999999999995</v>
      </c>
      <c r="Z59" s="34">
        <f t="shared" si="67"/>
        <v>6939.5999999999995</v>
      </c>
      <c r="AA59" s="35">
        <f t="shared" si="68"/>
        <v>179.97097934679232</v>
      </c>
      <c r="AB59" s="36">
        <f t="shared" si="69"/>
        <v>1248926.6082749998</v>
      </c>
      <c r="AC59" s="9">
        <f>VLOOKUP($C59,Sheet5!$A$2:$L$89,6,0)</f>
        <v>20884.5</v>
      </c>
      <c r="AD59" s="10">
        <f>VLOOKUP($C59,ผลงาน!$A$2:$H$898,7,0)</f>
        <v>47</v>
      </c>
      <c r="AE59" s="11">
        <f t="shared" si="70"/>
        <v>444.35106382978722</v>
      </c>
      <c r="AF59" s="30">
        <f t="shared" si="71"/>
        <v>56.4</v>
      </c>
      <c r="AG59" s="34">
        <f t="shared" si="72"/>
        <v>56.4</v>
      </c>
      <c r="AH59" s="35">
        <f t="shared" si="73"/>
        <v>456.5485005319149</v>
      </c>
      <c r="AI59" s="36">
        <f t="shared" si="74"/>
        <v>25749.335429999999</v>
      </c>
      <c r="AJ59" s="9">
        <f>VLOOKUP($C59,Sheet5!$A$2:$L$89,7,0)</f>
        <v>1450812.75</v>
      </c>
      <c r="AK59" s="10">
        <f>VLOOKUP($C59,ผลงาน!$A$2:$H$898,8,0)</f>
        <v>2534</v>
      </c>
      <c r="AL59" s="11">
        <f t="shared" si="75"/>
        <v>572.53857537490137</v>
      </c>
      <c r="AM59" s="30">
        <f t="shared" si="76"/>
        <v>3040.7999999999997</v>
      </c>
      <c r="AN59" s="34">
        <f t="shared" si="77"/>
        <v>3040.7999999999997</v>
      </c>
      <c r="AO59" s="35">
        <f t="shared" si="78"/>
        <v>588.25475926894239</v>
      </c>
      <c r="AP59" s="36">
        <f t="shared" si="79"/>
        <v>1788765.0719849998</v>
      </c>
      <c r="AQ59" s="37">
        <f t="shared" si="52"/>
        <v>41197708.457830787</v>
      </c>
      <c r="AR59" s="9">
        <f>VLOOKUP($C59,Sheet5!$A$2:$L$89,8,0)</f>
        <v>11686492.550000001</v>
      </c>
      <c r="AS59" s="12">
        <f>IFERROR(VLOOKUP($C59,ผลงาน!$K$3:$Q$901,3,0),0)</f>
        <v>1212.876</v>
      </c>
      <c r="AT59" s="9">
        <f t="shared" si="80"/>
        <v>9635.3564173089417</v>
      </c>
      <c r="AU59" s="108">
        <f t="shared" si="81"/>
        <v>1455.4512</v>
      </c>
      <c r="AV59" s="112">
        <f t="shared" si="82"/>
        <v>1455.4512</v>
      </c>
      <c r="AW59" s="35">
        <f t="shared" si="83"/>
        <v>9899.8469509640727</v>
      </c>
      <c r="AX59" s="36">
        <f t="shared" si="84"/>
        <v>14408744.124597</v>
      </c>
      <c r="AY59" s="9">
        <f>IFERROR(VLOOKUP($C59,Sheet5!$A$2:$L$89,10,0),0)</f>
        <v>985313.25</v>
      </c>
      <c r="AZ59" s="12">
        <f>IFERROR(VLOOKUP($C59,ผลงาน!$K$3:$Q$901,5,0),0)</f>
        <v>57.966300000000004</v>
      </c>
      <c r="BA59" s="9">
        <f t="shared" si="85"/>
        <v>16998.035927771823</v>
      </c>
      <c r="BB59" s="116">
        <f t="shared" si="86"/>
        <v>69.559560000000005</v>
      </c>
      <c r="BC59" s="117">
        <f t="shared" si="87"/>
        <v>69.559560000000005</v>
      </c>
      <c r="BD59" s="35">
        <f t="shared" si="88"/>
        <v>17464.632013989161</v>
      </c>
      <c r="BE59" s="36">
        <f t="shared" si="89"/>
        <v>1214832.118455</v>
      </c>
      <c r="BF59" s="9">
        <f>IFERROR(VLOOKUP($C59,Sheet5!$A$2:$L$89,9,0),0)</f>
        <v>504884.5</v>
      </c>
      <c r="BG59" s="12">
        <f>IFERROR(VLOOKUP($C59,ผลงาน!$K$3:$Q$901,4,0),0)</f>
        <v>61.621699999999997</v>
      </c>
      <c r="BH59" s="154">
        <f t="shared" si="90"/>
        <v>8193.2906752004583</v>
      </c>
      <c r="BI59" s="120">
        <f t="shared" si="91"/>
        <v>73.946039999999996</v>
      </c>
      <c r="BJ59" s="121">
        <f t="shared" si="92"/>
        <v>73.946039999999996</v>
      </c>
      <c r="BK59" s="35">
        <f t="shared" si="93"/>
        <v>8418.196504234711</v>
      </c>
      <c r="BL59" s="36">
        <f t="shared" si="94"/>
        <v>622492.29543000006</v>
      </c>
      <c r="BM59" s="9">
        <f>VLOOKUP($C59,Sheet5!$A$2:$L$89,12,0)</f>
        <v>707629</v>
      </c>
      <c r="BN59" s="12">
        <f>IFERROR(VLOOKUP($C59,ผลงาน!$K$3:$Q$901,6,0),0)</f>
        <v>87.404599999999803</v>
      </c>
      <c r="BO59" s="9">
        <f t="shared" si="95"/>
        <v>8096.0155415161398</v>
      </c>
      <c r="BP59" s="116">
        <f t="shared" si="96"/>
        <v>104.88551999999976</v>
      </c>
      <c r="BQ59" s="117">
        <f t="shared" si="97"/>
        <v>104.88551999999976</v>
      </c>
      <c r="BR59" s="35">
        <f t="shared" si="98"/>
        <v>8318.2511681307587</v>
      </c>
      <c r="BS59" s="36">
        <f t="shared" si="99"/>
        <v>872464.09926000005</v>
      </c>
      <c r="BT59" s="37">
        <f t="shared" si="100"/>
        <v>17118532.637742002</v>
      </c>
      <c r="BU59" s="38">
        <f t="shared" si="53"/>
        <v>58316241.095572785</v>
      </c>
      <c r="BV59" s="39">
        <f>IFERROR(VLOOKUP($C59,'UC Revenue Structure'!$A$2:$F$89,6,0),0)</f>
        <v>0.53</v>
      </c>
      <c r="BW59" s="38">
        <f t="shared" si="101"/>
        <v>30907607.780653577</v>
      </c>
      <c r="BX59" s="146">
        <f t="shared" si="54"/>
        <v>98871</v>
      </c>
      <c r="BY59" s="10">
        <f>VLOOKUP($C59,ผลงาน!$A$2:$H$898,3,0)</f>
        <v>98871</v>
      </c>
      <c r="BZ59" s="147">
        <f t="shared" si="51"/>
        <v>0</v>
      </c>
    </row>
    <row r="60" spans="1:78" x14ac:dyDescent="0.4">
      <c r="A60" s="2">
        <v>8</v>
      </c>
      <c r="B60" s="3" t="s">
        <v>3</v>
      </c>
      <c r="C60" s="135" t="s">
        <v>540</v>
      </c>
      <c r="D60" s="4" t="s">
        <v>1439</v>
      </c>
      <c r="E60" s="5" t="s">
        <v>1816</v>
      </c>
      <c r="F60" s="7">
        <v>10</v>
      </c>
      <c r="G60" s="8" t="s">
        <v>1819</v>
      </c>
      <c r="H60" s="9">
        <f>VLOOKUP($C60,Sheet5!$A$2:$L$89,3,0)</f>
        <v>50400400</v>
      </c>
      <c r="I60" s="10">
        <f>VLOOKUP($C60,ผลงาน!$A$2:$H$898,6,0)</f>
        <v>85507</v>
      </c>
      <c r="J60" s="11">
        <f>IFERROR(SUM(H60/I60),0)</f>
        <v>589.43010513759111</v>
      </c>
      <c r="K60" s="30">
        <f t="shared" si="56"/>
        <v>102608.4</v>
      </c>
      <c r="L60" s="34">
        <f t="shared" si="57"/>
        <v>102608.4</v>
      </c>
      <c r="M60" s="35">
        <f t="shared" si="58"/>
        <v>605.60996152361804</v>
      </c>
      <c r="N60" s="36">
        <f t="shared" si="59"/>
        <v>62140669.176000006</v>
      </c>
      <c r="O60" s="9">
        <f>IFERROR(VLOOKUP($C60,Sheet5!$A$2:$L$89,5,0),0)</f>
        <v>12915836</v>
      </c>
      <c r="P60" s="10">
        <f>VLOOKUP($C60,ผลงาน!$A$2:$H$898,4,0)</f>
        <v>0</v>
      </c>
      <c r="Q60" s="11">
        <f>IFERROR(SUM(O60/P60),0)</f>
        <v>0</v>
      </c>
      <c r="R60" s="30">
        <f t="shared" si="61"/>
        <v>0</v>
      </c>
      <c r="S60" s="34">
        <f t="shared" si="62"/>
        <v>0</v>
      </c>
      <c r="T60" s="35">
        <f t="shared" si="63"/>
        <v>0</v>
      </c>
      <c r="U60" s="36">
        <f t="shared" si="64"/>
        <v>0</v>
      </c>
      <c r="V60" s="9">
        <f>IFERROR(VLOOKUP($C60,Sheet5!$A$2:$L$89,4,0),0)</f>
        <v>2927192.53</v>
      </c>
      <c r="W60" s="10">
        <f>VLOOKUP($C60,ผลงาน!$A$2:$H$898,5,0)</f>
        <v>5502</v>
      </c>
      <c r="X60" s="11">
        <f>IFERROR(SUM(V60/W60),0)</f>
        <v>532.02336059614686</v>
      </c>
      <c r="Y60" s="30">
        <f t="shared" si="66"/>
        <v>6602.4</v>
      </c>
      <c r="Z60" s="34">
        <f t="shared" si="67"/>
        <v>6602.4</v>
      </c>
      <c r="AA60" s="35">
        <f t="shared" si="68"/>
        <v>546.62740184451104</v>
      </c>
      <c r="AB60" s="36">
        <f t="shared" si="69"/>
        <v>3609052.7579381997</v>
      </c>
      <c r="AC60" s="9">
        <f>VLOOKUP($C60,Sheet5!$A$2:$L$89,6,0)</f>
        <v>35380</v>
      </c>
      <c r="AD60" s="10">
        <f>VLOOKUP($C60,ผลงาน!$A$2:$H$898,7,0)</f>
        <v>0</v>
      </c>
      <c r="AE60" s="11">
        <f t="shared" si="70"/>
        <v>0</v>
      </c>
      <c r="AF60" s="30">
        <f t="shared" si="71"/>
        <v>0</v>
      </c>
      <c r="AG60" s="34">
        <f t="shared" si="72"/>
        <v>0</v>
      </c>
      <c r="AH60" s="35">
        <f t="shared" si="73"/>
        <v>0</v>
      </c>
      <c r="AI60" s="36">
        <f t="shared" si="74"/>
        <v>0</v>
      </c>
      <c r="AJ60" s="9">
        <f>VLOOKUP($C60,Sheet5!$A$2:$L$89,7,0)</f>
        <v>3792828.84</v>
      </c>
      <c r="AK60" s="10">
        <f>VLOOKUP($C60,ผลงาน!$A$2:$H$898,8,0)</f>
        <v>30653</v>
      </c>
      <c r="AL60" s="11">
        <f t="shared" si="75"/>
        <v>123.7343437836427</v>
      </c>
      <c r="AM60" s="30">
        <f t="shared" si="76"/>
        <v>36783.599999999999</v>
      </c>
      <c r="AN60" s="34">
        <f t="shared" si="77"/>
        <v>36783.599999999999</v>
      </c>
      <c r="AO60" s="35">
        <f t="shared" si="78"/>
        <v>127.1308515205037</v>
      </c>
      <c r="AP60" s="36">
        <f t="shared" si="79"/>
        <v>4676330.3899895996</v>
      </c>
      <c r="AQ60" s="37">
        <f t="shared" si="52"/>
        <v>70426052.323927805</v>
      </c>
      <c r="AR60" s="9">
        <f>VLOOKUP($C60,Sheet5!$A$2:$L$89,8,0)</f>
        <v>37336955</v>
      </c>
      <c r="AS60" s="12">
        <f>IFERROR(VLOOKUP($C60,ผลงาน!$K$3:$Q$901,3,0),0)</f>
        <v>2476.5316000000003</v>
      </c>
      <c r="AT60" s="9">
        <f t="shared" si="80"/>
        <v>15076.308737590909</v>
      </c>
      <c r="AU60" s="108">
        <f t="shared" si="81"/>
        <v>2971.8379200000004</v>
      </c>
      <c r="AV60" s="112">
        <f t="shared" si="82"/>
        <v>2971.8379200000004</v>
      </c>
      <c r="AW60" s="35">
        <f t="shared" si="83"/>
        <v>15490.153412437779</v>
      </c>
      <c r="AX60" s="36">
        <f t="shared" si="84"/>
        <v>46034225.297699995</v>
      </c>
      <c r="AY60" s="9">
        <f>IFERROR(VLOOKUP($C60,Sheet5!$A$2:$L$89,10,0),0)</f>
        <v>2936325</v>
      </c>
      <c r="AZ60" s="12">
        <f>IFERROR(VLOOKUP($C60,ผลงาน!$K$3:$Q$901,5,0),0)</f>
        <v>115.52079999999999</v>
      </c>
      <c r="BA60" s="9">
        <f t="shared" si="85"/>
        <v>25418.149805056753</v>
      </c>
      <c r="BB60" s="116">
        <f t="shared" si="86"/>
        <v>138.62495999999999</v>
      </c>
      <c r="BC60" s="117">
        <f t="shared" si="87"/>
        <v>138.62495999999999</v>
      </c>
      <c r="BD60" s="35">
        <f t="shared" si="88"/>
        <v>26115.878017205563</v>
      </c>
      <c r="BE60" s="36">
        <f t="shared" si="89"/>
        <v>3620312.5455</v>
      </c>
      <c r="BF60" s="9">
        <f>IFERROR(VLOOKUP($C60,Sheet5!$A$2:$L$89,9,0),0)</f>
        <v>708880.85</v>
      </c>
      <c r="BG60" s="12">
        <f>IFERROR(VLOOKUP($C60,ผลงาน!$K$3:$Q$901,4,0),0)</f>
        <v>111.79780000000001</v>
      </c>
      <c r="BH60" s="154">
        <f t="shared" si="90"/>
        <v>6340.7406049135125</v>
      </c>
      <c r="BI60" s="120">
        <f t="shared" si="91"/>
        <v>134.15736000000001</v>
      </c>
      <c r="BJ60" s="121">
        <f t="shared" si="92"/>
        <v>134.15736000000001</v>
      </c>
      <c r="BK60" s="35">
        <f t="shared" si="93"/>
        <v>6514.7939345183886</v>
      </c>
      <c r="BL60" s="36">
        <f t="shared" si="94"/>
        <v>874007.55519899994</v>
      </c>
      <c r="BM60" s="9">
        <f>VLOOKUP($C60,Sheet5!$A$2:$L$89,12,0)</f>
        <v>3697960.99</v>
      </c>
      <c r="BN60" s="12">
        <f>IFERROR(VLOOKUP($C60,ผลงาน!$K$3:$Q$901,6,0),0)</f>
        <v>120.88789999999979</v>
      </c>
      <c r="BO60" s="9">
        <f>IFERROR(SUM(BM60/BN60),0)</f>
        <v>30590.001067104371</v>
      </c>
      <c r="BP60" s="116">
        <f t="shared" si="96"/>
        <v>145.06547999999975</v>
      </c>
      <c r="BQ60" s="117">
        <f t="shared" si="97"/>
        <v>145.06547999999975</v>
      </c>
      <c r="BR60" s="35">
        <f t="shared" si="98"/>
        <v>31429.696596396385</v>
      </c>
      <c r="BS60" s="36">
        <f t="shared" si="99"/>
        <v>4559364.0230106004</v>
      </c>
      <c r="BT60" s="37">
        <f t="shared" si="100"/>
        <v>55087909.421409592</v>
      </c>
      <c r="BU60" s="38">
        <f t="shared" si="53"/>
        <v>125513961.7453374</v>
      </c>
      <c r="BV60" s="39">
        <f>IFERROR(VLOOKUP($C60,'UC Revenue Structure'!$A$2:$F$89,6,0),0)</f>
        <v>0.54</v>
      </c>
      <c r="BW60" s="38">
        <f t="shared" si="101"/>
        <v>67777539.342482194</v>
      </c>
      <c r="BX60" s="146">
        <f t="shared" si="54"/>
        <v>121662</v>
      </c>
      <c r="BY60" s="10">
        <f>VLOOKUP($C60,ผลงาน!$A$2:$H$898,3,0)</f>
        <v>121662</v>
      </c>
      <c r="BZ60" s="147">
        <f t="shared" si="51"/>
        <v>0</v>
      </c>
    </row>
    <row r="61" spans="1:78" x14ac:dyDescent="0.4">
      <c r="A61" s="2">
        <v>8</v>
      </c>
      <c r="B61" s="3" t="s">
        <v>3</v>
      </c>
      <c r="C61" s="135" t="s">
        <v>541</v>
      </c>
      <c r="D61" s="4" t="s">
        <v>1440</v>
      </c>
      <c r="E61" s="5" t="s">
        <v>1816</v>
      </c>
      <c r="F61" s="7">
        <v>10</v>
      </c>
      <c r="G61" s="8" t="s">
        <v>1819</v>
      </c>
      <c r="H61" s="9">
        <f>VLOOKUP($C61,Sheet5!$A$2:$L$89,3,0)</f>
        <v>37699221.75</v>
      </c>
      <c r="I61" s="10">
        <f>VLOOKUP($C61,ผลงาน!$A$2:$H$898,6,0)</f>
        <v>115255</v>
      </c>
      <c r="J61" s="11">
        <f t="shared" si="55"/>
        <v>327.09402412042863</v>
      </c>
      <c r="K61" s="30">
        <f t="shared" si="56"/>
        <v>138306</v>
      </c>
      <c r="L61" s="34">
        <f t="shared" si="57"/>
        <v>138306</v>
      </c>
      <c r="M61" s="35">
        <f t="shared" si="58"/>
        <v>336.0727550825344</v>
      </c>
      <c r="N61" s="36">
        <f t="shared" si="59"/>
        <v>46480878.464445002</v>
      </c>
      <c r="O61" s="9">
        <f>IFERROR(VLOOKUP($C61,Sheet5!$A$2:$L$89,5,0),0)</f>
        <v>7744651.2000000002</v>
      </c>
      <c r="P61" s="10">
        <f>VLOOKUP($C61,ผลงาน!$A$2:$H$898,4,0)</f>
        <v>271</v>
      </c>
      <c r="Q61" s="11">
        <f t="shared" si="60"/>
        <v>28578.048708487084</v>
      </c>
      <c r="R61" s="30">
        <f t="shared" si="61"/>
        <v>325.2</v>
      </c>
      <c r="S61" s="34">
        <f t="shared" si="62"/>
        <v>325.2</v>
      </c>
      <c r="T61" s="35">
        <f t="shared" si="63"/>
        <v>29362.516145535054</v>
      </c>
      <c r="U61" s="36">
        <f t="shared" si="64"/>
        <v>9548690.2505279984</v>
      </c>
      <c r="V61" s="9">
        <f>IFERROR(VLOOKUP($C61,Sheet5!$A$2:$L$89,4,0),0)</f>
        <v>1612034.42</v>
      </c>
      <c r="W61" s="10">
        <f>VLOOKUP($C61,ผลงาน!$A$2:$H$898,5,0)</f>
        <v>4500</v>
      </c>
      <c r="X61" s="11">
        <f t="shared" si="65"/>
        <v>358.22987111111109</v>
      </c>
      <c r="Y61" s="30">
        <f t="shared" si="66"/>
        <v>5400</v>
      </c>
      <c r="Z61" s="34">
        <f t="shared" si="67"/>
        <v>5400</v>
      </c>
      <c r="AA61" s="35">
        <f t="shared" si="68"/>
        <v>368.06328107311111</v>
      </c>
      <c r="AB61" s="36">
        <f t="shared" si="69"/>
        <v>1987541.7177947999</v>
      </c>
      <c r="AC61" s="9">
        <f>VLOOKUP($C61,Sheet5!$A$2:$L$89,6,0)</f>
        <v>31486</v>
      </c>
      <c r="AD61" s="10">
        <f>VLOOKUP($C61,ผลงาน!$A$2:$H$898,7,0)</f>
        <v>309</v>
      </c>
      <c r="AE61" s="11">
        <f t="shared" si="70"/>
        <v>101.89644012944984</v>
      </c>
      <c r="AF61" s="30">
        <f t="shared" si="71"/>
        <v>370.8</v>
      </c>
      <c r="AG61" s="34">
        <f t="shared" si="72"/>
        <v>370.8</v>
      </c>
      <c r="AH61" s="35">
        <f t="shared" si="73"/>
        <v>104.69349741100324</v>
      </c>
      <c r="AI61" s="36">
        <f t="shared" si="74"/>
        <v>38820.348839999999</v>
      </c>
      <c r="AJ61" s="9">
        <f>VLOOKUP($C61,Sheet5!$A$2:$L$89,7,0)</f>
        <v>3002515.1500000004</v>
      </c>
      <c r="AK61" s="10">
        <f>VLOOKUP($C61,ผลงาน!$A$2:$H$898,8,0)</f>
        <v>24325</v>
      </c>
      <c r="AL61" s="11">
        <f t="shared" si="75"/>
        <v>123.43330524152108</v>
      </c>
      <c r="AM61" s="30">
        <f t="shared" si="76"/>
        <v>29190</v>
      </c>
      <c r="AN61" s="34">
        <f t="shared" si="77"/>
        <v>29190</v>
      </c>
      <c r="AO61" s="35">
        <f t="shared" si="78"/>
        <v>126.82154947040084</v>
      </c>
      <c r="AP61" s="36">
        <f t="shared" si="79"/>
        <v>3701921.0290410006</v>
      </c>
      <c r="AQ61" s="37">
        <f t="shared" si="52"/>
        <v>61757851.810648799</v>
      </c>
      <c r="AR61" s="9">
        <f>VLOOKUP($C61,Sheet5!$A$2:$L$89,8,0)</f>
        <v>17715931.699999999</v>
      </c>
      <c r="AS61" s="12">
        <f>IFERROR(VLOOKUP($C61,ผลงาน!$K$3:$Q$901,3,0),0)</f>
        <v>2544.5401999999999</v>
      </c>
      <c r="AT61" s="9">
        <f t="shared" si="80"/>
        <v>6962.3312298229757</v>
      </c>
      <c r="AU61" s="108">
        <f t="shared" si="81"/>
        <v>3053.4482399999997</v>
      </c>
      <c r="AV61" s="112">
        <f t="shared" si="82"/>
        <v>3053.4482399999997</v>
      </c>
      <c r="AW61" s="35">
        <f t="shared" si="83"/>
        <v>7153.447222081616</v>
      </c>
      <c r="AX61" s="36">
        <f t="shared" si="84"/>
        <v>21842680.830197997</v>
      </c>
      <c r="AY61" s="9">
        <f>IFERROR(VLOOKUP($C61,Sheet5!$A$2:$L$89,10,0),0)</f>
        <v>3614705.06</v>
      </c>
      <c r="AZ61" s="12">
        <f>IFERROR(VLOOKUP($C61,ผลงาน!$K$3:$Q$901,5,0),0)</f>
        <v>252.31619999999998</v>
      </c>
      <c r="BA61" s="9">
        <f t="shared" si="85"/>
        <v>14326.091864097511</v>
      </c>
      <c r="BB61" s="116">
        <f t="shared" si="86"/>
        <v>302.77943999999997</v>
      </c>
      <c r="BC61" s="117">
        <f t="shared" si="87"/>
        <v>302.77943999999997</v>
      </c>
      <c r="BD61" s="35">
        <f t="shared" si="88"/>
        <v>14719.343085766986</v>
      </c>
      <c r="BE61" s="36">
        <f t="shared" si="89"/>
        <v>4456714.4566763993</v>
      </c>
      <c r="BF61" s="9">
        <f>IFERROR(VLOOKUP($C61,Sheet5!$A$2:$L$89,9,0),0)</f>
        <v>956948</v>
      </c>
      <c r="BG61" s="12">
        <f>IFERROR(VLOOKUP($C61,ผลงาน!$K$3:$Q$901,4,0),0)</f>
        <v>130.16559999999998</v>
      </c>
      <c r="BH61" s="154">
        <f t="shared" si="90"/>
        <v>7351.7734332265982</v>
      </c>
      <c r="BI61" s="120">
        <f t="shared" si="91"/>
        <v>156.19871999999998</v>
      </c>
      <c r="BJ61" s="121">
        <f t="shared" si="92"/>
        <v>156.19871999999998</v>
      </c>
      <c r="BK61" s="35">
        <f t="shared" si="93"/>
        <v>7553.5796139686681</v>
      </c>
      <c r="BL61" s="36">
        <f t="shared" si="94"/>
        <v>1179859.4671199999</v>
      </c>
      <c r="BM61" s="9">
        <f>VLOOKUP($C61,Sheet5!$A$2:$L$89,12,0)</f>
        <v>2543441</v>
      </c>
      <c r="BN61" s="12">
        <f>IFERROR(VLOOKUP($C61,ผลงาน!$K$3:$Q$901,6,0),0)</f>
        <v>130.11540000000019</v>
      </c>
      <c r="BO61" s="9">
        <f t="shared" si="95"/>
        <v>19547.578534131979</v>
      </c>
      <c r="BP61" s="116">
        <f t="shared" si="96"/>
        <v>156.13848000000021</v>
      </c>
      <c r="BQ61" s="117">
        <f t="shared" si="97"/>
        <v>156.13848000000021</v>
      </c>
      <c r="BR61" s="35">
        <f t="shared" si="98"/>
        <v>20084.1595648939</v>
      </c>
      <c r="BS61" s="36">
        <f t="shared" si="99"/>
        <v>3135910.1465399992</v>
      </c>
      <c r="BT61" s="37">
        <f t="shared" si="100"/>
        <v>30615164.900534399</v>
      </c>
      <c r="BU61" s="38">
        <f t="shared" si="53"/>
        <v>92373016.71118319</v>
      </c>
      <c r="BV61" s="39">
        <f>IFERROR(VLOOKUP($C61,'UC Revenue Structure'!$A$2:$F$89,6,0),0)</f>
        <v>0.49</v>
      </c>
      <c r="BW61" s="38">
        <f t="shared" si="101"/>
        <v>45262778.188479759</v>
      </c>
      <c r="BX61" s="146">
        <f t="shared" si="54"/>
        <v>144660</v>
      </c>
      <c r="BY61" s="10">
        <f>VLOOKUP($C61,ผลงาน!$A$2:$H$898,3,0)</f>
        <v>144660</v>
      </c>
      <c r="BZ61" s="147">
        <f t="shared" si="51"/>
        <v>0</v>
      </c>
    </row>
    <row r="62" spans="1:78" x14ac:dyDescent="0.4">
      <c r="A62" s="2">
        <v>8</v>
      </c>
      <c r="B62" s="3" t="s">
        <v>3</v>
      </c>
      <c r="C62" s="135" t="s">
        <v>542</v>
      </c>
      <c r="D62" s="4" t="s">
        <v>1441</v>
      </c>
      <c r="E62" s="5" t="s">
        <v>1816</v>
      </c>
      <c r="F62" s="7">
        <v>5</v>
      </c>
      <c r="G62" s="8" t="s">
        <v>1820</v>
      </c>
      <c r="H62" s="9">
        <f>VLOOKUP($C62,Sheet5!$A$2:$L$89,3,0)</f>
        <v>17095921</v>
      </c>
      <c r="I62" s="10">
        <f>VLOOKUP($C62,ผลงาน!$A$2:$H$898,6,0)</f>
        <v>51247</v>
      </c>
      <c r="J62" s="11">
        <f t="shared" si="55"/>
        <v>333.598474057018</v>
      </c>
      <c r="K62" s="30">
        <f t="shared" si="56"/>
        <v>61496.399999999994</v>
      </c>
      <c r="L62" s="34">
        <f t="shared" si="57"/>
        <v>61496.399999999994</v>
      </c>
      <c r="M62" s="35">
        <f t="shared" si="58"/>
        <v>342.75575216988312</v>
      </c>
      <c r="N62" s="36">
        <f t="shared" si="59"/>
        <v>21078244.83774</v>
      </c>
      <c r="O62" s="9">
        <f>IFERROR(VLOOKUP($C62,Sheet5!$A$2:$L$89,5,0),0)</f>
        <v>2242992.5</v>
      </c>
      <c r="P62" s="10">
        <f>VLOOKUP($C62,ผลงาน!$A$2:$H$898,4,0)</f>
        <v>105</v>
      </c>
      <c r="Q62" s="11">
        <f t="shared" si="60"/>
        <v>21361.833333333332</v>
      </c>
      <c r="R62" s="30">
        <f t="shared" si="61"/>
        <v>126</v>
      </c>
      <c r="S62" s="34">
        <f t="shared" si="62"/>
        <v>126</v>
      </c>
      <c r="T62" s="35">
        <f t="shared" si="63"/>
        <v>21948.215658333331</v>
      </c>
      <c r="U62" s="36">
        <f t="shared" si="64"/>
        <v>2765475.1729499996</v>
      </c>
      <c r="V62" s="9">
        <f>IFERROR(VLOOKUP($C62,Sheet5!$A$2:$L$89,4,0),0)</f>
        <v>465133</v>
      </c>
      <c r="W62" s="10">
        <f>VLOOKUP($C62,ผลงาน!$A$2:$H$898,5,0)</f>
        <v>101</v>
      </c>
      <c r="X62" s="11">
        <f t="shared" si="65"/>
        <v>4605.2772277227723</v>
      </c>
      <c r="Y62" s="30">
        <f t="shared" si="66"/>
        <v>121.19999999999999</v>
      </c>
      <c r="Z62" s="34">
        <f t="shared" si="67"/>
        <v>121.19999999999999</v>
      </c>
      <c r="AA62" s="35">
        <f t="shared" si="68"/>
        <v>4731.6920876237627</v>
      </c>
      <c r="AB62" s="36">
        <f t="shared" si="69"/>
        <v>573481.08102000004</v>
      </c>
      <c r="AC62" s="9">
        <f>VLOOKUP($C62,Sheet5!$A$2:$L$89,6,0)</f>
        <v>16442</v>
      </c>
      <c r="AD62" s="10">
        <f>VLOOKUP($C62,ผลงาน!$A$2:$H$898,7,0)</f>
        <v>1326</v>
      </c>
      <c r="AE62" s="11">
        <f t="shared" si="70"/>
        <v>12.399698340874812</v>
      </c>
      <c r="AF62" s="30">
        <f t="shared" si="71"/>
        <v>1591.2</v>
      </c>
      <c r="AG62" s="34">
        <f t="shared" si="72"/>
        <v>1591.2</v>
      </c>
      <c r="AH62" s="35">
        <f t="shared" si="73"/>
        <v>12.740070060331826</v>
      </c>
      <c r="AI62" s="36">
        <f t="shared" si="74"/>
        <v>20271.999480000002</v>
      </c>
      <c r="AJ62" s="9">
        <f>VLOOKUP($C62,Sheet5!$A$2:$L$89,7,0)</f>
        <v>1115070</v>
      </c>
      <c r="AK62" s="10">
        <f>VLOOKUP($C62,ผลงาน!$A$2:$H$898,8,0)</f>
        <v>7384</v>
      </c>
      <c r="AL62" s="11">
        <f t="shared" si="75"/>
        <v>151.01164680390033</v>
      </c>
      <c r="AM62" s="30">
        <f t="shared" si="76"/>
        <v>8860.7999999999993</v>
      </c>
      <c r="AN62" s="34">
        <f t="shared" si="77"/>
        <v>8860.7999999999993</v>
      </c>
      <c r="AO62" s="35">
        <f t="shared" si="78"/>
        <v>155.15691650866739</v>
      </c>
      <c r="AP62" s="36">
        <f t="shared" si="79"/>
        <v>1374814.4057999998</v>
      </c>
      <c r="AQ62" s="37">
        <f t="shared" si="52"/>
        <v>25812287.496990003</v>
      </c>
      <c r="AR62" s="9">
        <f>VLOOKUP($C62,Sheet5!$A$2:$L$89,8,0)</f>
        <v>10749364</v>
      </c>
      <c r="AS62" s="12">
        <f>IFERROR(VLOOKUP($C62,ผลงาน!$K$3:$Q$901,3,0),0)</f>
        <v>1209.0927999999999</v>
      </c>
      <c r="AT62" s="9">
        <f t="shared" si="80"/>
        <v>8890.4375247292846</v>
      </c>
      <c r="AU62" s="108">
        <f t="shared" si="81"/>
        <v>1450.9113599999998</v>
      </c>
      <c r="AV62" s="112">
        <f t="shared" si="82"/>
        <v>1450.9113599999998</v>
      </c>
      <c r="AW62" s="35">
        <f t="shared" si="83"/>
        <v>9134.4800347831042</v>
      </c>
      <c r="AX62" s="36">
        <f t="shared" si="84"/>
        <v>13253320.850159999</v>
      </c>
      <c r="AY62" s="9">
        <f>IFERROR(VLOOKUP($C62,Sheet5!$A$2:$L$89,10,0),0)</f>
        <v>990282.18</v>
      </c>
      <c r="AZ62" s="12">
        <f>IFERROR(VLOOKUP($C62,ผลงาน!$K$3:$Q$901,5,0),0)</f>
        <v>62.960399999999993</v>
      </c>
      <c r="BA62" s="9">
        <f t="shared" si="85"/>
        <v>15728.651342748779</v>
      </c>
      <c r="BB62" s="116">
        <f t="shared" si="86"/>
        <v>75.552479999999989</v>
      </c>
      <c r="BC62" s="117">
        <f t="shared" si="87"/>
        <v>75.552479999999989</v>
      </c>
      <c r="BD62" s="35">
        <f t="shared" si="88"/>
        <v>16160.402822107233</v>
      </c>
      <c r="BE62" s="36">
        <f t="shared" si="89"/>
        <v>1220958.5110092</v>
      </c>
      <c r="BF62" s="9">
        <f>IFERROR(VLOOKUP($C62,Sheet5!$A$2:$L$89,9,0),0)</f>
        <v>283156</v>
      </c>
      <c r="BG62" s="12">
        <f>IFERROR(VLOOKUP($C62,ผลงาน!$K$3:$Q$901,4,0),0)</f>
        <v>33.619199999999999</v>
      </c>
      <c r="BH62" s="154">
        <f t="shared" si="90"/>
        <v>8422.4490767180669</v>
      </c>
      <c r="BI62" s="120">
        <f t="shared" si="91"/>
        <v>40.343039999999995</v>
      </c>
      <c r="BJ62" s="121">
        <f t="shared" si="92"/>
        <v>40.343039999999995</v>
      </c>
      <c r="BK62" s="35">
        <f t="shared" si="93"/>
        <v>8653.6453038739783</v>
      </c>
      <c r="BL62" s="36">
        <f t="shared" si="94"/>
        <v>349114.35863999999</v>
      </c>
      <c r="BM62" s="9">
        <f>VLOOKUP($C62,Sheet5!$A$2:$L$89,12,0)</f>
        <v>786787</v>
      </c>
      <c r="BN62" s="12">
        <f>IFERROR(VLOOKUP($C62,ผลงาน!$K$3:$Q$901,6,0),0)</f>
        <v>58.895900000000012</v>
      </c>
      <c r="BO62" s="9">
        <f t="shared" si="95"/>
        <v>13358.943491822009</v>
      </c>
      <c r="BP62" s="116">
        <f t="shared" si="96"/>
        <v>70.675080000000008</v>
      </c>
      <c r="BQ62" s="117">
        <f t="shared" si="97"/>
        <v>70.675080000000008</v>
      </c>
      <c r="BR62" s="35">
        <f t="shared" si="98"/>
        <v>13725.646490672523</v>
      </c>
      <c r="BS62" s="36">
        <f t="shared" si="99"/>
        <v>970061.16377999994</v>
      </c>
      <c r="BT62" s="37">
        <f t="shared" si="100"/>
        <v>15793454.883589199</v>
      </c>
      <c r="BU62" s="38">
        <f t="shared" si="53"/>
        <v>41605742.380579203</v>
      </c>
      <c r="BV62" s="39">
        <f>IFERROR(VLOOKUP($C62,'UC Revenue Structure'!$A$2:$F$89,6,0),0)</f>
        <v>0.54</v>
      </c>
      <c r="BW62" s="38">
        <f t="shared" si="101"/>
        <v>22467100.885512773</v>
      </c>
      <c r="BX62" s="146">
        <f t="shared" si="54"/>
        <v>60163</v>
      </c>
      <c r="BY62" s="10">
        <f>VLOOKUP($C62,ผลงาน!$A$2:$H$898,3,0)</f>
        <v>60163</v>
      </c>
      <c r="BZ62" s="147">
        <f t="shared" si="51"/>
        <v>0</v>
      </c>
    </row>
    <row r="63" spans="1:78" x14ac:dyDescent="0.4">
      <c r="A63" s="2">
        <v>8</v>
      </c>
      <c r="B63" s="3" t="s">
        <v>3</v>
      </c>
      <c r="C63" s="135" t="s">
        <v>543</v>
      </c>
      <c r="D63" s="4" t="s">
        <v>1442</v>
      </c>
      <c r="E63" s="5" t="s">
        <v>1816</v>
      </c>
      <c r="F63" s="7">
        <v>5</v>
      </c>
      <c r="G63" s="8" t="s">
        <v>1820</v>
      </c>
      <c r="H63" s="9">
        <f>VLOOKUP($C63,Sheet5!$A$2:$L$89,3,0)</f>
        <v>12798987</v>
      </c>
      <c r="I63" s="10">
        <f>VLOOKUP($C63,ผลงาน!$A$2:$H$898,6,0)</f>
        <v>40129</v>
      </c>
      <c r="J63" s="11">
        <f t="shared" ref="J63:J64" si="102">IFERROR(SUM(H63/I63),0)</f>
        <v>318.94607391163498</v>
      </c>
      <c r="K63" s="30">
        <f t="shared" si="56"/>
        <v>48154.799999999996</v>
      </c>
      <c r="L63" s="34">
        <f t="shared" si="57"/>
        <v>48154.799999999996</v>
      </c>
      <c r="M63" s="35">
        <f t="shared" si="58"/>
        <v>327.70114364050937</v>
      </c>
      <c r="N63" s="36">
        <f t="shared" si="59"/>
        <v>15780383.031779999</v>
      </c>
      <c r="O63" s="9">
        <f>IFERROR(VLOOKUP($C63,Sheet5!$A$2:$L$89,5,0),0)</f>
        <v>1602994</v>
      </c>
      <c r="P63" s="10">
        <f>VLOOKUP($C63,ผลงาน!$A$2:$H$898,4,0)</f>
        <v>0</v>
      </c>
      <c r="Q63" s="11">
        <f t="shared" ref="Q63:Q64" si="103">IFERROR(SUM(O63/P63),0)</f>
        <v>0</v>
      </c>
      <c r="R63" s="30">
        <f t="shared" si="61"/>
        <v>0</v>
      </c>
      <c r="S63" s="34">
        <f t="shared" si="62"/>
        <v>0</v>
      </c>
      <c r="T63" s="35">
        <f t="shared" si="63"/>
        <v>0</v>
      </c>
      <c r="U63" s="36">
        <f t="shared" si="64"/>
        <v>0</v>
      </c>
      <c r="V63" s="9">
        <f>IFERROR(VLOOKUP($C63,Sheet5!$A$2:$L$89,4,0),0)</f>
        <v>565140</v>
      </c>
      <c r="W63" s="10">
        <f>VLOOKUP($C63,ผลงาน!$A$2:$H$898,5,0)</f>
        <v>731</v>
      </c>
      <c r="X63" s="11">
        <f t="shared" ref="X63:X64" si="104">IFERROR(SUM(V63/W63),0)</f>
        <v>773.10533515731879</v>
      </c>
      <c r="Y63" s="30">
        <f t="shared" si="66"/>
        <v>877.19999999999993</v>
      </c>
      <c r="Z63" s="34">
        <f t="shared" si="67"/>
        <v>877.19999999999993</v>
      </c>
      <c r="AA63" s="35">
        <f t="shared" si="68"/>
        <v>794.3270766073872</v>
      </c>
      <c r="AB63" s="36">
        <f t="shared" si="69"/>
        <v>696783.71160000004</v>
      </c>
      <c r="AC63" s="9">
        <f>VLOOKUP($C63,Sheet5!$A$2:$L$89,6,0)</f>
        <v>11600</v>
      </c>
      <c r="AD63" s="10">
        <f>VLOOKUP($C63,ผลงาน!$A$2:$H$898,7,0)</f>
        <v>2310</v>
      </c>
      <c r="AE63" s="11">
        <f t="shared" si="70"/>
        <v>5.0216450216450212</v>
      </c>
      <c r="AF63" s="30">
        <f t="shared" si="71"/>
        <v>2772</v>
      </c>
      <c r="AG63" s="34">
        <f t="shared" si="72"/>
        <v>2772</v>
      </c>
      <c r="AH63" s="35">
        <f t="shared" si="73"/>
        <v>5.1594891774891769</v>
      </c>
      <c r="AI63" s="36">
        <f t="shared" si="74"/>
        <v>14302.103999999998</v>
      </c>
      <c r="AJ63" s="9">
        <f>VLOOKUP($C63,Sheet5!$A$2:$L$89,7,0)</f>
        <v>680522</v>
      </c>
      <c r="AK63" s="10">
        <f>VLOOKUP($C63,ผลงาน!$A$2:$H$898,8,0)</f>
        <v>8290</v>
      </c>
      <c r="AL63" s="11">
        <f t="shared" si="75"/>
        <v>82.089505428226772</v>
      </c>
      <c r="AM63" s="30">
        <f t="shared" si="76"/>
        <v>9948</v>
      </c>
      <c r="AN63" s="34">
        <f t="shared" si="77"/>
        <v>9948</v>
      </c>
      <c r="AO63" s="35">
        <f t="shared" si="78"/>
        <v>84.342862352231592</v>
      </c>
      <c r="AP63" s="36">
        <f t="shared" si="79"/>
        <v>839042.79467999982</v>
      </c>
      <c r="AQ63" s="37">
        <f t="shared" si="52"/>
        <v>17330511.64206</v>
      </c>
      <c r="AR63" s="9">
        <f>VLOOKUP($C63,Sheet5!$A$2:$L$89,8,0)</f>
        <v>8791853</v>
      </c>
      <c r="AS63" s="12">
        <f>IFERROR(VLOOKUP($C63,ผลงาน!$K$3:$Q$901,3,0),0)</f>
        <v>862.10979999999984</v>
      </c>
      <c r="AT63" s="9">
        <f t="shared" si="80"/>
        <v>10198.066417989914</v>
      </c>
      <c r="AU63" s="108">
        <f t="shared" si="81"/>
        <v>1034.5317599999998</v>
      </c>
      <c r="AV63" s="112">
        <f t="shared" si="82"/>
        <v>1034.5317599999998</v>
      </c>
      <c r="AW63" s="35">
        <f t="shared" si="83"/>
        <v>10478.003341163738</v>
      </c>
      <c r="AX63" s="36">
        <f t="shared" si="84"/>
        <v>10839827.237820001</v>
      </c>
      <c r="AY63" s="9">
        <f>IFERROR(VLOOKUP($C63,Sheet5!$A$2:$L$89,10,0),0)</f>
        <v>884750.73</v>
      </c>
      <c r="AZ63" s="12">
        <f>IFERROR(VLOOKUP($C63,ผลงาน!$K$3:$Q$901,5,0),0)</f>
        <v>45.705100000000002</v>
      </c>
      <c r="BA63" s="9">
        <f t="shared" si="85"/>
        <v>19357.811929084499</v>
      </c>
      <c r="BB63" s="116">
        <f t="shared" si="86"/>
        <v>54.846119999999999</v>
      </c>
      <c r="BC63" s="117">
        <f t="shared" si="87"/>
        <v>54.846119999999999</v>
      </c>
      <c r="BD63" s="35">
        <f t="shared" si="88"/>
        <v>19889.183866537867</v>
      </c>
      <c r="BE63" s="36">
        <f t="shared" si="89"/>
        <v>1090844.5650461998</v>
      </c>
      <c r="BF63" s="9">
        <f>IFERROR(VLOOKUP($C63,Sheet5!$A$2:$L$89,9,0),0)</f>
        <v>371113</v>
      </c>
      <c r="BG63" s="12">
        <f>IFERROR(VLOOKUP($C63,ผลงาน!$K$3:$Q$901,4,0),0)</f>
        <v>43.0486</v>
      </c>
      <c r="BH63" s="154">
        <f t="shared" si="90"/>
        <v>8620.7913846211031</v>
      </c>
      <c r="BI63" s="120">
        <f t="shared" si="91"/>
        <v>51.658319999999996</v>
      </c>
      <c r="BJ63" s="121">
        <f t="shared" si="92"/>
        <v>51.658319999999996</v>
      </c>
      <c r="BK63" s="35">
        <f t="shared" si="93"/>
        <v>8857.4321081289527</v>
      </c>
      <c r="BL63" s="36">
        <f t="shared" si="94"/>
        <v>457560.06222000002</v>
      </c>
      <c r="BM63" s="9">
        <f>VLOOKUP($C63,Sheet5!$A$2:$L$89,12,0)</f>
        <v>578498</v>
      </c>
      <c r="BN63" s="12">
        <f>IFERROR(VLOOKUP($C63,ผลงาน!$K$3:$Q$901,6,0),0)</f>
        <v>11.7922000000003</v>
      </c>
      <c r="BO63" s="9">
        <f t="shared" ref="BO63:BO64" si="105">IFERROR(SUM(BM63/BN63),0)</f>
        <v>49057.682196705049</v>
      </c>
      <c r="BP63" s="116">
        <f t="shared" si="96"/>
        <v>14.15064000000036</v>
      </c>
      <c r="BQ63" s="117">
        <f t="shared" si="97"/>
        <v>14.15064000000036</v>
      </c>
      <c r="BR63" s="35">
        <f t="shared" si="98"/>
        <v>50404.315573004606</v>
      </c>
      <c r="BS63" s="36">
        <f t="shared" si="99"/>
        <v>713253.32412</v>
      </c>
      <c r="BT63" s="37">
        <f t="shared" si="100"/>
        <v>13101485.189206202</v>
      </c>
      <c r="BU63" s="38">
        <f t="shared" si="53"/>
        <v>30431996.831266202</v>
      </c>
      <c r="BV63" s="39">
        <f>IFERROR(VLOOKUP($C63,'UC Revenue Structure'!$A$2:$F$89,6,0),0)</f>
        <v>0.5</v>
      </c>
      <c r="BW63" s="38">
        <f t="shared" si="101"/>
        <v>15215998.415633101</v>
      </c>
      <c r="BX63" s="146">
        <f t="shared" si="54"/>
        <v>51460</v>
      </c>
      <c r="BY63" s="10">
        <f>VLOOKUP($C63,ผลงาน!$A$2:$H$898,3,0)</f>
        <v>51460</v>
      </c>
      <c r="BZ63" s="147">
        <f t="shared" si="51"/>
        <v>0</v>
      </c>
    </row>
    <row r="64" spans="1:78" x14ac:dyDescent="0.4">
      <c r="A64" s="2">
        <v>8</v>
      </c>
      <c r="B64" s="3" t="s">
        <v>3</v>
      </c>
      <c r="C64" s="135" t="s">
        <v>544</v>
      </c>
      <c r="D64" s="4" t="s">
        <v>1443</v>
      </c>
      <c r="E64" s="5" t="s">
        <v>1816</v>
      </c>
      <c r="F64" s="7">
        <v>5</v>
      </c>
      <c r="G64" s="8" t="s">
        <v>1820</v>
      </c>
      <c r="H64" s="9">
        <f>VLOOKUP($C64,Sheet5!$A$2:$L$89,3,0)</f>
        <v>22345451.449999999</v>
      </c>
      <c r="I64" s="10">
        <f>VLOOKUP($C64,ผลงาน!$A$2:$H$898,6,0)</f>
        <v>61986</v>
      </c>
      <c r="J64" s="11">
        <f t="shared" si="102"/>
        <v>360.49190865679344</v>
      </c>
      <c r="K64" s="30">
        <f t="shared" si="56"/>
        <v>74383.199999999997</v>
      </c>
      <c r="L64" s="34">
        <f t="shared" si="57"/>
        <v>74383.199999999997</v>
      </c>
      <c r="M64" s="35">
        <f t="shared" si="58"/>
        <v>370.38741154942244</v>
      </c>
      <c r="N64" s="36">
        <f t="shared" si="59"/>
        <v>27550600.910762999</v>
      </c>
      <c r="O64" s="9">
        <f>IFERROR(VLOOKUP($C64,Sheet5!$A$2:$L$89,5,0),0)</f>
        <v>5136988.12</v>
      </c>
      <c r="P64" s="10">
        <f>VLOOKUP($C64,ผลงาน!$A$2:$H$898,4,0)</f>
        <v>0</v>
      </c>
      <c r="Q64" s="11">
        <f t="shared" si="103"/>
        <v>0</v>
      </c>
      <c r="R64" s="30">
        <f t="shared" si="61"/>
        <v>0</v>
      </c>
      <c r="S64" s="34">
        <f t="shared" si="62"/>
        <v>0</v>
      </c>
      <c r="T64" s="35">
        <f t="shared" si="63"/>
        <v>0</v>
      </c>
      <c r="U64" s="36">
        <f t="shared" si="64"/>
        <v>0</v>
      </c>
      <c r="V64" s="9">
        <f>IFERROR(VLOOKUP($C64,Sheet5!$A$2:$L$89,4,0),0)</f>
        <v>1067750.17</v>
      </c>
      <c r="W64" s="10">
        <f>VLOOKUP($C64,ผลงาน!$A$2:$H$898,5,0)</f>
        <v>18616</v>
      </c>
      <c r="X64" s="11">
        <f t="shared" si="104"/>
        <v>57.356584121186074</v>
      </c>
      <c r="Y64" s="30">
        <f t="shared" si="66"/>
        <v>22339.200000000001</v>
      </c>
      <c r="Z64" s="34">
        <f t="shared" si="67"/>
        <v>22339.200000000001</v>
      </c>
      <c r="AA64" s="35">
        <f t="shared" si="68"/>
        <v>58.931022355312635</v>
      </c>
      <c r="AB64" s="36">
        <f t="shared" si="69"/>
        <v>1316471.8945998</v>
      </c>
      <c r="AC64" s="9">
        <f>VLOOKUP($C64,Sheet5!$A$2:$L$89,6,0)</f>
        <v>36794.5</v>
      </c>
      <c r="AD64" s="10">
        <f>VLOOKUP($C64,ผลงาน!$A$2:$H$898,7,0)</f>
        <v>3759</v>
      </c>
      <c r="AE64" s="11">
        <f t="shared" si="70"/>
        <v>9.7883745677041762</v>
      </c>
      <c r="AF64" s="30">
        <f t="shared" si="71"/>
        <v>4510.8</v>
      </c>
      <c r="AG64" s="34">
        <f t="shared" si="72"/>
        <v>4510.8</v>
      </c>
      <c r="AH64" s="35">
        <f t="shared" si="73"/>
        <v>10.057065449587656</v>
      </c>
      <c r="AI64" s="36">
        <f t="shared" si="74"/>
        <v>45365.410830000001</v>
      </c>
      <c r="AJ64" s="9">
        <f>VLOOKUP($C64,Sheet5!$A$2:$L$89,7,0)</f>
        <v>1560533.8</v>
      </c>
      <c r="AK64" s="10">
        <f>VLOOKUP($C64,ผลงาน!$A$2:$H$898,8,0)</f>
        <v>0</v>
      </c>
      <c r="AL64" s="11">
        <f t="shared" si="75"/>
        <v>0</v>
      </c>
      <c r="AM64" s="30">
        <f t="shared" si="76"/>
        <v>0</v>
      </c>
      <c r="AN64" s="34">
        <f t="shared" si="77"/>
        <v>0</v>
      </c>
      <c r="AO64" s="35">
        <f t="shared" si="78"/>
        <v>0</v>
      </c>
      <c r="AP64" s="36">
        <f t="shared" si="79"/>
        <v>0</v>
      </c>
      <c r="AQ64" s="37">
        <f t="shared" si="52"/>
        <v>28912438.216192797</v>
      </c>
      <c r="AR64" s="9">
        <f>VLOOKUP($C64,Sheet5!$A$2:$L$89,8,0)</f>
        <v>11364581.24</v>
      </c>
      <c r="AS64" s="12">
        <f>IFERROR(VLOOKUP($C64,ผลงาน!$K$3:$Q$901,3,0),0)</f>
        <v>1258.2453</v>
      </c>
      <c r="AT64" s="9">
        <f t="shared" si="80"/>
        <v>9032.0871772777537</v>
      </c>
      <c r="AU64" s="108">
        <f t="shared" si="81"/>
        <v>1509.89436</v>
      </c>
      <c r="AV64" s="112">
        <f t="shared" si="82"/>
        <v>1509.89436</v>
      </c>
      <c r="AW64" s="35">
        <f t="shared" si="83"/>
        <v>9280.0179702940277</v>
      </c>
      <c r="AX64" s="36">
        <f t="shared" si="84"/>
        <v>14011846.794045599</v>
      </c>
      <c r="AY64" s="9">
        <f>IFERROR(VLOOKUP($C64,Sheet5!$A$2:$L$89,10,0),0)</f>
        <v>1844404.79</v>
      </c>
      <c r="AZ64" s="12">
        <f>IFERROR(VLOOKUP($C64,ผลงาน!$K$3:$Q$901,5,0),0)</f>
        <v>134.3939</v>
      </c>
      <c r="BA64" s="9">
        <f t="shared" si="85"/>
        <v>13723.872809703416</v>
      </c>
      <c r="BB64" s="116">
        <f t="shared" si="86"/>
        <v>161.27268000000001</v>
      </c>
      <c r="BC64" s="117">
        <f t="shared" si="87"/>
        <v>161.27268000000001</v>
      </c>
      <c r="BD64" s="35">
        <f t="shared" si="88"/>
        <v>14100.593118329774</v>
      </c>
      <c r="BE64" s="36">
        <f t="shared" si="89"/>
        <v>2274040.4417825998</v>
      </c>
      <c r="BF64" s="9">
        <f>IFERROR(VLOOKUP($C64,Sheet5!$A$2:$L$89,9,0),0)</f>
        <v>438931.1</v>
      </c>
      <c r="BG64" s="12">
        <f>IFERROR(VLOOKUP($C64,ผลงาน!$K$3:$Q$901,4,0),0)</f>
        <v>47.311700000000002</v>
      </c>
      <c r="BH64" s="154">
        <f t="shared" si="90"/>
        <v>9277.4324321468048</v>
      </c>
      <c r="BI64" s="120">
        <f t="shared" si="91"/>
        <v>56.774039999999999</v>
      </c>
      <c r="BJ64" s="121">
        <f t="shared" si="92"/>
        <v>56.774039999999999</v>
      </c>
      <c r="BK64" s="35">
        <f t="shared" si="93"/>
        <v>9532.0979524092345</v>
      </c>
      <c r="BL64" s="36">
        <f t="shared" si="94"/>
        <v>541175.71043400001</v>
      </c>
      <c r="BM64" s="9">
        <f>VLOOKUP($C64,Sheet5!$A$2:$L$89,12,0)</f>
        <v>724328.02</v>
      </c>
      <c r="BN64" s="12">
        <f>IFERROR(VLOOKUP($C64,ผลงาน!$K$3:$Q$901,6,0),0)</f>
        <v>33.131199999999808</v>
      </c>
      <c r="BO64" s="9">
        <f t="shared" si="105"/>
        <v>21862.414280195229</v>
      </c>
      <c r="BP64" s="116">
        <f t="shared" si="96"/>
        <v>39.757439999999768</v>
      </c>
      <c r="BQ64" s="117">
        <f t="shared" si="97"/>
        <v>39.757439999999768</v>
      </c>
      <c r="BR64" s="35">
        <f t="shared" si="98"/>
        <v>22462.53755218659</v>
      </c>
      <c r="BS64" s="36">
        <f t="shared" si="99"/>
        <v>893052.98897880001</v>
      </c>
      <c r="BT64" s="37">
        <f t="shared" si="100"/>
        <v>17720115.935240999</v>
      </c>
      <c r="BU64" s="38">
        <f t="shared" si="53"/>
        <v>46632554.151433796</v>
      </c>
      <c r="BV64" s="39">
        <f>IFERROR(VLOOKUP($C64,'UC Revenue Structure'!$A$2:$F$89,6,0),0)</f>
        <v>0.41</v>
      </c>
      <c r="BW64" s="38">
        <f t="shared" si="101"/>
        <v>19119347.202087857</v>
      </c>
      <c r="BX64" s="146">
        <f t="shared" si="54"/>
        <v>84361</v>
      </c>
      <c r="BY64" s="10">
        <f>VLOOKUP($C64,ผลงาน!$A$2:$H$898,3,0)</f>
        <v>84361</v>
      </c>
      <c r="BZ64" s="147">
        <f t="shared" si="51"/>
        <v>0</v>
      </c>
    </row>
    <row r="65" spans="1:78" x14ac:dyDescent="0.4">
      <c r="A65" s="2">
        <v>8</v>
      </c>
      <c r="B65" s="3" t="s">
        <v>3</v>
      </c>
      <c r="C65" s="135" t="s">
        <v>545</v>
      </c>
      <c r="D65" s="4" t="s">
        <v>1444</v>
      </c>
      <c r="E65" s="5" t="s">
        <v>1816</v>
      </c>
      <c r="F65" s="7">
        <v>6</v>
      </c>
      <c r="G65" s="8" t="s">
        <v>1818</v>
      </c>
      <c r="H65" s="9">
        <f>VLOOKUP($C65,Sheet5!$A$2:$L$89,3,0)</f>
        <v>24452798</v>
      </c>
      <c r="I65" s="10">
        <f>VLOOKUP($C65,ผลงาน!$A$2:$H$898,6,0)</f>
        <v>55071</v>
      </c>
      <c r="J65" s="11">
        <f t="shared" si="55"/>
        <v>444.02313377276607</v>
      </c>
      <c r="K65" s="30">
        <f t="shared" si="56"/>
        <v>66085.2</v>
      </c>
      <c r="L65" s="34">
        <f t="shared" si="57"/>
        <v>66085.2</v>
      </c>
      <c r="M65" s="35">
        <f t="shared" si="58"/>
        <v>456.21156879482851</v>
      </c>
      <c r="N65" s="36">
        <f t="shared" si="59"/>
        <v>30148832.766119998</v>
      </c>
      <c r="O65" s="9">
        <f>IFERROR(VLOOKUP($C65,Sheet5!$A$2:$L$89,5,0),0)</f>
        <v>3723109.5</v>
      </c>
      <c r="P65" s="10">
        <f>VLOOKUP($C65,ผลงาน!$A$2:$H$898,4,0)</f>
        <v>7399</v>
      </c>
      <c r="Q65" s="11">
        <f t="shared" si="60"/>
        <v>503.19090417624005</v>
      </c>
      <c r="R65" s="30">
        <f t="shared" si="61"/>
        <v>8878.7999999999993</v>
      </c>
      <c r="S65" s="34">
        <f t="shared" si="62"/>
        <v>8878.7999999999993</v>
      </c>
      <c r="T65" s="35">
        <f t="shared" si="63"/>
        <v>517.00349449587782</v>
      </c>
      <c r="U65" s="36">
        <f t="shared" si="64"/>
        <v>4590370.6269299993</v>
      </c>
      <c r="V65" s="9">
        <f>IFERROR(VLOOKUP($C65,Sheet5!$A$2:$L$89,4,0),0)</f>
        <v>629815</v>
      </c>
      <c r="W65" s="10">
        <f>VLOOKUP($C65,ผลงาน!$A$2:$H$898,5,0)</f>
        <v>2152</v>
      </c>
      <c r="X65" s="11">
        <f t="shared" si="65"/>
        <v>292.66496282527879</v>
      </c>
      <c r="Y65" s="30">
        <f t="shared" si="66"/>
        <v>2582.4</v>
      </c>
      <c r="Z65" s="34">
        <f t="shared" si="67"/>
        <v>2582.4</v>
      </c>
      <c r="AA65" s="35">
        <f t="shared" si="68"/>
        <v>300.69861605483271</v>
      </c>
      <c r="AB65" s="36">
        <f t="shared" si="69"/>
        <v>776524.10609999998</v>
      </c>
      <c r="AC65" s="9">
        <f>VLOOKUP($C65,Sheet5!$A$2:$L$89,6,0)</f>
        <v>13837</v>
      </c>
      <c r="AD65" s="10">
        <f>VLOOKUP($C65,ผลงาน!$A$2:$H$898,7,0)</f>
        <v>3208</v>
      </c>
      <c r="AE65" s="11">
        <f t="shared" si="70"/>
        <v>4.3132793017456361</v>
      </c>
      <c r="AF65" s="30">
        <f t="shared" si="71"/>
        <v>3849.6</v>
      </c>
      <c r="AG65" s="34">
        <f t="shared" si="72"/>
        <v>3849.6</v>
      </c>
      <c r="AH65" s="35">
        <f t="shared" si="73"/>
        <v>4.4316788185785541</v>
      </c>
      <c r="AI65" s="36">
        <f t="shared" si="74"/>
        <v>17060.190780000001</v>
      </c>
      <c r="AJ65" s="9">
        <f>VLOOKUP($C65,Sheet5!$A$2:$L$89,7,0)</f>
        <v>1034747.5</v>
      </c>
      <c r="AK65" s="10">
        <f>VLOOKUP($C65,ผลงาน!$A$2:$H$898,8,0)</f>
        <v>8549</v>
      </c>
      <c r="AL65" s="11">
        <f t="shared" si="75"/>
        <v>121.03725581939408</v>
      </c>
      <c r="AM65" s="30">
        <f t="shared" si="76"/>
        <v>10258.799999999999</v>
      </c>
      <c r="AN65" s="34">
        <f t="shared" si="77"/>
        <v>10258.799999999999</v>
      </c>
      <c r="AO65" s="35">
        <f t="shared" si="78"/>
        <v>124.35972849163645</v>
      </c>
      <c r="AP65" s="36">
        <f t="shared" si="79"/>
        <v>1275781.5826499998</v>
      </c>
      <c r="AQ65" s="37">
        <f t="shared" si="52"/>
        <v>36808569.272579998</v>
      </c>
      <c r="AR65" s="9">
        <f>VLOOKUP($C65,Sheet5!$A$2:$L$89,8,0)</f>
        <v>9248205</v>
      </c>
      <c r="AS65" s="12">
        <f>IFERROR(VLOOKUP($C65,ผลงาน!$K$3:$Q$901,3,0),0)</f>
        <v>953.87670000000003</v>
      </c>
      <c r="AT65" s="9">
        <f t="shared" si="80"/>
        <v>9695.3883033310285</v>
      </c>
      <c r="AU65" s="108">
        <f t="shared" si="81"/>
        <v>1144.6520399999999</v>
      </c>
      <c r="AV65" s="112">
        <f t="shared" si="82"/>
        <v>1144.6520399999999</v>
      </c>
      <c r="AW65" s="35">
        <f t="shared" si="83"/>
        <v>9961.526712257466</v>
      </c>
      <c r="AX65" s="36">
        <f t="shared" si="84"/>
        <v>11402481.8727</v>
      </c>
      <c r="AY65" s="9">
        <f>IFERROR(VLOOKUP($C65,Sheet5!$A$2:$L$89,10,0),0)</f>
        <v>663788</v>
      </c>
      <c r="AZ65" s="12">
        <f>IFERROR(VLOOKUP($C65,ผลงาน!$K$3:$Q$901,5,0),0)</f>
        <v>53.506</v>
      </c>
      <c r="BA65" s="9">
        <f t="shared" si="85"/>
        <v>12405.861024931783</v>
      </c>
      <c r="BB65" s="116">
        <f t="shared" si="86"/>
        <v>64.2072</v>
      </c>
      <c r="BC65" s="117">
        <f t="shared" si="87"/>
        <v>64.2072</v>
      </c>
      <c r="BD65" s="35">
        <f t="shared" si="88"/>
        <v>12746.401910066161</v>
      </c>
      <c r="BE65" s="36">
        <f t="shared" si="89"/>
        <v>818410.77671999997</v>
      </c>
      <c r="BF65" s="9">
        <f>IFERROR(VLOOKUP($C65,Sheet5!$A$2:$L$89,9,0),0)</f>
        <v>237147</v>
      </c>
      <c r="BG65" s="12">
        <f>IFERROR(VLOOKUP($C65,ผลงาน!$K$3:$Q$901,4,0),0)</f>
        <v>27.381600000000002</v>
      </c>
      <c r="BH65" s="154">
        <f t="shared" si="90"/>
        <v>8660.8160224384246</v>
      </c>
      <c r="BI65" s="120">
        <f t="shared" si="91"/>
        <v>32.85792</v>
      </c>
      <c r="BJ65" s="121">
        <f t="shared" si="92"/>
        <v>32.85792</v>
      </c>
      <c r="BK65" s="35">
        <f t="shared" si="93"/>
        <v>8898.5554222543597</v>
      </c>
      <c r="BL65" s="36">
        <f t="shared" si="94"/>
        <v>292388.02217999997</v>
      </c>
      <c r="BM65" s="9">
        <f>VLOOKUP($C65,Sheet5!$A$2:$L$89,12,0)</f>
        <v>574482</v>
      </c>
      <c r="BN65" s="12">
        <f>IFERROR(VLOOKUP($C65,ผลงาน!$K$3:$Q$901,6,0),0)</f>
        <v>44.365399999999923</v>
      </c>
      <c r="BO65" s="9">
        <f t="shared" si="95"/>
        <v>12948.874573428866</v>
      </c>
      <c r="BP65" s="116">
        <f t="shared" si="96"/>
        <v>53.238479999999903</v>
      </c>
      <c r="BQ65" s="117">
        <f t="shared" si="97"/>
        <v>53.238479999999903</v>
      </c>
      <c r="BR65" s="35">
        <f t="shared" si="98"/>
        <v>13304.321180469487</v>
      </c>
      <c r="BS65" s="36">
        <f t="shared" si="99"/>
        <v>708301.83707999997</v>
      </c>
      <c r="BT65" s="37">
        <f t="shared" si="100"/>
        <v>13221582.508680001</v>
      </c>
      <c r="BU65" s="38">
        <f t="shared" si="53"/>
        <v>50030151.781259999</v>
      </c>
      <c r="BV65" s="39">
        <f>IFERROR(VLOOKUP($C65,'UC Revenue Structure'!$A$2:$F$89,6,0),0)</f>
        <v>0.52</v>
      </c>
      <c r="BW65" s="38">
        <f t="shared" si="101"/>
        <v>26015678.9262552</v>
      </c>
      <c r="BX65" s="146">
        <f t="shared" si="54"/>
        <v>76379</v>
      </c>
      <c r="BY65" s="10">
        <f>VLOOKUP($C65,ผลงาน!$A$2:$H$898,3,0)</f>
        <v>76379</v>
      </c>
      <c r="BZ65" s="147">
        <f t="shared" si="51"/>
        <v>0</v>
      </c>
    </row>
    <row r="66" spans="1:78" x14ac:dyDescent="0.4">
      <c r="A66" s="2">
        <v>8</v>
      </c>
      <c r="B66" s="3" t="s">
        <v>3</v>
      </c>
      <c r="C66" s="135" t="s">
        <v>546</v>
      </c>
      <c r="D66" s="4" t="s">
        <v>1445</v>
      </c>
      <c r="E66" s="5" t="s">
        <v>1816</v>
      </c>
      <c r="F66" s="7">
        <v>5</v>
      </c>
      <c r="G66" s="8" t="s">
        <v>1820</v>
      </c>
      <c r="H66" s="9">
        <f>VLOOKUP($C66,Sheet5!$A$2:$L$89,3,0)</f>
        <v>24951567</v>
      </c>
      <c r="I66" s="10">
        <f>VLOOKUP($C66,ผลงาน!$A$2:$H$898,6,0)</f>
        <v>56060</v>
      </c>
      <c r="J66" s="11">
        <f t="shared" si="55"/>
        <v>445.08681769532643</v>
      </c>
      <c r="K66" s="30">
        <f t="shared" si="56"/>
        <v>67272</v>
      </c>
      <c r="L66" s="34">
        <f t="shared" si="57"/>
        <v>67272</v>
      </c>
      <c r="M66" s="35">
        <f t="shared" si="58"/>
        <v>457.30445084106316</v>
      </c>
      <c r="N66" s="36">
        <f t="shared" si="59"/>
        <v>30763785.01698</v>
      </c>
      <c r="O66" s="9">
        <f>IFERROR(VLOOKUP($C66,Sheet5!$A$2:$L$89,5,0),0)</f>
        <v>2813444</v>
      </c>
      <c r="P66" s="10">
        <f>VLOOKUP($C66,ผลงาน!$A$2:$H$898,4,0)</f>
        <v>5393</v>
      </c>
      <c r="Q66" s="11">
        <f t="shared" si="60"/>
        <v>521.68440571110705</v>
      </c>
      <c r="R66" s="30">
        <f t="shared" si="61"/>
        <v>6471.5999999999995</v>
      </c>
      <c r="S66" s="34">
        <f t="shared" si="62"/>
        <v>6471.5999999999995</v>
      </c>
      <c r="T66" s="35">
        <f t="shared" si="63"/>
        <v>536.00464264787695</v>
      </c>
      <c r="U66" s="36">
        <f t="shared" si="64"/>
        <v>3468807.64536</v>
      </c>
      <c r="V66" s="9">
        <f>IFERROR(VLOOKUP($C66,Sheet5!$A$2:$L$89,4,0),0)</f>
        <v>938083</v>
      </c>
      <c r="W66" s="10">
        <f>VLOOKUP($C66,ผลงาน!$A$2:$H$898,5,0)</f>
        <v>3983</v>
      </c>
      <c r="X66" s="11">
        <f t="shared" si="65"/>
        <v>235.52171729851869</v>
      </c>
      <c r="Y66" s="30">
        <f t="shared" si="66"/>
        <v>4779.5999999999995</v>
      </c>
      <c r="Z66" s="34">
        <f t="shared" si="67"/>
        <v>4779.5999999999995</v>
      </c>
      <c r="AA66" s="35">
        <f t="shared" si="68"/>
        <v>241.98678843836302</v>
      </c>
      <c r="AB66" s="36">
        <f t="shared" si="69"/>
        <v>1156600.0540199997</v>
      </c>
      <c r="AC66" s="9">
        <f>VLOOKUP($C66,Sheet5!$A$2:$L$89,6,0)</f>
        <v>22761</v>
      </c>
      <c r="AD66" s="10">
        <f>VLOOKUP($C66,ผลงาน!$A$2:$H$898,7,0)</f>
        <v>1745</v>
      </c>
      <c r="AE66" s="11">
        <f t="shared" si="70"/>
        <v>13.043553008595989</v>
      </c>
      <c r="AF66" s="30">
        <f t="shared" si="71"/>
        <v>2094</v>
      </c>
      <c r="AG66" s="34">
        <f t="shared" si="72"/>
        <v>2094</v>
      </c>
      <c r="AH66" s="35">
        <f t="shared" si="73"/>
        <v>13.401598538681949</v>
      </c>
      <c r="AI66" s="36">
        <f t="shared" si="74"/>
        <v>28062.947340000002</v>
      </c>
      <c r="AJ66" s="9">
        <f>VLOOKUP($C66,Sheet5!$A$2:$L$89,7,0)</f>
        <v>986829</v>
      </c>
      <c r="AK66" s="10">
        <f>VLOOKUP($C66,ผลงาน!$A$2:$H$898,8,0)</f>
        <v>529</v>
      </c>
      <c r="AL66" s="11">
        <f t="shared" si="75"/>
        <v>1865.461247637051</v>
      </c>
      <c r="AM66" s="30">
        <f t="shared" si="76"/>
        <v>634.79999999999995</v>
      </c>
      <c r="AN66" s="34">
        <f t="shared" si="77"/>
        <v>634.79999999999995</v>
      </c>
      <c r="AO66" s="35">
        <f t="shared" si="78"/>
        <v>1916.668158884688</v>
      </c>
      <c r="AP66" s="36">
        <f t="shared" si="79"/>
        <v>1216700.9472599998</v>
      </c>
      <c r="AQ66" s="37">
        <f t="shared" si="52"/>
        <v>36633956.610959999</v>
      </c>
      <c r="AR66" s="9">
        <f>VLOOKUP($C66,Sheet5!$A$2:$L$89,8,0)</f>
        <v>9421685</v>
      </c>
      <c r="AS66" s="12">
        <f>IFERROR(VLOOKUP($C66,ผลงาน!$K$3:$Q$901,3,0),0)</f>
        <v>947.70449999999994</v>
      </c>
      <c r="AT66" s="9">
        <f t="shared" si="80"/>
        <v>9941.5851671064138</v>
      </c>
      <c r="AU66" s="108">
        <f t="shared" si="81"/>
        <v>1137.2453999999998</v>
      </c>
      <c r="AV66" s="112">
        <f t="shared" si="82"/>
        <v>1137.2453999999998</v>
      </c>
      <c r="AW66" s="35">
        <f t="shared" si="83"/>
        <v>10214.481679943485</v>
      </c>
      <c r="AX66" s="36">
        <f t="shared" si="84"/>
        <v>11616372.303899998</v>
      </c>
      <c r="AY66" s="9">
        <f>IFERROR(VLOOKUP($C66,Sheet5!$A$2:$L$89,10,0),0)</f>
        <v>765089</v>
      </c>
      <c r="AZ66" s="12">
        <f>IFERROR(VLOOKUP($C66,ผลงาน!$K$3:$Q$901,5,0),0)</f>
        <v>42.401499999999999</v>
      </c>
      <c r="BA66" s="9">
        <f t="shared" si="85"/>
        <v>18043.913540794547</v>
      </c>
      <c r="BB66" s="116">
        <f t="shared" si="86"/>
        <v>50.881799999999998</v>
      </c>
      <c r="BC66" s="117">
        <f t="shared" si="87"/>
        <v>50.881799999999998</v>
      </c>
      <c r="BD66" s="35">
        <f t="shared" si="88"/>
        <v>18539.218967489356</v>
      </c>
      <c r="BE66" s="36">
        <f t="shared" si="89"/>
        <v>943308.83165999991</v>
      </c>
      <c r="BF66" s="9">
        <f>IFERROR(VLOOKUP($C66,Sheet5!$A$2:$L$89,9,0),0)</f>
        <v>319281</v>
      </c>
      <c r="BG66" s="12">
        <f>IFERROR(VLOOKUP($C66,ผลงาน!$K$3:$Q$901,4,0),0)</f>
        <v>47.85</v>
      </c>
      <c r="BH66" s="154">
        <f t="shared" si="90"/>
        <v>6672.5391849529778</v>
      </c>
      <c r="BI66" s="120">
        <f t="shared" si="91"/>
        <v>57.42</v>
      </c>
      <c r="BJ66" s="121">
        <f t="shared" si="92"/>
        <v>57.42</v>
      </c>
      <c r="BK66" s="35">
        <f t="shared" si="93"/>
        <v>6855.7003855799367</v>
      </c>
      <c r="BL66" s="36">
        <f t="shared" si="94"/>
        <v>393654.31613999995</v>
      </c>
      <c r="BM66" s="9">
        <f>VLOOKUP($C66,Sheet5!$A$2:$L$89,12,0)</f>
        <v>392145</v>
      </c>
      <c r="BN66" s="12">
        <f>IFERROR(VLOOKUP($C66,ผลงาน!$K$3:$Q$901,6,0),0)</f>
        <v>30.169600000000145</v>
      </c>
      <c r="BO66" s="9">
        <f t="shared" si="95"/>
        <v>12998.017872295228</v>
      </c>
      <c r="BP66" s="116">
        <f t="shared" si="96"/>
        <v>36.203520000000175</v>
      </c>
      <c r="BQ66" s="117">
        <f t="shared" si="97"/>
        <v>36.203520000000175</v>
      </c>
      <c r="BR66" s="35">
        <f t="shared" si="98"/>
        <v>13354.813462889731</v>
      </c>
      <c r="BS66" s="36">
        <f t="shared" si="99"/>
        <v>483491.25630000001</v>
      </c>
      <c r="BT66" s="37">
        <f t="shared" si="100"/>
        <v>13436826.707999999</v>
      </c>
      <c r="BU66" s="38">
        <f t="shared" si="53"/>
        <v>50070783.318959996</v>
      </c>
      <c r="BV66" s="39">
        <f>IFERROR(VLOOKUP($C66,'UC Revenue Structure'!$A$2:$F$89,6,0),0)</f>
        <v>0.56000000000000005</v>
      </c>
      <c r="BW66" s="38">
        <f t="shared" si="101"/>
        <v>28039638.658617601</v>
      </c>
      <c r="BX66" s="146">
        <f t="shared" si="54"/>
        <v>67710</v>
      </c>
      <c r="BY66" s="10">
        <f>VLOOKUP($C66,ผลงาน!$A$2:$H$898,3,0)</f>
        <v>67710</v>
      </c>
      <c r="BZ66" s="147">
        <f t="shared" si="51"/>
        <v>0</v>
      </c>
    </row>
    <row r="67" spans="1:78" x14ac:dyDescent="0.4">
      <c r="A67" s="2">
        <v>8</v>
      </c>
      <c r="B67" s="3" t="s">
        <v>3</v>
      </c>
      <c r="C67" s="135" t="s">
        <v>547</v>
      </c>
      <c r="D67" s="4" t="s">
        <v>1446</v>
      </c>
      <c r="E67" s="5" t="s">
        <v>1816</v>
      </c>
      <c r="F67" s="7">
        <v>15</v>
      </c>
      <c r="G67" s="8" t="s">
        <v>1817</v>
      </c>
      <c r="H67" s="9">
        <f>VLOOKUP($C67,Sheet5!$A$2:$L$89,3,0)</f>
        <v>117063533.05</v>
      </c>
      <c r="I67" s="10">
        <f>VLOOKUP($C67,ผลงาน!$A$2:$H$898,6,0)</f>
        <v>189988</v>
      </c>
      <c r="J67" s="11">
        <f t="shared" si="55"/>
        <v>616.16277370149692</v>
      </c>
      <c r="K67" s="30">
        <f t="shared" si="56"/>
        <v>227985.6</v>
      </c>
      <c r="L67" s="34">
        <f t="shared" si="57"/>
        <v>227985.6</v>
      </c>
      <c r="M67" s="35">
        <f t="shared" si="58"/>
        <v>633.07644183960304</v>
      </c>
      <c r="N67" s="36">
        <f t="shared" si="59"/>
        <v>144332312.438667</v>
      </c>
      <c r="O67" s="9">
        <f>IFERROR(VLOOKUP($C67,Sheet5!$A$2:$L$89,5,0),0)</f>
        <v>49125448.980000004</v>
      </c>
      <c r="P67" s="10">
        <f>VLOOKUP($C67,ผลงาน!$A$2:$H$898,4,0)</f>
        <v>42269</v>
      </c>
      <c r="Q67" s="11">
        <f t="shared" si="60"/>
        <v>1162.2098696444205</v>
      </c>
      <c r="R67" s="30">
        <f t="shared" si="61"/>
        <v>50722.799999999996</v>
      </c>
      <c r="S67" s="34">
        <f t="shared" si="62"/>
        <v>50722.799999999996</v>
      </c>
      <c r="T67" s="35">
        <f t="shared" si="63"/>
        <v>1194.1125305661599</v>
      </c>
      <c r="U67" s="36">
        <f t="shared" si="64"/>
        <v>60568731.065401211</v>
      </c>
      <c r="V67" s="9">
        <f>IFERROR(VLOOKUP($C67,Sheet5!$A$2:$L$89,4,0),0)</f>
        <v>8966884.5700000003</v>
      </c>
      <c r="W67" s="10">
        <f>VLOOKUP($C67,ผลงาน!$A$2:$H$898,5,0)</f>
        <v>27194</v>
      </c>
      <c r="X67" s="11">
        <f t="shared" si="65"/>
        <v>329.73761013458852</v>
      </c>
      <c r="Y67" s="30">
        <f t="shared" si="66"/>
        <v>32632.799999999999</v>
      </c>
      <c r="Z67" s="34">
        <f t="shared" si="67"/>
        <v>32632.799999999999</v>
      </c>
      <c r="AA67" s="35">
        <f t="shared" si="68"/>
        <v>338.78890753278296</v>
      </c>
      <c r="AB67" s="36">
        <f t="shared" si="69"/>
        <v>11055630.661735799</v>
      </c>
      <c r="AC67" s="9">
        <f>VLOOKUP($C67,Sheet5!$A$2:$L$89,6,0)</f>
        <v>62186</v>
      </c>
      <c r="AD67" s="10">
        <f>VLOOKUP($C67,ผลงาน!$A$2:$H$898,7,0)</f>
        <v>13875</v>
      </c>
      <c r="AE67" s="11">
        <f t="shared" si="70"/>
        <v>4.4818738738738739</v>
      </c>
      <c r="AF67" s="30">
        <f t="shared" si="71"/>
        <v>16650</v>
      </c>
      <c r="AG67" s="34">
        <f t="shared" si="72"/>
        <v>16650</v>
      </c>
      <c r="AH67" s="35">
        <f t="shared" si="73"/>
        <v>4.6049013117117115</v>
      </c>
      <c r="AI67" s="36">
        <f t="shared" si="74"/>
        <v>76671.606839999993</v>
      </c>
      <c r="AJ67" s="9">
        <f>VLOOKUP($C67,Sheet5!$A$2:$L$89,7,0)</f>
        <v>10210758.880000001</v>
      </c>
      <c r="AK67" s="10">
        <f>VLOOKUP($C67,ผลงาน!$A$2:$H$898,8,0)</f>
        <v>0</v>
      </c>
      <c r="AL67" s="11">
        <f t="shared" si="75"/>
        <v>0</v>
      </c>
      <c r="AM67" s="30">
        <f t="shared" si="76"/>
        <v>0</v>
      </c>
      <c r="AN67" s="34">
        <f t="shared" si="77"/>
        <v>0</v>
      </c>
      <c r="AO67" s="35">
        <f t="shared" si="78"/>
        <v>0</v>
      </c>
      <c r="AP67" s="36">
        <f t="shared" si="79"/>
        <v>0</v>
      </c>
      <c r="AQ67" s="37">
        <f t="shared" si="52"/>
        <v>216033345.77264401</v>
      </c>
      <c r="AR67" s="9">
        <f>VLOOKUP($C67,Sheet5!$A$2:$L$89,8,0)</f>
        <v>129578880.42999999</v>
      </c>
      <c r="AS67" s="12">
        <f>IFERROR(VLOOKUP($C67,ผลงาน!$K$3:$Q$901,3,0),0)</f>
        <v>10100.6054</v>
      </c>
      <c r="AT67" s="9">
        <f t="shared" si="80"/>
        <v>12828.823154501213</v>
      </c>
      <c r="AU67" s="108">
        <f t="shared" si="81"/>
        <v>12120.726479999999</v>
      </c>
      <c r="AV67" s="112">
        <f t="shared" si="82"/>
        <v>12120.726479999999</v>
      </c>
      <c r="AW67" s="35">
        <f t="shared" si="83"/>
        <v>13180.974350092272</v>
      </c>
      <c r="AX67" s="36">
        <f t="shared" si="84"/>
        <v>159762984.8373642</v>
      </c>
      <c r="AY67" s="9">
        <f>IFERROR(VLOOKUP($C67,Sheet5!$A$2:$L$89,10,0),0)</f>
        <v>19415462.48</v>
      </c>
      <c r="AZ67" s="12">
        <f>IFERROR(VLOOKUP($C67,ผลงาน!$K$3:$Q$901,5,0),0)</f>
        <v>1192.6244999999999</v>
      </c>
      <c r="BA67" s="9">
        <f t="shared" si="85"/>
        <v>16279.610623461116</v>
      </c>
      <c r="BB67" s="116">
        <f t="shared" si="86"/>
        <v>1431.1493999999998</v>
      </c>
      <c r="BC67" s="117">
        <f t="shared" si="87"/>
        <v>1431.1493999999998</v>
      </c>
      <c r="BD67" s="35">
        <f t="shared" si="88"/>
        <v>16726.485935075125</v>
      </c>
      <c r="BE67" s="36">
        <f t="shared" si="89"/>
        <v>23938100.310091201</v>
      </c>
      <c r="BF67" s="9">
        <f>IFERROR(VLOOKUP($C67,Sheet5!$A$2:$L$89,9,0),0)</f>
        <v>5855818.0999999996</v>
      </c>
      <c r="BG67" s="12">
        <f>IFERROR(VLOOKUP($C67,ผลงาน!$K$3:$Q$901,4,0),0)</f>
        <v>406.08480000000009</v>
      </c>
      <c r="BH67" s="154">
        <f t="shared" si="90"/>
        <v>14420.185389849603</v>
      </c>
      <c r="BI67" s="120">
        <f t="shared" si="91"/>
        <v>487.30176000000006</v>
      </c>
      <c r="BJ67" s="121">
        <f t="shared" si="92"/>
        <v>487.30176000000006</v>
      </c>
      <c r="BK67" s="35">
        <f t="shared" si="93"/>
        <v>14816.019478800974</v>
      </c>
      <c r="BL67" s="36">
        <f t="shared" si="94"/>
        <v>7219872.3682139982</v>
      </c>
      <c r="BM67" s="9">
        <f>VLOOKUP($C67,Sheet5!$A$2:$L$89,12,0)</f>
        <v>15886955.300000001</v>
      </c>
      <c r="BN67" s="12">
        <f>IFERROR(VLOOKUP($C67,ผลงาน!$K$3:$Q$901,6,0),0)</f>
        <v>1163.9905000000003</v>
      </c>
      <c r="BO67" s="9">
        <f t="shared" si="95"/>
        <v>13648.698421507732</v>
      </c>
      <c r="BP67" s="116">
        <f t="shared" si="96"/>
        <v>1396.7886000000003</v>
      </c>
      <c r="BQ67" s="117">
        <f t="shared" si="97"/>
        <v>1396.7886000000003</v>
      </c>
      <c r="BR67" s="35">
        <f t="shared" si="98"/>
        <v>14023.355193178118</v>
      </c>
      <c r="BS67" s="36">
        <f t="shared" si="99"/>
        <v>19587662.667581998</v>
      </c>
      <c r="BT67" s="37">
        <f t="shared" si="100"/>
        <v>210508620.18325141</v>
      </c>
      <c r="BU67" s="38">
        <f t="shared" si="53"/>
        <v>426541965.95589542</v>
      </c>
      <c r="BV67" s="39">
        <f>IFERROR(VLOOKUP($C67,'UC Revenue Structure'!$A$2:$F$89,6,0),0)</f>
        <v>0.44</v>
      </c>
      <c r="BW67" s="38">
        <f t="shared" si="101"/>
        <v>187678465.020594</v>
      </c>
      <c r="BX67" s="146">
        <f t="shared" si="54"/>
        <v>273326</v>
      </c>
      <c r="BY67" s="10">
        <f>VLOOKUP($C67,ผลงาน!$A$2:$H$898,3,0)</f>
        <v>273326</v>
      </c>
      <c r="BZ67" s="147">
        <f t="shared" si="51"/>
        <v>0</v>
      </c>
    </row>
    <row r="68" spans="1:78" x14ac:dyDescent="0.4">
      <c r="A68" s="2">
        <v>8</v>
      </c>
      <c r="B68" s="3" t="s">
        <v>3</v>
      </c>
      <c r="C68" s="135" t="s">
        <v>548</v>
      </c>
      <c r="D68" s="4" t="s">
        <v>1833</v>
      </c>
      <c r="E68" s="5" t="s">
        <v>1816</v>
      </c>
      <c r="F68" s="7">
        <v>5</v>
      </c>
      <c r="G68" s="8" t="s">
        <v>1820</v>
      </c>
      <c r="H68" s="9">
        <f>VLOOKUP($C68,Sheet5!$A$2:$L$89,3,0)</f>
        <v>14991274.5</v>
      </c>
      <c r="I68" s="10">
        <f>VLOOKUP($C68,ผลงาน!$A$2:$H$898,6,0)</f>
        <v>32335</v>
      </c>
      <c r="J68" s="11">
        <f t="shared" si="55"/>
        <v>463.62376681614347</v>
      </c>
      <c r="K68" s="30">
        <f t="shared" si="56"/>
        <v>38802</v>
      </c>
      <c r="L68" s="34">
        <f t="shared" si="57"/>
        <v>38802</v>
      </c>
      <c r="M68" s="35">
        <f t="shared" si="58"/>
        <v>476.35023921524663</v>
      </c>
      <c r="N68" s="36">
        <f t="shared" si="59"/>
        <v>18483341.982030001</v>
      </c>
      <c r="O68" s="9">
        <f>IFERROR(VLOOKUP($C68,Sheet5!$A$2:$L$89,5,0),0)</f>
        <v>2064388</v>
      </c>
      <c r="P68" s="10">
        <f>VLOOKUP($C68,ผลงาน!$A$2:$H$898,4,0)</f>
        <v>158</v>
      </c>
      <c r="Q68" s="11">
        <f t="shared" si="60"/>
        <v>13065.746835443038</v>
      </c>
      <c r="R68" s="30">
        <f t="shared" si="61"/>
        <v>189.6</v>
      </c>
      <c r="S68" s="34">
        <f t="shared" si="62"/>
        <v>189.6</v>
      </c>
      <c r="T68" s="35">
        <f t="shared" si="63"/>
        <v>13424.40158607595</v>
      </c>
      <c r="U68" s="36">
        <f t="shared" si="64"/>
        <v>2545266.5407199999</v>
      </c>
      <c r="V68" s="9">
        <f>IFERROR(VLOOKUP($C68,Sheet5!$A$2:$L$89,4,0),0)</f>
        <v>630519.53</v>
      </c>
      <c r="W68" s="10">
        <f>VLOOKUP($C68,ผลงาน!$A$2:$H$898,5,0)</f>
        <v>5889</v>
      </c>
      <c r="X68" s="11">
        <f t="shared" si="65"/>
        <v>107.06733401256581</v>
      </c>
      <c r="Y68" s="30">
        <f t="shared" si="66"/>
        <v>7066.8</v>
      </c>
      <c r="Z68" s="34">
        <f t="shared" si="67"/>
        <v>7066.8</v>
      </c>
      <c r="AA68" s="35">
        <f t="shared" si="68"/>
        <v>110.00633233121074</v>
      </c>
      <c r="AB68" s="36">
        <f t="shared" si="69"/>
        <v>777392.74931820005</v>
      </c>
      <c r="AC68" s="9">
        <f>VLOOKUP($C68,Sheet5!$A$2:$L$89,6,0)</f>
        <v>10871</v>
      </c>
      <c r="AD68" s="10">
        <f>VLOOKUP($C68,ผลงาน!$A$2:$H$898,7,0)</f>
        <v>2943</v>
      </c>
      <c r="AE68" s="11">
        <f t="shared" si="70"/>
        <v>3.6938498131158681</v>
      </c>
      <c r="AF68" s="30">
        <f t="shared" si="71"/>
        <v>3531.6</v>
      </c>
      <c r="AG68" s="34">
        <f t="shared" si="72"/>
        <v>3531.6</v>
      </c>
      <c r="AH68" s="35">
        <f t="shared" si="73"/>
        <v>3.7952459904858986</v>
      </c>
      <c r="AI68" s="36">
        <f t="shared" si="74"/>
        <v>13403.290739999999</v>
      </c>
      <c r="AJ68" s="9">
        <f>VLOOKUP($C68,Sheet5!$A$2:$L$89,7,0)</f>
        <v>965665.5</v>
      </c>
      <c r="AK68" s="10">
        <f>VLOOKUP($C68,ผลงาน!$A$2:$H$898,8,0)</f>
        <v>9444</v>
      </c>
      <c r="AL68" s="11">
        <f t="shared" si="75"/>
        <v>102.25174714104193</v>
      </c>
      <c r="AM68" s="30">
        <f t="shared" si="76"/>
        <v>11332.8</v>
      </c>
      <c r="AN68" s="34">
        <f t="shared" si="77"/>
        <v>11332.8</v>
      </c>
      <c r="AO68" s="35">
        <f t="shared" si="78"/>
        <v>105.05855760006354</v>
      </c>
      <c r="AP68" s="36">
        <f t="shared" si="79"/>
        <v>1190607.62157</v>
      </c>
      <c r="AQ68" s="37">
        <f t="shared" si="52"/>
        <v>23010012.184378199</v>
      </c>
      <c r="AR68" s="9">
        <f>VLOOKUP($C68,Sheet5!$A$2:$L$89,8,0)</f>
        <v>10649600</v>
      </c>
      <c r="AS68" s="12">
        <f>IFERROR(VLOOKUP($C68,ผลงาน!$K$3:$Q$901,3,0),0)</f>
        <v>1269.0321000000001</v>
      </c>
      <c r="AT68" s="9">
        <f t="shared" si="80"/>
        <v>8391.9075017881732</v>
      </c>
      <c r="AU68" s="108">
        <f t="shared" si="81"/>
        <v>1522.83852</v>
      </c>
      <c r="AV68" s="112">
        <f t="shared" si="82"/>
        <v>1522.83852</v>
      </c>
      <c r="AW68" s="35">
        <f t="shared" si="83"/>
        <v>8622.2653627122581</v>
      </c>
      <c r="AX68" s="36">
        <f t="shared" si="84"/>
        <v>13130317.823999999</v>
      </c>
      <c r="AY68" s="9">
        <f>IFERROR(VLOOKUP($C68,Sheet5!$A$2:$L$89,10,0),0)</f>
        <v>1862628</v>
      </c>
      <c r="AZ68" s="12">
        <f>IFERROR(VLOOKUP($C68,ผลงาน!$K$3:$Q$901,5,0),0)</f>
        <v>147.75600000000003</v>
      </c>
      <c r="BA68" s="9">
        <f t="shared" si="85"/>
        <v>12606.107366198325</v>
      </c>
      <c r="BB68" s="116">
        <f t="shared" si="86"/>
        <v>177.30720000000002</v>
      </c>
      <c r="BC68" s="117">
        <f t="shared" si="87"/>
        <v>177.30720000000002</v>
      </c>
      <c r="BD68" s="35">
        <f t="shared" si="88"/>
        <v>12952.145013400468</v>
      </c>
      <c r="BE68" s="36">
        <f t="shared" si="89"/>
        <v>2296508.5663199998</v>
      </c>
      <c r="BF68" s="9">
        <f>IFERROR(VLOOKUP($C68,Sheet5!$A$2:$L$89,9,0),0)</f>
        <v>474743.34</v>
      </c>
      <c r="BG68" s="12">
        <f>IFERROR(VLOOKUP($C68,ผลงาน!$K$3:$Q$901,4,0),0)</f>
        <v>55.835300000000004</v>
      </c>
      <c r="BH68" s="154">
        <f t="shared" si="90"/>
        <v>8502.5662976647382</v>
      </c>
      <c r="BI68" s="120">
        <f t="shared" si="91"/>
        <v>67.002359999999996</v>
      </c>
      <c r="BJ68" s="121">
        <f t="shared" si="92"/>
        <v>67.002359999999996</v>
      </c>
      <c r="BK68" s="35">
        <f t="shared" si="93"/>
        <v>8735.9617425356355</v>
      </c>
      <c r="BL68" s="36">
        <f t="shared" si="94"/>
        <v>585330.0536195999</v>
      </c>
      <c r="BM68" s="9">
        <f>VLOOKUP($C68,Sheet5!$A$2:$L$89,12,0)</f>
        <v>818380</v>
      </c>
      <c r="BN68" s="12">
        <f>IFERROR(VLOOKUP($C68,ผลงาน!$K$3:$Q$901,6,0),0)</f>
        <v>45.481099999999969</v>
      </c>
      <c r="BO68" s="9">
        <f t="shared" si="95"/>
        <v>17993.847994001917</v>
      </c>
      <c r="BP68" s="116">
        <f t="shared" si="96"/>
        <v>54.577319999999965</v>
      </c>
      <c r="BQ68" s="117">
        <f t="shared" si="97"/>
        <v>54.577319999999965</v>
      </c>
      <c r="BR68" s="35">
        <f t="shared" si="98"/>
        <v>18487.77912143727</v>
      </c>
      <c r="BS68" s="36">
        <f t="shared" si="99"/>
        <v>1009013.4372</v>
      </c>
      <c r="BT68" s="37">
        <f t="shared" si="100"/>
        <v>17021169.881139599</v>
      </c>
      <c r="BU68" s="38">
        <f t="shared" si="53"/>
        <v>40031182.065517798</v>
      </c>
      <c r="BV68" s="39">
        <f>IFERROR(VLOOKUP($C68,'UC Revenue Structure'!$A$2:$F$89,6,0),0)</f>
        <v>0.56999999999999995</v>
      </c>
      <c r="BW68" s="38">
        <f t="shared" si="101"/>
        <v>22817773.777345143</v>
      </c>
      <c r="BX68" s="146">
        <f t="shared" si="54"/>
        <v>50769</v>
      </c>
      <c r="BY68" s="10">
        <f>VLOOKUP($C68,ผลงาน!$A$2:$H$898,3,0)</f>
        <v>50769</v>
      </c>
      <c r="BZ68" s="147">
        <f t="shared" si="51"/>
        <v>0</v>
      </c>
    </row>
    <row r="69" spans="1:78" x14ac:dyDescent="0.4">
      <c r="A69" s="2">
        <v>8</v>
      </c>
      <c r="B69" s="3" t="s">
        <v>4</v>
      </c>
      <c r="C69" s="135" t="s">
        <v>549</v>
      </c>
      <c r="D69" s="4" t="s">
        <v>1448</v>
      </c>
      <c r="E69" s="5" t="s">
        <v>1826</v>
      </c>
      <c r="F69" s="7">
        <v>17</v>
      </c>
      <c r="G69" s="8" t="s">
        <v>1827</v>
      </c>
      <c r="H69" s="9">
        <f>VLOOKUP($C69,Sheet5!$A$2:$L$89,3,0)</f>
        <v>173112078.25</v>
      </c>
      <c r="I69" s="10">
        <f>VLOOKUP($C69,ผลงาน!$A$2:$H$898,6,0)</f>
        <v>210221</v>
      </c>
      <c r="J69" s="11">
        <f t="shared" si="55"/>
        <v>823.47661865370253</v>
      </c>
      <c r="K69" s="30">
        <f t="shared" si="56"/>
        <v>252265.19999999998</v>
      </c>
      <c r="L69" s="34">
        <f t="shared" si="57"/>
        <v>252265.19999999998</v>
      </c>
      <c r="M69" s="35">
        <f t="shared" si="58"/>
        <v>846.08105183574662</v>
      </c>
      <c r="N69" s="36">
        <f t="shared" si="59"/>
        <v>213436805.75755498</v>
      </c>
      <c r="O69" s="9">
        <f>IFERROR(VLOOKUP($C69,Sheet5!$A$2:$L$89,5,0),0)</f>
        <v>89912566</v>
      </c>
      <c r="P69" s="10">
        <f>VLOOKUP($C69,ผลงาน!$A$2:$H$898,4,0)</f>
        <v>60647</v>
      </c>
      <c r="Q69" s="11">
        <f t="shared" si="60"/>
        <v>1482.5558725081207</v>
      </c>
      <c r="R69" s="30">
        <f t="shared" si="61"/>
        <v>72776.399999999994</v>
      </c>
      <c r="S69" s="34">
        <f t="shared" si="62"/>
        <v>72776.399999999994</v>
      </c>
      <c r="T69" s="35">
        <f t="shared" si="63"/>
        <v>1523.2520312084687</v>
      </c>
      <c r="U69" s="36">
        <f t="shared" si="64"/>
        <v>110856799.12403999</v>
      </c>
      <c r="V69" s="9">
        <f>IFERROR(VLOOKUP($C69,Sheet5!$A$2:$L$89,4,0),0)</f>
        <v>23830544.699999999</v>
      </c>
      <c r="W69" s="10">
        <f>VLOOKUP($C69,ผลงาน!$A$2:$H$898,5,0)</f>
        <v>45794</v>
      </c>
      <c r="X69" s="11">
        <f t="shared" si="65"/>
        <v>520.38574267371268</v>
      </c>
      <c r="Y69" s="30">
        <f t="shared" si="66"/>
        <v>54952.799999999996</v>
      </c>
      <c r="Z69" s="34">
        <f t="shared" si="67"/>
        <v>54952.799999999996</v>
      </c>
      <c r="AA69" s="35">
        <f t="shared" si="68"/>
        <v>534.67033131010612</v>
      </c>
      <c r="AB69" s="36">
        <f t="shared" si="69"/>
        <v>29381631.782417998</v>
      </c>
      <c r="AC69" s="9">
        <f>VLOOKUP($C69,Sheet5!$A$2:$L$89,6,0)</f>
        <v>418266.3</v>
      </c>
      <c r="AD69" s="10">
        <f>VLOOKUP($C69,ผลงาน!$A$2:$H$898,7,0)</f>
        <v>42247</v>
      </c>
      <c r="AE69" s="11">
        <f t="shared" si="70"/>
        <v>9.9004970767155065</v>
      </c>
      <c r="AF69" s="30">
        <f t="shared" si="71"/>
        <v>50696.4</v>
      </c>
      <c r="AG69" s="34">
        <f t="shared" si="72"/>
        <v>50696.4</v>
      </c>
      <c r="AH69" s="35">
        <f t="shared" si="73"/>
        <v>10.172265721471348</v>
      </c>
      <c r="AI69" s="36">
        <f t="shared" si="74"/>
        <v>515697.25192200008</v>
      </c>
      <c r="AJ69" s="9">
        <f>VLOOKUP($C69,Sheet5!$A$2:$L$89,7,0)</f>
        <v>31418453.550000004</v>
      </c>
      <c r="AK69" s="10">
        <f>VLOOKUP($C69,ผลงาน!$A$2:$H$898,8,0)</f>
        <v>4</v>
      </c>
      <c r="AL69" s="11">
        <f t="shared" si="75"/>
        <v>7854613.3875000011</v>
      </c>
      <c r="AM69" s="30">
        <f t="shared" si="76"/>
        <v>4.8</v>
      </c>
      <c r="AN69" s="34">
        <f t="shared" si="77"/>
        <v>4.8</v>
      </c>
      <c r="AO69" s="35">
        <f t="shared" si="78"/>
        <v>8070222.5249868762</v>
      </c>
      <c r="AP69" s="36">
        <f t="shared" si="79"/>
        <v>38737068.119937003</v>
      </c>
      <c r="AQ69" s="37">
        <f t="shared" si="52"/>
        <v>392928002.03587198</v>
      </c>
      <c r="AR69" s="9">
        <f>VLOOKUP($C69,Sheet5!$A$2:$L$89,8,0)</f>
        <v>269259058.85000002</v>
      </c>
      <c r="AS69" s="12">
        <f>IFERROR(VLOOKUP($C69,ผลงาน!$K$3:$Q$901,3,0),0)</f>
        <v>20025.279300000002</v>
      </c>
      <c r="AT69" s="9">
        <f t="shared" si="80"/>
        <v>13445.95772254722</v>
      </c>
      <c r="AU69" s="108">
        <f t="shared" si="81"/>
        <v>24030.335160000002</v>
      </c>
      <c r="AV69" s="112">
        <f t="shared" si="82"/>
        <v>24030.335160000002</v>
      </c>
      <c r="AW69" s="35">
        <f t="shared" si="83"/>
        <v>13815.049262031142</v>
      </c>
      <c r="AX69" s="36">
        <f t="shared" si="84"/>
        <v>331980264.01851904</v>
      </c>
      <c r="AY69" s="9">
        <f>IFERROR(VLOOKUP($C69,Sheet5!$A$2:$L$89,10,0),0)</f>
        <v>54003711.609999999</v>
      </c>
      <c r="AZ69" s="12">
        <f>IFERROR(VLOOKUP($C69,ผลงาน!$K$3:$Q$901,5,0),0)</f>
        <v>2757.4459999999999</v>
      </c>
      <c r="BA69" s="9">
        <f t="shared" si="85"/>
        <v>19584.685107160756</v>
      </c>
      <c r="BB69" s="116">
        <f t="shared" si="86"/>
        <v>3308.9351999999999</v>
      </c>
      <c r="BC69" s="117">
        <f t="shared" si="87"/>
        <v>3308.9351999999999</v>
      </c>
      <c r="BD69" s="35">
        <f t="shared" si="88"/>
        <v>20122.284713352317</v>
      </c>
      <c r="BE69" s="36">
        <f t="shared" si="89"/>
        <v>66583336.192433387</v>
      </c>
      <c r="BF69" s="9">
        <f>IFERROR(VLOOKUP($C69,Sheet5!$A$2:$L$89,9,0),0)</f>
        <v>38427054.400000006</v>
      </c>
      <c r="BG69" s="12">
        <f>IFERROR(VLOOKUP($C69,ผลงาน!$K$3:$Q$901,4,0),0)</f>
        <v>1627.402</v>
      </c>
      <c r="BH69" s="154">
        <f t="shared" si="90"/>
        <v>23612.515162203319</v>
      </c>
      <c r="BI69" s="120">
        <f t="shared" si="91"/>
        <v>1952.8824</v>
      </c>
      <c r="BJ69" s="121">
        <f t="shared" si="92"/>
        <v>1952.8824</v>
      </c>
      <c r="BK69" s="35">
        <f t="shared" si="93"/>
        <v>24260.6787034058</v>
      </c>
      <c r="BL69" s="36">
        <f t="shared" si="94"/>
        <v>47378252.451936007</v>
      </c>
      <c r="BM69" s="9">
        <f>VLOOKUP($C69,Sheet5!$A$2:$L$89,12,0)</f>
        <v>72690667.790000007</v>
      </c>
      <c r="BN69" s="12">
        <f>IFERROR(VLOOKUP($C69,ผลงาน!$K$3:$Q$901,6,0),0)</f>
        <v>2919.5932999999986</v>
      </c>
      <c r="BO69" s="9">
        <f t="shared" si="95"/>
        <v>24897.532060372941</v>
      </c>
      <c r="BP69" s="116">
        <f t="shared" si="96"/>
        <v>3503.5119599999985</v>
      </c>
      <c r="BQ69" s="117">
        <f t="shared" si="97"/>
        <v>3503.5119599999985</v>
      </c>
      <c r="BR69" s="35">
        <f t="shared" si="98"/>
        <v>25580.969315430179</v>
      </c>
      <c r="BS69" s="36">
        <f t="shared" si="99"/>
        <v>89623231.945002601</v>
      </c>
      <c r="BT69" s="37">
        <f t="shared" si="100"/>
        <v>535565084.60789102</v>
      </c>
      <c r="BU69" s="38">
        <f t="shared" si="53"/>
        <v>928493086.64376307</v>
      </c>
      <c r="BV69" s="39">
        <f>IFERROR(VLOOKUP($C69,'UC Revenue Structure'!$A$2:$F$89,6,0),0)</f>
        <v>0.28000000000000003</v>
      </c>
      <c r="BW69" s="38">
        <f t="shared" si="101"/>
        <v>259978064.2602537</v>
      </c>
      <c r="BX69" s="146">
        <f t="shared" si="54"/>
        <v>358913</v>
      </c>
      <c r="BY69" s="10">
        <f>VLOOKUP($C69,ผลงาน!$A$2:$H$898,3,0)</f>
        <v>358913</v>
      </c>
      <c r="BZ69" s="147">
        <f t="shared" si="51"/>
        <v>0</v>
      </c>
    </row>
    <row r="70" spans="1:78" x14ac:dyDescent="0.4">
      <c r="A70" s="2">
        <v>8</v>
      </c>
      <c r="B70" s="3" t="s">
        <v>4</v>
      </c>
      <c r="C70" s="135" t="s">
        <v>550</v>
      </c>
      <c r="D70" s="4" t="s">
        <v>1449</v>
      </c>
      <c r="E70" s="5" t="s">
        <v>1816</v>
      </c>
      <c r="F70" s="7">
        <v>10</v>
      </c>
      <c r="G70" s="8" t="s">
        <v>1819</v>
      </c>
      <c r="H70" s="9">
        <f>VLOOKUP($C70,Sheet5!$A$2:$L$89,3,0)</f>
        <v>57781851.800000004</v>
      </c>
      <c r="I70" s="10">
        <f>VLOOKUP($C70,ผลงาน!$A$2:$H$898,6,0)</f>
        <v>110303</v>
      </c>
      <c r="J70" s="11">
        <f t="shared" si="55"/>
        <v>523.84660254027551</v>
      </c>
      <c r="K70" s="30">
        <f t="shared" si="56"/>
        <v>132363.6</v>
      </c>
      <c r="L70" s="34">
        <f t="shared" si="57"/>
        <v>132363.6</v>
      </c>
      <c r="M70" s="35">
        <f t="shared" si="58"/>
        <v>538.22619178000605</v>
      </c>
      <c r="N70" s="36">
        <f t="shared" si="59"/>
        <v>71241556.358292013</v>
      </c>
      <c r="O70" s="9">
        <f>IFERROR(VLOOKUP($C70,Sheet5!$A$2:$L$89,5,0),0)</f>
        <v>9434288.75</v>
      </c>
      <c r="P70" s="10">
        <f>VLOOKUP($C70,ผลงาน!$A$2:$H$898,4,0)</f>
        <v>18973</v>
      </c>
      <c r="Q70" s="11">
        <f t="shared" si="60"/>
        <v>497.24812892004428</v>
      </c>
      <c r="R70" s="30">
        <f t="shared" si="61"/>
        <v>22767.599999999999</v>
      </c>
      <c r="S70" s="34">
        <f t="shared" si="62"/>
        <v>22767.599999999999</v>
      </c>
      <c r="T70" s="35">
        <f t="shared" si="63"/>
        <v>510.89759005889948</v>
      </c>
      <c r="U70" s="36">
        <f t="shared" si="64"/>
        <v>11631911.971424999</v>
      </c>
      <c r="V70" s="9">
        <f>IFERROR(VLOOKUP($C70,Sheet5!$A$2:$L$89,4,0),0)</f>
        <v>1955674.89</v>
      </c>
      <c r="W70" s="10">
        <f>VLOOKUP($C70,ผลงาน!$A$2:$H$898,5,0)</f>
        <v>13927</v>
      </c>
      <c r="X70" s="11">
        <f t="shared" si="65"/>
        <v>140.42327062540389</v>
      </c>
      <c r="Y70" s="30">
        <f t="shared" si="66"/>
        <v>16712.399999999998</v>
      </c>
      <c r="Z70" s="34">
        <f t="shared" si="67"/>
        <v>16712.399999999998</v>
      </c>
      <c r="AA70" s="35">
        <f t="shared" si="68"/>
        <v>144.27788940407123</v>
      </c>
      <c r="AB70" s="36">
        <f t="shared" si="69"/>
        <v>2411229.7988765999</v>
      </c>
      <c r="AC70" s="9">
        <f>VLOOKUP($C70,Sheet5!$A$2:$L$89,6,0)</f>
        <v>149535.20000000001</v>
      </c>
      <c r="AD70" s="10">
        <f>VLOOKUP($C70,ผลงาน!$A$2:$H$898,7,0)</f>
        <v>2273</v>
      </c>
      <c r="AE70" s="11">
        <f t="shared" si="70"/>
        <v>65.787593488781354</v>
      </c>
      <c r="AF70" s="30">
        <f t="shared" si="71"/>
        <v>2727.6</v>
      </c>
      <c r="AG70" s="34">
        <f t="shared" si="72"/>
        <v>2727.6</v>
      </c>
      <c r="AH70" s="35">
        <f t="shared" si="73"/>
        <v>67.593462930048403</v>
      </c>
      <c r="AI70" s="36">
        <f t="shared" si="74"/>
        <v>184367.92948800002</v>
      </c>
      <c r="AJ70" s="9">
        <f>VLOOKUP($C70,Sheet5!$A$2:$L$89,7,0)</f>
        <v>4475383.96</v>
      </c>
      <c r="AK70" s="10">
        <f>VLOOKUP($C70,ผลงาน!$A$2:$H$898,8,0)</f>
        <v>0</v>
      </c>
      <c r="AL70" s="11">
        <f t="shared" si="75"/>
        <v>0</v>
      </c>
      <c r="AM70" s="30">
        <f t="shared" si="76"/>
        <v>0</v>
      </c>
      <c r="AN70" s="34">
        <f t="shared" si="77"/>
        <v>0</v>
      </c>
      <c r="AO70" s="35">
        <f t="shared" si="78"/>
        <v>0</v>
      </c>
      <c r="AP70" s="36">
        <f t="shared" si="79"/>
        <v>0</v>
      </c>
      <c r="AQ70" s="37">
        <f t="shared" si="52"/>
        <v>85469066.058081612</v>
      </c>
      <c r="AR70" s="9">
        <f>VLOOKUP($C70,Sheet5!$A$2:$L$89,8,0)</f>
        <v>47704041.720000006</v>
      </c>
      <c r="AS70" s="12">
        <f>IFERROR(VLOOKUP($C70,ผลงาน!$K$3:$Q$901,3,0),0)</f>
        <v>2888.7930999999999</v>
      </c>
      <c r="AT70" s="9">
        <f t="shared" si="80"/>
        <v>16513.485067518337</v>
      </c>
      <c r="AU70" s="108">
        <f t="shared" si="81"/>
        <v>3466.5517199999999</v>
      </c>
      <c r="AV70" s="112">
        <f t="shared" si="82"/>
        <v>3466.5517199999999</v>
      </c>
      <c r="AW70" s="35">
        <f t="shared" si="83"/>
        <v>16966.780232621717</v>
      </c>
      <c r="AX70" s="36">
        <f t="shared" si="84"/>
        <v>58816221.198256813</v>
      </c>
      <c r="AY70" s="9">
        <f>IFERROR(VLOOKUP($C70,Sheet5!$A$2:$L$89,10,0),0)</f>
        <v>6551831.5700000003</v>
      </c>
      <c r="AZ70" s="12">
        <f>IFERROR(VLOOKUP($C70,ผลงาน!$K$3:$Q$901,5,0),0)</f>
        <v>329.49420000000003</v>
      </c>
      <c r="BA70" s="9">
        <f t="shared" si="85"/>
        <v>19884.512595365864</v>
      </c>
      <c r="BB70" s="116">
        <f t="shared" si="86"/>
        <v>395.39304000000004</v>
      </c>
      <c r="BC70" s="117">
        <f t="shared" si="87"/>
        <v>395.39304000000004</v>
      </c>
      <c r="BD70" s="35">
        <f t="shared" si="88"/>
        <v>20430.342466108657</v>
      </c>
      <c r="BE70" s="36">
        <f t="shared" si="89"/>
        <v>8078015.2159158001</v>
      </c>
      <c r="BF70" s="9">
        <f>IFERROR(VLOOKUP($C70,Sheet5!$A$2:$L$89,9,0),0)</f>
        <v>1792091.6</v>
      </c>
      <c r="BG70" s="12">
        <f>IFERROR(VLOOKUP($C70,ผลงาน!$K$3:$Q$901,4,0),0)</f>
        <v>125.74939999999998</v>
      </c>
      <c r="BH70" s="154">
        <f t="shared" si="90"/>
        <v>14251.29344553533</v>
      </c>
      <c r="BI70" s="120">
        <f t="shared" si="91"/>
        <v>150.89927999999998</v>
      </c>
      <c r="BJ70" s="121">
        <f t="shared" si="92"/>
        <v>150.89927999999998</v>
      </c>
      <c r="BK70" s="35">
        <f t="shared" si="93"/>
        <v>14642.491450615275</v>
      </c>
      <c r="BL70" s="36">
        <f t="shared" si="94"/>
        <v>2209541.4173040004</v>
      </c>
      <c r="BM70" s="9">
        <f>VLOOKUP($C70,Sheet5!$A$2:$L$89,12,0)</f>
        <v>6473387.0999999996</v>
      </c>
      <c r="BN70" s="12">
        <f>IFERROR(VLOOKUP($C70,ผลงาน!$K$3:$Q$901,6,0),0)</f>
        <v>405.2295000000002</v>
      </c>
      <c r="BO70" s="9">
        <f t="shared" si="95"/>
        <v>15974.6195674303</v>
      </c>
      <c r="BP70" s="116">
        <f t="shared" si="96"/>
        <v>486.27540000000022</v>
      </c>
      <c r="BQ70" s="117">
        <f t="shared" si="97"/>
        <v>486.27540000000022</v>
      </c>
      <c r="BR70" s="35">
        <f t="shared" si="98"/>
        <v>16413.122874556262</v>
      </c>
      <c r="BS70" s="36">
        <f t="shared" si="99"/>
        <v>7981297.8910739999</v>
      </c>
      <c r="BT70" s="37">
        <f t="shared" si="100"/>
        <v>77085075.722550616</v>
      </c>
      <c r="BU70" s="38">
        <f t="shared" si="53"/>
        <v>162554141.78063223</v>
      </c>
      <c r="BV70" s="39">
        <f>IFERROR(VLOOKUP($C70,'UC Revenue Structure'!$A$2:$F$89,6,0),0)</f>
        <v>0.46</v>
      </c>
      <c r="BW70" s="38">
        <f t="shared" si="101"/>
        <v>74774905.219090834</v>
      </c>
      <c r="BX70" s="146">
        <f t="shared" si="54"/>
        <v>145476</v>
      </c>
      <c r="BY70" s="10">
        <f>VLOOKUP($C70,ผลงาน!$A$2:$H$898,3,0)</f>
        <v>145476</v>
      </c>
      <c r="BZ70" s="147">
        <f t="shared" si="51"/>
        <v>0</v>
      </c>
    </row>
    <row r="71" spans="1:78" x14ac:dyDescent="0.4">
      <c r="A71" s="2">
        <v>8</v>
      </c>
      <c r="B71" s="3" t="s">
        <v>4</v>
      </c>
      <c r="C71" s="135" t="s">
        <v>551</v>
      </c>
      <c r="D71" s="4" t="s">
        <v>1450</v>
      </c>
      <c r="E71" s="5" t="s">
        <v>1816</v>
      </c>
      <c r="F71" s="7">
        <v>5</v>
      </c>
      <c r="G71" s="8" t="s">
        <v>1820</v>
      </c>
      <c r="H71" s="9">
        <f>VLOOKUP($C71,Sheet5!$A$2:$L$89,3,0)</f>
        <v>16021426.75</v>
      </c>
      <c r="I71" s="10">
        <f>VLOOKUP($C71,ผลงาน!$A$2:$H$898,6,0)</f>
        <v>36868</v>
      </c>
      <c r="J71" s="11">
        <f t="shared" si="55"/>
        <v>434.56186259086473</v>
      </c>
      <c r="K71" s="30">
        <f t="shared" si="56"/>
        <v>44241.599999999999</v>
      </c>
      <c r="L71" s="34">
        <f t="shared" si="57"/>
        <v>44241.599999999999</v>
      </c>
      <c r="M71" s="35">
        <f t="shared" si="58"/>
        <v>446.49058571898399</v>
      </c>
      <c r="N71" s="36">
        <f t="shared" si="59"/>
        <v>19753457.897145003</v>
      </c>
      <c r="O71" s="9">
        <f>IFERROR(VLOOKUP($C71,Sheet5!$A$2:$L$89,5,0),0)</f>
        <v>3112525</v>
      </c>
      <c r="P71" s="10">
        <f>VLOOKUP($C71,ผลงาน!$A$2:$H$898,4,0)</f>
        <v>9620</v>
      </c>
      <c r="Q71" s="11">
        <f t="shared" si="60"/>
        <v>323.54729729729729</v>
      </c>
      <c r="R71" s="30">
        <f t="shared" si="61"/>
        <v>11544</v>
      </c>
      <c r="S71" s="34">
        <f t="shared" si="62"/>
        <v>11544</v>
      </c>
      <c r="T71" s="35">
        <f t="shared" si="63"/>
        <v>332.42867060810812</v>
      </c>
      <c r="U71" s="36">
        <f t="shared" si="64"/>
        <v>3837556.5734999999</v>
      </c>
      <c r="V71" s="9">
        <f>IFERROR(VLOOKUP($C71,Sheet5!$A$2:$L$89,4,0),0)</f>
        <v>747384.25</v>
      </c>
      <c r="W71" s="10">
        <f>VLOOKUP($C71,ผลงาน!$A$2:$H$898,5,0)</f>
        <v>10617</v>
      </c>
      <c r="X71" s="11">
        <f t="shared" si="65"/>
        <v>70.395050390882545</v>
      </c>
      <c r="Y71" s="30">
        <f t="shared" si="66"/>
        <v>12740.4</v>
      </c>
      <c r="Z71" s="34">
        <f t="shared" si="67"/>
        <v>12740.4</v>
      </c>
      <c r="AA71" s="35">
        <f t="shared" si="68"/>
        <v>72.327394524112265</v>
      </c>
      <c r="AB71" s="36">
        <f t="shared" si="69"/>
        <v>921479.93719499989</v>
      </c>
      <c r="AC71" s="9">
        <f>VLOOKUP($C71,Sheet5!$A$2:$L$89,6,0)</f>
        <v>186727.5</v>
      </c>
      <c r="AD71" s="10">
        <f>VLOOKUP($C71,ผลงาน!$A$2:$H$898,7,0)</f>
        <v>3737</v>
      </c>
      <c r="AE71" s="11">
        <f t="shared" si="70"/>
        <v>49.967219694942465</v>
      </c>
      <c r="AF71" s="30">
        <f t="shared" si="71"/>
        <v>4484.3999999999996</v>
      </c>
      <c r="AG71" s="34">
        <f t="shared" si="72"/>
        <v>4484.3999999999996</v>
      </c>
      <c r="AH71" s="35">
        <f t="shared" si="73"/>
        <v>51.338819875568632</v>
      </c>
      <c r="AI71" s="36">
        <f t="shared" si="74"/>
        <v>230223.80384999997</v>
      </c>
      <c r="AJ71" s="9">
        <f>VLOOKUP($C71,Sheet5!$A$2:$L$89,7,0)</f>
        <v>1393364.75</v>
      </c>
      <c r="AK71" s="10">
        <f>VLOOKUP($C71,ผลงาน!$A$2:$H$898,8,0)</f>
        <v>0</v>
      </c>
      <c r="AL71" s="11">
        <f t="shared" si="75"/>
        <v>0</v>
      </c>
      <c r="AM71" s="30">
        <f t="shared" si="76"/>
        <v>0</v>
      </c>
      <c r="AN71" s="34">
        <f t="shared" si="77"/>
        <v>0</v>
      </c>
      <c r="AO71" s="35">
        <f t="shared" si="78"/>
        <v>0</v>
      </c>
      <c r="AP71" s="36">
        <f t="shared" si="79"/>
        <v>0</v>
      </c>
      <c r="AQ71" s="37">
        <f t="shared" si="52"/>
        <v>24742718.211690001</v>
      </c>
      <c r="AR71" s="9">
        <f>VLOOKUP($C71,Sheet5!$A$2:$L$89,8,0)</f>
        <v>5750192.9199999999</v>
      </c>
      <c r="AS71" s="12">
        <f>IFERROR(VLOOKUP($C71,ผลงาน!$K$3:$Q$901,3,0),0)</f>
        <v>561.1866</v>
      </c>
      <c r="AT71" s="9">
        <f t="shared" si="80"/>
        <v>10246.490062307261</v>
      </c>
      <c r="AU71" s="108">
        <f t="shared" si="81"/>
        <v>673.42391999999995</v>
      </c>
      <c r="AV71" s="112">
        <f t="shared" si="82"/>
        <v>673.42391999999995</v>
      </c>
      <c r="AW71" s="35">
        <f t="shared" si="83"/>
        <v>10527.756214517594</v>
      </c>
      <c r="AX71" s="36">
        <f t="shared" si="84"/>
        <v>7089642.8587847985</v>
      </c>
      <c r="AY71" s="9">
        <f>IFERROR(VLOOKUP($C71,Sheet5!$A$2:$L$89,10,0),0)</f>
        <v>590234</v>
      </c>
      <c r="AZ71" s="12">
        <f>IFERROR(VLOOKUP($C71,ผลงาน!$K$3:$Q$901,5,0),0)</f>
        <v>55.086300000000001</v>
      </c>
      <c r="BA71" s="9">
        <f t="shared" si="85"/>
        <v>10714.714910966974</v>
      </c>
      <c r="BB71" s="116">
        <f t="shared" si="86"/>
        <v>66.103560000000002</v>
      </c>
      <c r="BC71" s="117">
        <f t="shared" si="87"/>
        <v>66.103560000000002</v>
      </c>
      <c r="BD71" s="35">
        <f t="shared" si="88"/>
        <v>11008.833835273017</v>
      </c>
      <c r="BE71" s="36">
        <f t="shared" si="89"/>
        <v>727723.10796000005</v>
      </c>
      <c r="BF71" s="9">
        <f>IFERROR(VLOOKUP($C71,Sheet5!$A$2:$L$89,9,0),0)</f>
        <v>297080.75</v>
      </c>
      <c r="BG71" s="12">
        <f>IFERROR(VLOOKUP($C71,ผลงาน!$K$3:$Q$901,4,0),0)</f>
        <v>40.516500000000001</v>
      </c>
      <c r="BH71" s="154">
        <f t="shared" si="90"/>
        <v>7332.3399109004968</v>
      </c>
      <c r="BI71" s="120">
        <f t="shared" si="91"/>
        <v>48.619799999999998</v>
      </c>
      <c r="BJ71" s="121">
        <f t="shared" si="92"/>
        <v>48.619799999999998</v>
      </c>
      <c r="BK71" s="35">
        <f t="shared" si="93"/>
        <v>7533.6126414547152</v>
      </c>
      <c r="BL71" s="36">
        <f t="shared" si="94"/>
        <v>366282.73990499997</v>
      </c>
      <c r="BM71" s="9">
        <f>VLOOKUP($C71,Sheet5!$A$2:$L$89,12,0)</f>
        <v>865417.25</v>
      </c>
      <c r="BN71" s="12">
        <f>IFERROR(VLOOKUP($C71,ผลงาน!$K$3:$Q$901,6,0),0)</f>
        <v>55.394600000000075</v>
      </c>
      <c r="BO71" s="9">
        <f t="shared" si="95"/>
        <v>15622.772797348456</v>
      </c>
      <c r="BP71" s="116">
        <f t="shared" si="96"/>
        <v>66.473520000000093</v>
      </c>
      <c r="BQ71" s="117">
        <f t="shared" si="97"/>
        <v>66.473520000000093</v>
      </c>
      <c r="BR71" s="35">
        <f t="shared" si="98"/>
        <v>16051.617910635672</v>
      </c>
      <c r="BS71" s="36">
        <f t="shared" si="99"/>
        <v>1067007.544215</v>
      </c>
      <c r="BT71" s="37">
        <f t="shared" si="100"/>
        <v>9250656.2508647982</v>
      </c>
      <c r="BU71" s="38">
        <f t="shared" si="53"/>
        <v>33993374.462554798</v>
      </c>
      <c r="BV71" s="39">
        <f>IFERROR(VLOOKUP($C71,'UC Revenue Structure'!$A$2:$F$89,6,0),0)</f>
        <v>0.44</v>
      </c>
      <c r="BW71" s="38">
        <f t="shared" si="101"/>
        <v>14957084.763524111</v>
      </c>
      <c r="BX71" s="146">
        <f t="shared" si="54"/>
        <v>60842</v>
      </c>
      <c r="BY71" s="10">
        <f>VLOOKUP($C71,ผลงาน!$A$2:$H$898,3,0)</f>
        <v>60842</v>
      </c>
      <c r="BZ71" s="147">
        <f t="shared" si="51"/>
        <v>0</v>
      </c>
    </row>
    <row r="72" spans="1:78" x14ac:dyDescent="0.4">
      <c r="A72" s="2">
        <v>8</v>
      </c>
      <c r="B72" s="3" t="s">
        <v>4</v>
      </c>
      <c r="C72" s="135" t="s">
        <v>552</v>
      </c>
      <c r="D72" s="4" t="s">
        <v>1451</v>
      </c>
      <c r="E72" s="5" t="s">
        <v>1816</v>
      </c>
      <c r="F72" s="7">
        <v>5</v>
      </c>
      <c r="G72" s="8" t="s">
        <v>1820</v>
      </c>
      <c r="H72" s="9">
        <f>VLOOKUP($C72,Sheet5!$A$2:$L$89,3,0)</f>
        <v>17615051.189999998</v>
      </c>
      <c r="I72" s="10">
        <f>VLOOKUP($C72,ผลงาน!$A$2:$H$898,6,0)</f>
        <v>47237</v>
      </c>
      <c r="J72" s="11">
        <f t="shared" si="55"/>
        <v>372.90791519359817</v>
      </c>
      <c r="K72" s="30">
        <f t="shared" si="56"/>
        <v>56684.4</v>
      </c>
      <c r="L72" s="34">
        <f t="shared" si="57"/>
        <v>56684.4</v>
      </c>
      <c r="M72" s="35">
        <f t="shared" si="58"/>
        <v>383.14423746566246</v>
      </c>
      <c r="N72" s="36">
        <f t="shared" si="59"/>
        <v>21718301.214198597</v>
      </c>
      <c r="O72" s="9">
        <f>IFERROR(VLOOKUP($C72,Sheet5!$A$2:$L$89,5,0),0)</f>
        <v>3960905.7</v>
      </c>
      <c r="P72" s="10">
        <f>VLOOKUP($C72,ผลงาน!$A$2:$H$898,4,0)</f>
        <v>7230</v>
      </c>
      <c r="Q72" s="11">
        <f t="shared" si="60"/>
        <v>547.8431120331951</v>
      </c>
      <c r="R72" s="30">
        <f t="shared" si="61"/>
        <v>8676</v>
      </c>
      <c r="S72" s="34">
        <f t="shared" si="62"/>
        <v>8676</v>
      </c>
      <c r="T72" s="35">
        <f t="shared" si="63"/>
        <v>562.88140545850626</v>
      </c>
      <c r="U72" s="36">
        <f t="shared" si="64"/>
        <v>4883559.0737580005</v>
      </c>
      <c r="V72" s="9">
        <f>IFERROR(VLOOKUP($C72,Sheet5!$A$2:$L$89,4,0),0)</f>
        <v>1281435.1000000001</v>
      </c>
      <c r="W72" s="10">
        <f>VLOOKUP($C72,ผลงาน!$A$2:$H$898,5,0)</f>
        <v>17572</v>
      </c>
      <c r="X72" s="11">
        <f t="shared" si="65"/>
        <v>72.924829273844765</v>
      </c>
      <c r="Y72" s="30">
        <f t="shared" si="66"/>
        <v>21086.399999999998</v>
      </c>
      <c r="Z72" s="34">
        <f t="shared" si="67"/>
        <v>21086.399999999998</v>
      </c>
      <c r="AA72" s="35">
        <f t="shared" si="68"/>
        <v>74.926615837411802</v>
      </c>
      <c r="AB72" s="36">
        <f t="shared" si="69"/>
        <v>1579932.592194</v>
      </c>
      <c r="AC72" s="9">
        <f>VLOOKUP($C72,Sheet5!$A$2:$L$89,6,0)</f>
        <v>49655</v>
      </c>
      <c r="AD72" s="10">
        <f>VLOOKUP($C72,ผลงาน!$A$2:$H$898,7,0)</f>
        <v>276</v>
      </c>
      <c r="AE72" s="11">
        <f t="shared" si="70"/>
        <v>179.90942028985506</v>
      </c>
      <c r="AF72" s="30">
        <f t="shared" si="71"/>
        <v>331.2</v>
      </c>
      <c r="AG72" s="34">
        <f t="shared" si="72"/>
        <v>331.2</v>
      </c>
      <c r="AH72" s="35">
        <f t="shared" si="73"/>
        <v>184.8479338768116</v>
      </c>
      <c r="AI72" s="36">
        <f t="shared" si="74"/>
        <v>61221.635699999999</v>
      </c>
      <c r="AJ72" s="9">
        <f>VLOOKUP($C72,Sheet5!$A$2:$L$89,7,0)</f>
        <v>2050445</v>
      </c>
      <c r="AK72" s="10">
        <f>VLOOKUP($C72,ผลงาน!$A$2:$H$898,8,0)</f>
        <v>0</v>
      </c>
      <c r="AL72" s="11">
        <f t="shared" si="75"/>
        <v>0</v>
      </c>
      <c r="AM72" s="30">
        <f t="shared" si="76"/>
        <v>0</v>
      </c>
      <c r="AN72" s="34">
        <f t="shared" si="77"/>
        <v>0</v>
      </c>
      <c r="AO72" s="35">
        <f t="shared" si="78"/>
        <v>0</v>
      </c>
      <c r="AP72" s="36">
        <f t="shared" si="79"/>
        <v>0</v>
      </c>
      <c r="AQ72" s="37">
        <f t="shared" si="52"/>
        <v>28243014.515850592</v>
      </c>
      <c r="AR72" s="9">
        <f>VLOOKUP($C72,Sheet5!$A$2:$L$89,8,0)</f>
        <v>10612234.02</v>
      </c>
      <c r="AS72" s="12">
        <f>IFERROR(VLOOKUP($C72,ผลงาน!$K$3:$Q$901,3,0),0)</f>
        <v>1072.4784</v>
      </c>
      <c r="AT72" s="9">
        <f t="shared" si="80"/>
        <v>9895.05618015244</v>
      </c>
      <c r="AU72" s="108">
        <f t="shared" si="81"/>
        <v>1286.97408</v>
      </c>
      <c r="AV72" s="112">
        <f t="shared" si="82"/>
        <v>1286.97408</v>
      </c>
      <c r="AW72" s="35">
        <f t="shared" si="83"/>
        <v>10166.675472297624</v>
      </c>
      <c r="AX72" s="36">
        <f t="shared" si="84"/>
        <v>13084247.8126188</v>
      </c>
      <c r="AY72" s="9">
        <f>IFERROR(VLOOKUP($C72,Sheet5!$A$2:$L$89,10,0),0)</f>
        <v>1413665.37</v>
      </c>
      <c r="AZ72" s="12">
        <f>IFERROR(VLOOKUP($C72,ผลงาน!$K$3:$Q$901,5,0),0)</f>
        <v>92.63000000000001</v>
      </c>
      <c r="BA72" s="9">
        <f t="shared" si="85"/>
        <v>15261.420382165605</v>
      </c>
      <c r="BB72" s="116">
        <f t="shared" si="86"/>
        <v>111.15600000000001</v>
      </c>
      <c r="BC72" s="117">
        <f t="shared" si="87"/>
        <v>111.15600000000001</v>
      </c>
      <c r="BD72" s="35">
        <f t="shared" si="88"/>
        <v>15680.346371656051</v>
      </c>
      <c r="BE72" s="36">
        <f t="shared" si="89"/>
        <v>1742964.5812878001</v>
      </c>
      <c r="BF72" s="9">
        <f>IFERROR(VLOOKUP($C72,Sheet5!$A$2:$L$89,9,0),0)</f>
        <v>349152</v>
      </c>
      <c r="BG72" s="12">
        <f>IFERROR(VLOOKUP($C72,ผลงาน!$K$3:$Q$901,4,0),0)</f>
        <v>33.292400000000001</v>
      </c>
      <c r="BH72" s="154">
        <f t="shared" si="90"/>
        <v>10487.438574569571</v>
      </c>
      <c r="BI72" s="120">
        <f t="shared" si="91"/>
        <v>39.950879999999998</v>
      </c>
      <c r="BJ72" s="121">
        <f t="shared" si="92"/>
        <v>39.950879999999998</v>
      </c>
      <c r="BK72" s="35">
        <f t="shared" si="93"/>
        <v>10775.318763441506</v>
      </c>
      <c r="BL72" s="36">
        <f t="shared" si="94"/>
        <v>430483.46687999996</v>
      </c>
      <c r="BM72" s="9">
        <f>VLOOKUP($C72,Sheet5!$A$2:$L$89,12,0)</f>
        <v>1394579</v>
      </c>
      <c r="BN72" s="12">
        <f>IFERROR(VLOOKUP($C72,ผลงาน!$K$3:$Q$901,6,0),0)</f>
        <v>93.411099999999962</v>
      </c>
      <c r="BO72" s="9">
        <f t="shared" si="95"/>
        <v>14929.47840245967</v>
      </c>
      <c r="BP72" s="116">
        <f t="shared" si="96"/>
        <v>112.09331999999995</v>
      </c>
      <c r="BQ72" s="117">
        <f t="shared" si="97"/>
        <v>112.09331999999995</v>
      </c>
      <c r="BR72" s="35">
        <f t="shared" si="98"/>
        <v>15339.292584607188</v>
      </c>
      <c r="BS72" s="36">
        <f t="shared" si="99"/>
        <v>1719432.23226</v>
      </c>
      <c r="BT72" s="37">
        <f t="shared" si="100"/>
        <v>16977128.093046598</v>
      </c>
      <c r="BU72" s="38">
        <f t="shared" si="53"/>
        <v>45220142.608897194</v>
      </c>
      <c r="BV72" s="39">
        <f>IFERROR(VLOOKUP($C72,'UC Revenue Structure'!$A$2:$F$89,6,0),0)</f>
        <v>0.56000000000000005</v>
      </c>
      <c r="BW72" s="38">
        <f t="shared" si="101"/>
        <v>25323279.860982433</v>
      </c>
      <c r="BX72" s="146">
        <f t="shared" si="54"/>
        <v>72315</v>
      </c>
      <c r="BY72" s="10">
        <f>VLOOKUP($C72,ผลงาน!$A$2:$H$898,3,0)</f>
        <v>72315</v>
      </c>
      <c r="BZ72" s="147">
        <f t="shared" si="51"/>
        <v>0</v>
      </c>
    </row>
    <row r="73" spans="1:78" x14ac:dyDescent="0.4">
      <c r="A73" s="2">
        <v>8</v>
      </c>
      <c r="B73" s="3" t="s">
        <v>4</v>
      </c>
      <c r="C73" s="135" t="s">
        <v>553</v>
      </c>
      <c r="D73" s="4" t="s">
        <v>1452</v>
      </c>
      <c r="E73" s="5" t="s">
        <v>1816</v>
      </c>
      <c r="F73" s="7">
        <v>13</v>
      </c>
      <c r="G73" s="8" t="s">
        <v>1821</v>
      </c>
      <c r="H73" s="9">
        <f>VLOOKUP($C73,Sheet5!$A$2:$L$89,3,0)</f>
        <v>90490228.5</v>
      </c>
      <c r="I73" s="10">
        <f>VLOOKUP($C73,ผลงาน!$A$2:$H$898,6,0)</f>
        <v>130041</v>
      </c>
      <c r="J73" s="11">
        <f t="shared" si="55"/>
        <v>695.85921747756481</v>
      </c>
      <c r="K73" s="30">
        <f t="shared" si="56"/>
        <v>156049.19999999998</v>
      </c>
      <c r="L73" s="34">
        <f t="shared" si="57"/>
        <v>156049.19999999998</v>
      </c>
      <c r="M73" s="35">
        <f t="shared" si="58"/>
        <v>714.96055299732393</v>
      </c>
      <c r="N73" s="36">
        <f t="shared" si="59"/>
        <v>111569022.32678999</v>
      </c>
      <c r="O73" s="9">
        <f>IFERROR(VLOOKUP($C73,Sheet5!$A$2:$L$89,5,0),0)</f>
        <v>38722699.510000005</v>
      </c>
      <c r="P73" s="10">
        <f>VLOOKUP($C73,ผลงาน!$A$2:$H$898,4,0)</f>
        <v>40986</v>
      </c>
      <c r="Q73" s="11">
        <f t="shared" si="60"/>
        <v>944.7786929683308</v>
      </c>
      <c r="R73" s="30">
        <f t="shared" si="61"/>
        <v>49183.199999999997</v>
      </c>
      <c r="S73" s="34">
        <f t="shared" si="62"/>
        <v>49183.199999999997</v>
      </c>
      <c r="T73" s="35">
        <f t="shared" si="63"/>
        <v>970.71286809031153</v>
      </c>
      <c r="U73" s="36">
        <f t="shared" si="64"/>
        <v>47742765.133859411</v>
      </c>
      <c r="V73" s="9">
        <f>IFERROR(VLOOKUP($C73,Sheet5!$A$2:$L$89,4,0),0)</f>
        <v>9805238.5999999996</v>
      </c>
      <c r="W73" s="10">
        <f>VLOOKUP($C73,ผลงาน!$A$2:$H$898,5,0)</f>
        <v>35566</v>
      </c>
      <c r="X73" s="11">
        <f t="shared" si="65"/>
        <v>275.69135129055837</v>
      </c>
      <c r="Y73" s="30">
        <f t="shared" si="66"/>
        <v>42679.199999999997</v>
      </c>
      <c r="Z73" s="34">
        <f t="shared" si="67"/>
        <v>42679.199999999997</v>
      </c>
      <c r="AA73" s="35">
        <f t="shared" si="68"/>
        <v>283.25907888348422</v>
      </c>
      <c r="AB73" s="36">
        <f t="shared" si="69"/>
        <v>12089270.879484</v>
      </c>
      <c r="AC73" s="9">
        <f>VLOOKUP($C73,Sheet5!$A$2:$L$89,6,0)</f>
        <v>213225.16</v>
      </c>
      <c r="AD73" s="10">
        <f>VLOOKUP($C73,ผลงาน!$A$2:$H$898,7,0)</f>
        <v>17117</v>
      </c>
      <c r="AE73" s="11">
        <f t="shared" si="70"/>
        <v>12.456923526318864</v>
      </c>
      <c r="AF73" s="30">
        <f t="shared" si="71"/>
        <v>20540.399999999998</v>
      </c>
      <c r="AG73" s="34">
        <f t="shared" si="72"/>
        <v>20540.399999999998</v>
      </c>
      <c r="AH73" s="35">
        <f t="shared" si="73"/>
        <v>12.798866077116317</v>
      </c>
      <c r="AI73" s="36">
        <f t="shared" si="74"/>
        <v>262893.82877039997</v>
      </c>
      <c r="AJ73" s="9">
        <f>VLOOKUP($C73,Sheet5!$A$2:$L$89,7,0)</f>
        <v>26006763.200000003</v>
      </c>
      <c r="AK73" s="10">
        <f>VLOOKUP($C73,ผลงาน!$A$2:$H$898,8,0)</f>
        <v>0</v>
      </c>
      <c r="AL73" s="11">
        <f t="shared" si="75"/>
        <v>0</v>
      </c>
      <c r="AM73" s="30">
        <f t="shared" si="76"/>
        <v>0</v>
      </c>
      <c r="AN73" s="34">
        <f t="shared" si="77"/>
        <v>0</v>
      </c>
      <c r="AO73" s="35">
        <f t="shared" si="78"/>
        <v>0</v>
      </c>
      <c r="AP73" s="36">
        <f t="shared" si="79"/>
        <v>0</v>
      </c>
      <c r="AQ73" s="37">
        <f t="shared" si="52"/>
        <v>171663952.1689038</v>
      </c>
      <c r="AR73" s="9">
        <f>VLOOKUP($C73,Sheet5!$A$2:$L$89,8,0)</f>
        <v>215416884.00999999</v>
      </c>
      <c r="AS73" s="12">
        <f>IFERROR(VLOOKUP($C73,ผลงาน!$K$3:$Q$901,3,0),0)</f>
        <v>11916.227999999999</v>
      </c>
      <c r="AT73" s="9">
        <f t="shared" si="80"/>
        <v>18077.606773720679</v>
      </c>
      <c r="AU73" s="108">
        <f t="shared" si="81"/>
        <v>14299.473599999999</v>
      </c>
      <c r="AV73" s="112">
        <f t="shared" si="82"/>
        <v>14299.473599999999</v>
      </c>
      <c r="AW73" s="35">
        <f t="shared" si="83"/>
        <v>18573.837079659312</v>
      </c>
      <c r="AX73" s="36">
        <f t="shared" si="84"/>
        <v>265596092.97128943</v>
      </c>
      <c r="AY73" s="9">
        <f>IFERROR(VLOOKUP($C73,Sheet5!$A$2:$L$89,10,0),0)</f>
        <v>39806324.299999997</v>
      </c>
      <c r="AZ73" s="12">
        <f>IFERROR(VLOOKUP($C73,ผลงาน!$K$3:$Q$901,5,0),0)</f>
        <v>2050.6309000000001</v>
      </c>
      <c r="BA73" s="9">
        <f t="shared" si="85"/>
        <v>19411.745087816631</v>
      </c>
      <c r="BB73" s="116">
        <f t="shared" si="86"/>
        <v>2460.7570799999999</v>
      </c>
      <c r="BC73" s="117">
        <f t="shared" si="87"/>
        <v>2460.7570799999999</v>
      </c>
      <c r="BD73" s="35">
        <f t="shared" si="88"/>
        <v>19944.597490477197</v>
      </c>
      <c r="BE73" s="36">
        <f t="shared" si="89"/>
        <v>49078809.482441992</v>
      </c>
      <c r="BF73" s="9">
        <f>IFERROR(VLOOKUP($C73,Sheet5!$A$2:$L$89,9,0),0)</f>
        <v>10162920.719999999</v>
      </c>
      <c r="BG73" s="12">
        <f>IFERROR(VLOOKUP($C73,ผลงาน!$K$3:$Q$901,4,0),0)</f>
        <v>582.91740000000004</v>
      </c>
      <c r="BH73" s="154">
        <f t="shared" si="90"/>
        <v>17434.581160212405</v>
      </c>
      <c r="BI73" s="120">
        <f t="shared" si="91"/>
        <v>699.50088000000005</v>
      </c>
      <c r="BJ73" s="121">
        <f t="shared" si="92"/>
        <v>699.50088000000005</v>
      </c>
      <c r="BK73" s="35">
        <f t="shared" si="93"/>
        <v>17913.160413060235</v>
      </c>
      <c r="BL73" s="36">
        <f t="shared" si="94"/>
        <v>12530271.472516799</v>
      </c>
      <c r="BM73" s="9">
        <f>VLOOKUP($C73,Sheet5!$A$2:$L$89,12,0)</f>
        <v>53134933.920000002</v>
      </c>
      <c r="BN73" s="12">
        <f>IFERROR(VLOOKUP($C73,ผลงาน!$K$3:$Q$901,6,0),0)</f>
        <v>1796.1217000000015</v>
      </c>
      <c r="BO73" s="9">
        <f t="shared" si="95"/>
        <v>29583.147912527285</v>
      </c>
      <c r="BP73" s="116">
        <f t="shared" si="96"/>
        <v>2155.3460400000017</v>
      </c>
      <c r="BQ73" s="117">
        <f t="shared" si="97"/>
        <v>2155.3460400000017</v>
      </c>
      <c r="BR73" s="35">
        <f t="shared" si="98"/>
        <v>30395.20532272616</v>
      </c>
      <c r="BS73" s="36">
        <f t="shared" si="99"/>
        <v>65512185.427324802</v>
      </c>
      <c r="BT73" s="37">
        <f t="shared" si="100"/>
        <v>392717359.35357296</v>
      </c>
      <c r="BU73" s="38">
        <f t="shared" si="53"/>
        <v>564381311.52247679</v>
      </c>
      <c r="BV73" s="39">
        <f>IFERROR(VLOOKUP($C73,'UC Revenue Structure'!$A$2:$F$89,6,0),0)</f>
        <v>0.41</v>
      </c>
      <c r="BW73" s="38">
        <f t="shared" si="101"/>
        <v>231396337.72421548</v>
      </c>
      <c r="BX73" s="146">
        <f t="shared" si="54"/>
        <v>223710</v>
      </c>
      <c r="BY73" s="10">
        <f>VLOOKUP($C73,ผลงาน!$A$2:$H$898,3,0)</f>
        <v>223710</v>
      </c>
      <c r="BZ73" s="147">
        <f t="shared" si="51"/>
        <v>0</v>
      </c>
    </row>
    <row r="74" spans="1:78" x14ac:dyDescent="0.4">
      <c r="A74" s="2">
        <v>8</v>
      </c>
      <c r="B74" s="3" t="s">
        <v>4</v>
      </c>
      <c r="C74" s="135" t="s">
        <v>554</v>
      </c>
      <c r="D74" s="4" t="s">
        <v>1453</v>
      </c>
      <c r="E74" s="5" t="s">
        <v>1816</v>
      </c>
      <c r="F74" s="7">
        <v>3</v>
      </c>
      <c r="G74" s="8" t="s">
        <v>1829</v>
      </c>
      <c r="H74" s="9">
        <f>VLOOKUP($C74,Sheet5!$A$2:$L$89,3,0)</f>
        <v>13206677.609999999</v>
      </c>
      <c r="I74" s="10">
        <f>VLOOKUP($C74,ผลงาน!$A$2:$H$898,6,0)</f>
        <v>43629</v>
      </c>
      <c r="J74" s="11">
        <f t="shared" si="55"/>
        <v>302.70410988104243</v>
      </c>
      <c r="K74" s="30">
        <f t="shared" si="56"/>
        <v>52354.799999999996</v>
      </c>
      <c r="L74" s="34">
        <f t="shared" si="57"/>
        <v>52354.799999999996</v>
      </c>
      <c r="M74" s="35">
        <f t="shared" si="58"/>
        <v>311.01333769727705</v>
      </c>
      <c r="N74" s="36">
        <f t="shared" si="59"/>
        <v>16283041.092473399</v>
      </c>
      <c r="O74" s="9">
        <f>IFERROR(VLOOKUP($C74,Sheet5!$A$2:$L$89,5,0),0)</f>
        <v>1422118</v>
      </c>
      <c r="P74" s="10">
        <f>VLOOKUP($C74,ผลงาน!$A$2:$H$898,4,0)</f>
        <v>4412</v>
      </c>
      <c r="Q74" s="11">
        <f t="shared" si="60"/>
        <v>322.3295557570263</v>
      </c>
      <c r="R74" s="30">
        <f t="shared" si="61"/>
        <v>5294.4</v>
      </c>
      <c r="S74" s="34">
        <f t="shared" si="62"/>
        <v>5294.4</v>
      </c>
      <c r="T74" s="35">
        <f t="shared" si="63"/>
        <v>331.1775020625567</v>
      </c>
      <c r="U74" s="36">
        <f t="shared" si="64"/>
        <v>1753386.16692</v>
      </c>
      <c r="V74" s="9">
        <f>IFERROR(VLOOKUP($C74,Sheet5!$A$2:$L$89,4,0),0)</f>
        <v>517925.5</v>
      </c>
      <c r="W74" s="10">
        <f>VLOOKUP($C74,ผลงาน!$A$2:$H$898,5,0)</f>
        <v>2972</v>
      </c>
      <c r="X74" s="11">
        <f t="shared" si="65"/>
        <v>174.26833781965007</v>
      </c>
      <c r="Y74" s="30">
        <f t="shared" si="66"/>
        <v>3566.4</v>
      </c>
      <c r="Z74" s="34">
        <f t="shared" si="67"/>
        <v>3566.4</v>
      </c>
      <c r="AA74" s="35">
        <f t="shared" si="68"/>
        <v>179.05200369279947</v>
      </c>
      <c r="AB74" s="36">
        <f t="shared" si="69"/>
        <v>638571.06597000011</v>
      </c>
      <c r="AC74" s="9">
        <f>VLOOKUP($C74,Sheet5!$A$2:$L$89,6,0)</f>
        <v>0</v>
      </c>
      <c r="AD74" s="10">
        <f>VLOOKUP($C74,ผลงาน!$A$2:$H$898,7,0)</f>
        <v>585</v>
      </c>
      <c r="AE74" s="11">
        <f t="shared" si="70"/>
        <v>0</v>
      </c>
      <c r="AF74" s="30">
        <f t="shared" si="71"/>
        <v>702</v>
      </c>
      <c r="AG74" s="34">
        <f t="shared" si="72"/>
        <v>702</v>
      </c>
      <c r="AH74" s="35">
        <f t="shared" si="73"/>
        <v>0</v>
      </c>
      <c r="AI74" s="36">
        <f t="shared" si="74"/>
        <v>0</v>
      </c>
      <c r="AJ74" s="9">
        <f>VLOOKUP($C74,Sheet5!$A$2:$L$89,7,0)</f>
        <v>716648.5</v>
      </c>
      <c r="AK74" s="10">
        <f>VLOOKUP($C74,ผลงาน!$A$2:$H$898,8,0)</f>
        <v>0</v>
      </c>
      <c r="AL74" s="11">
        <f t="shared" si="75"/>
        <v>0</v>
      </c>
      <c r="AM74" s="30">
        <f t="shared" si="76"/>
        <v>0</v>
      </c>
      <c r="AN74" s="34">
        <f t="shared" si="77"/>
        <v>0</v>
      </c>
      <c r="AO74" s="35">
        <f t="shared" si="78"/>
        <v>0</v>
      </c>
      <c r="AP74" s="36">
        <f t="shared" si="79"/>
        <v>0</v>
      </c>
      <c r="AQ74" s="37">
        <f t="shared" si="52"/>
        <v>18674998.325363398</v>
      </c>
      <c r="AR74" s="9">
        <f>VLOOKUP($C74,Sheet5!$A$2:$L$89,8,0)</f>
        <v>5793816.5</v>
      </c>
      <c r="AS74" s="12">
        <f>IFERROR(VLOOKUP($C74,ผลงาน!$K$3:$Q$901,3,0),0)</f>
        <v>612.721</v>
      </c>
      <c r="AT74" s="9">
        <f t="shared" si="80"/>
        <v>9455.8804088647194</v>
      </c>
      <c r="AU74" s="108">
        <f t="shared" si="81"/>
        <v>735.26519999999994</v>
      </c>
      <c r="AV74" s="112">
        <f t="shared" si="82"/>
        <v>735.26519999999994</v>
      </c>
      <c r="AW74" s="35">
        <f t="shared" si="83"/>
        <v>9715.4443260880562</v>
      </c>
      <c r="AX74" s="36">
        <f t="shared" si="84"/>
        <v>7143428.115509999</v>
      </c>
      <c r="AY74" s="9">
        <f>IFERROR(VLOOKUP($C74,Sheet5!$A$2:$L$89,10,0),0)</f>
        <v>495454.5</v>
      </c>
      <c r="AZ74" s="12">
        <f>IFERROR(VLOOKUP($C74,ผลงาน!$K$3:$Q$901,5,0),0)</f>
        <v>46.208600000000004</v>
      </c>
      <c r="BA74" s="9">
        <f t="shared" si="85"/>
        <v>10722.127482762948</v>
      </c>
      <c r="BB74" s="116">
        <f t="shared" si="86"/>
        <v>55.450320000000005</v>
      </c>
      <c r="BC74" s="117">
        <f t="shared" si="87"/>
        <v>55.450320000000005</v>
      </c>
      <c r="BD74" s="35">
        <f t="shared" si="88"/>
        <v>11016.44988216479</v>
      </c>
      <c r="BE74" s="36">
        <f t="shared" si="89"/>
        <v>610865.67122999998</v>
      </c>
      <c r="BF74" s="9">
        <f>IFERROR(VLOOKUP($C74,Sheet5!$A$2:$L$89,9,0),0)</f>
        <v>289326.5</v>
      </c>
      <c r="BG74" s="12">
        <f>IFERROR(VLOOKUP($C74,ผลงาน!$K$3:$Q$901,4,0),0)</f>
        <v>36.020099999999999</v>
      </c>
      <c r="BH74" s="154">
        <f t="shared" si="90"/>
        <v>8032.3624865005931</v>
      </c>
      <c r="BI74" s="120">
        <f t="shared" si="91"/>
        <v>43.224119999999999</v>
      </c>
      <c r="BJ74" s="121">
        <f t="shared" si="92"/>
        <v>43.224119999999999</v>
      </c>
      <c r="BK74" s="35">
        <f t="shared" si="93"/>
        <v>8252.8508367550348</v>
      </c>
      <c r="BL74" s="36">
        <f t="shared" si="94"/>
        <v>356722.21491000004</v>
      </c>
      <c r="BM74" s="9">
        <f>VLOOKUP($C74,Sheet5!$A$2:$L$89,12,0)</f>
        <v>530815.5</v>
      </c>
      <c r="BN74" s="12">
        <f>IFERROR(VLOOKUP($C74,ผลงาน!$K$3:$Q$901,6,0),0)</f>
        <v>29.064899999999966</v>
      </c>
      <c r="BO74" s="9">
        <f t="shared" si="95"/>
        <v>18263.11117533522</v>
      </c>
      <c r="BP74" s="116">
        <f t="shared" si="96"/>
        <v>34.877879999999955</v>
      </c>
      <c r="BQ74" s="117">
        <f t="shared" si="97"/>
        <v>34.877879999999955</v>
      </c>
      <c r="BR74" s="35">
        <f t="shared" si="98"/>
        <v>18764.433577098171</v>
      </c>
      <c r="BS74" s="36">
        <f t="shared" si="99"/>
        <v>654463.66256999993</v>
      </c>
      <c r="BT74" s="37">
        <f t="shared" si="100"/>
        <v>8765479.6642199997</v>
      </c>
      <c r="BU74" s="38">
        <f t="shared" si="53"/>
        <v>27440477.989583395</v>
      </c>
      <c r="BV74" s="39">
        <f>IFERROR(VLOOKUP($C74,'UC Revenue Structure'!$A$2:$F$89,6,0),0)</f>
        <v>0.52</v>
      </c>
      <c r="BW74" s="38">
        <f t="shared" si="101"/>
        <v>14269048.554583367</v>
      </c>
      <c r="BX74" s="146">
        <f t="shared" si="54"/>
        <v>51598</v>
      </c>
      <c r="BY74" s="10">
        <f>VLOOKUP($C74,ผลงาน!$A$2:$H$898,3,0)</f>
        <v>51598</v>
      </c>
      <c r="BZ74" s="147">
        <f t="shared" si="51"/>
        <v>0</v>
      </c>
    </row>
    <row r="75" spans="1:78" x14ac:dyDescent="0.4">
      <c r="A75" s="2">
        <v>8</v>
      </c>
      <c r="B75" s="3" t="s">
        <v>4</v>
      </c>
      <c r="C75" s="135" t="s">
        <v>555</v>
      </c>
      <c r="D75" s="4" t="s">
        <v>1454</v>
      </c>
      <c r="E75" s="5" t="s">
        <v>1816</v>
      </c>
      <c r="F75" s="7">
        <v>2</v>
      </c>
      <c r="G75" s="8" t="s">
        <v>1823</v>
      </c>
      <c r="H75" s="9">
        <f>VLOOKUP($C75,Sheet5!$A$2:$L$89,3,0)</f>
        <v>6794224</v>
      </c>
      <c r="I75" s="10">
        <f>VLOOKUP($C75,ผลงาน!$A$2:$H$898,6,0)</f>
        <v>22689</v>
      </c>
      <c r="J75" s="11">
        <f t="shared" si="55"/>
        <v>299.45013001895194</v>
      </c>
      <c r="K75" s="30">
        <f t="shared" si="56"/>
        <v>27226.799999999999</v>
      </c>
      <c r="L75" s="34">
        <f t="shared" si="57"/>
        <v>27226.799999999999</v>
      </c>
      <c r="M75" s="35">
        <f t="shared" si="58"/>
        <v>307.67003608797216</v>
      </c>
      <c r="N75" s="36">
        <f t="shared" si="59"/>
        <v>8376870.5385600002</v>
      </c>
      <c r="O75" s="9">
        <f>IFERROR(VLOOKUP($C75,Sheet5!$A$2:$L$89,5,0),0)</f>
        <v>883077.75</v>
      </c>
      <c r="P75" s="10">
        <f>VLOOKUP($C75,ผลงาน!$A$2:$H$898,4,0)</f>
        <v>3145</v>
      </c>
      <c r="Q75" s="11">
        <f t="shared" si="60"/>
        <v>280.78783783783786</v>
      </c>
      <c r="R75" s="30">
        <f t="shared" si="61"/>
        <v>3774</v>
      </c>
      <c r="S75" s="34">
        <f t="shared" si="62"/>
        <v>3774</v>
      </c>
      <c r="T75" s="35">
        <f t="shared" si="63"/>
        <v>288.49546398648653</v>
      </c>
      <c r="U75" s="36">
        <f t="shared" si="64"/>
        <v>1088781.8810850002</v>
      </c>
      <c r="V75" s="9">
        <f>IFERROR(VLOOKUP($C75,Sheet5!$A$2:$L$89,4,0),0)</f>
        <v>269482.82</v>
      </c>
      <c r="W75" s="10">
        <f>VLOOKUP($C75,ผลงาน!$A$2:$H$898,5,0)</f>
        <v>1831</v>
      </c>
      <c r="X75" s="11">
        <f t="shared" si="65"/>
        <v>147.17794647733479</v>
      </c>
      <c r="Y75" s="30">
        <f t="shared" si="66"/>
        <v>2197.1999999999998</v>
      </c>
      <c r="Z75" s="34">
        <f t="shared" si="67"/>
        <v>2197.1999999999998</v>
      </c>
      <c r="AA75" s="35">
        <f t="shared" si="68"/>
        <v>151.21798110813762</v>
      </c>
      <c r="AB75" s="36">
        <f t="shared" si="69"/>
        <v>332256.14809079998</v>
      </c>
      <c r="AC75" s="9">
        <f>VLOOKUP($C75,Sheet5!$A$2:$L$89,6,0)</f>
        <v>0</v>
      </c>
      <c r="AD75" s="10">
        <f>VLOOKUP($C75,ผลงาน!$A$2:$H$898,7,0)</f>
        <v>1829</v>
      </c>
      <c r="AE75" s="11">
        <f t="shared" si="70"/>
        <v>0</v>
      </c>
      <c r="AF75" s="30">
        <f t="shared" si="71"/>
        <v>2194.7999999999997</v>
      </c>
      <c r="AG75" s="34">
        <f t="shared" si="72"/>
        <v>2194.7999999999997</v>
      </c>
      <c r="AH75" s="35">
        <f t="shared" si="73"/>
        <v>0</v>
      </c>
      <c r="AI75" s="36">
        <f t="shared" si="74"/>
        <v>0</v>
      </c>
      <c r="AJ75" s="9">
        <f>VLOOKUP($C75,Sheet5!$A$2:$L$89,7,0)</f>
        <v>553530</v>
      </c>
      <c r="AK75" s="10">
        <f>VLOOKUP($C75,ผลงาน!$A$2:$H$898,8,0)</f>
        <v>0</v>
      </c>
      <c r="AL75" s="11">
        <f t="shared" si="75"/>
        <v>0</v>
      </c>
      <c r="AM75" s="30">
        <f t="shared" si="76"/>
        <v>0</v>
      </c>
      <c r="AN75" s="34">
        <f t="shared" si="77"/>
        <v>0</v>
      </c>
      <c r="AO75" s="35">
        <f t="shared" si="78"/>
        <v>0</v>
      </c>
      <c r="AP75" s="36">
        <f t="shared" si="79"/>
        <v>0</v>
      </c>
      <c r="AQ75" s="37">
        <f t="shared" si="52"/>
        <v>9797908.5677358005</v>
      </c>
      <c r="AR75" s="9">
        <f>VLOOKUP($C75,Sheet5!$A$2:$L$89,8,0)</f>
        <v>4548732</v>
      </c>
      <c r="AS75" s="12">
        <f>IFERROR(VLOOKUP($C75,ผลงาน!$K$3:$Q$901,3,0),0)</f>
        <v>462.38550000000004</v>
      </c>
      <c r="AT75" s="9">
        <f t="shared" si="80"/>
        <v>9837.5316700026269</v>
      </c>
      <c r="AU75" s="108">
        <f t="shared" si="81"/>
        <v>554.86260000000004</v>
      </c>
      <c r="AV75" s="112">
        <f t="shared" si="82"/>
        <v>554.86260000000004</v>
      </c>
      <c r="AW75" s="35">
        <f t="shared" si="83"/>
        <v>10107.571914344198</v>
      </c>
      <c r="AX75" s="36">
        <f t="shared" si="84"/>
        <v>5608313.6320799999</v>
      </c>
      <c r="AY75" s="9">
        <f>IFERROR(VLOOKUP($C75,Sheet5!$A$2:$L$89,10,0),0)</f>
        <v>557571.15999999992</v>
      </c>
      <c r="AZ75" s="12">
        <f>IFERROR(VLOOKUP($C75,ผลงาน!$K$3:$Q$901,5,0),0)</f>
        <v>41.420300000000005</v>
      </c>
      <c r="BA75" s="9">
        <f t="shared" si="85"/>
        <v>13461.301825433418</v>
      </c>
      <c r="BB75" s="116">
        <f t="shared" si="86"/>
        <v>49.704360000000001</v>
      </c>
      <c r="BC75" s="117">
        <f t="shared" si="87"/>
        <v>49.704360000000001</v>
      </c>
      <c r="BD75" s="35">
        <f t="shared" si="88"/>
        <v>13830.814560541567</v>
      </c>
      <c r="BE75" s="36">
        <f t="shared" si="89"/>
        <v>687451.78601039981</v>
      </c>
      <c r="BF75" s="9">
        <f>IFERROR(VLOOKUP($C75,Sheet5!$A$2:$L$89,9,0),0)</f>
        <v>113258.44</v>
      </c>
      <c r="BG75" s="12">
        <f>IFERROR(VLOOKUP($C75,ผลงาน!$K$3:$Q$901,4,0),0)</f>
        <v>12.594300000000002</v>
      </c>
      <c r="BH75" s="154">
        <f t="shared" si="90"/>
        <v>8992.8332658424824</v>
      </c>
      <c r="BI75" s="120">
        <f t="shared" si="91"/>
        <v>15.113160000000002</v>
      </c>
      <c r="BJ75" s="121">
        <f t="shared" si="92"/>
        <v>15.113160000000002</v>
      </c>
      <c r="BK75" s="35">
        <f t="shared" si="93"/>
        <v>9239.6865389898594</v>
      </c>
      <c r="BL75" s="36">
        <f t="shared" si="94"/>
        <v>139640.86101359999</v>
      </c>
      <c r="BM75" s="9">
        <f>VLOOKUP($C75,Sheet5!$A$2:$L$89,12,0)</f>
        <v>484082</v>
      </c>
      <c r="BN75" s="12">
        <f>IFERROR(VLOOKUP($C75,ผลงาน!$K$3:$Q$901,6,0),0)</f>
        <v>22.557199999999987</v>
      </c>
      <c r="BO75" s="9">
        <f t="shared" si="95"/>
        <v>21460.198960863949</v>
      </c>
      <c r="BP75" s="116">
        <f t="shared" si="96"/>
        <v>27.068639999999984</v>
      </c>
      <c r="BQ75" s="117">
        <f t="shared" si="97"/>
        <v>27.068639999999984</v>
      </c>
      <c r="BR75" s="35">
        <f t="shared" si="98"/>
        <v>22049.281422339664</v>
      </c>
      <c r="BS75" s="36">
        <f t="shared" si="99"/>
        <v>596844.06108000001</v>
      </c>
      <c r="BT75" s="37">
        <f t="shared" si="100"/>
        <v>7032250.3401839994</v>
      </c>
      <c r="BU75" s="38">
        <f t="shared" si="53"/>
        <v>16830158.907919802</v>
      </c>
      <c r="BV75" s="39">
        <f>IFERROR(VLOOKUP($C75,'UC Revenue Structure'!$A$2:$F$89,6,0),0)</f>
        <v>0.7</v>
      </c>
      <c r="BW75" s="38">
        <f t="shared" si="101"/>
        <v>11781111.23554386</v>
      </c>
      <c r="BX75" s="146">
        <f t="shared" si="54"/>
        <v>29494</v>
      </c>
      <c r="BY75" s="10">
        <f>VLOOKUP($C75,ผลงาน!$A$2:$H$898,3,0)</f>
        <v>29494</v>
      </c>
      <c r="BZ75" s="147">
        <f t="shared" si="51"/>
        <v>0</v>
      </c>
    </row>
    <row r="76" spans="1:78" x14ac:dyDescent="0.4">
      <c r="A76" s="2">
        <v>8</v>
      </c>
      <c r="B76" s="3" t="s">
        <v>4</v>
      </c>
      <c r="C76" s="135" t="s">
        <v>556</v>
      </c>
      <c r="D76" s="4" t="s">
        <v>1455</v>
      </c>
      <c r="E76" s="5" t="s">
        <v>1816</v>
      </c>
      <c r="F76" s="7">
        <v>4</v>
      </c>
      <c r="G76" s="8" t="s">
        <v>1830</v>
      </c>
      <c r="H76" s="9">
        <f>VLOOKUP($C76,Sheet5!$A$2:$L$89,3,0)</f>
        <v>22225276</v>
      </c>
      <c r="I76" s="10">
        <f>VLOOKUP($C76,ผลงาน!$A$2:$H$898,6,0)</f>
        <v>51727</v>
      </c>
      <c r="J76" s="11">
        <f t="shared" si="55"/>
        <v>429.664894542502</v>
      </c>
      <c r="K76" s="30">
        <f t="shared" si="56"/>
        <v>62072.399999999994</v>
      </c>
      <c r="L76" s="34">
        <f t="shared" si="57"/>
        <v>62072.399999999994</v>
      </c>
      <c r="M76" s="35">
        <f t="shared" si="58"/>
        <v>441.45919589769369</v>
      </c>
      <c r="N76" s="36">
        <f t="shared" si="59"/>
        <v>27402431.791439999</v>
      </c>
      <c r="O76" s="9">
        <f>IFERROR(VLOOKUP($C76,Sheet5!$A$2:$L$89,5,0),0)</f>
        <v>1482975.1</v>
      </c>
      <c r="P76" s="10">
        <f>VLOOKUP($C76,ผลงาน!$A$2:$H$898,4,0)</f>
        <v>3695</v>
      </c>
      <c r="Q76" s="11">
        <f t="shared" si="60"/>
        <v>401.34644113667122</v>
      </c>
      <c r="R76" s="30">
        <f t="shared" si="61"/>
        <v>4434</v>
      </c>
      <c r="S76" s="34">
        <f t="shared" si="62"/>
        <v>4434</v>
      </c>
      <c r="T76" s="35">
        <f t="shared" si="63"/>
        <v>412.36340094587285</v>
      </c>
      <c r="U76" s="36">
        <f t="shared" si="64"/>
        <v>1828419.3197940001</v>
      </c>
      <c r="V76" s="9">
        <f>IFERROR(VLOOKUP($C76,Sheet5!$A$2:$L$89,4,0),0)</f>
        <v>408318.35</v>
      </c>
      <c r="W76" s="10">
        <f>VLOOKUP($C76,ผลงาน!$A$2:$H$898,5,0)</f>
        <v>5615</v>
      </c>
      <c r="X76" s="11">
        <f t="shared" si="65"/>
        <v>72.719207479964382</v>
      </c>
      <c r="Y76" s="30">
        <f t="shared" si="66"/>
        <v>6738</v>
      </c>
      <c r="Z76" s="34">
        <f t="shared" si="67"/>
        <v>6738</v>
      </c>
      <c r="AA76" s="35">
        <f t="shared" si="68"/>
        <v>74.7153497252894</v>
      </c>
      <c r="AB76" s="36">
        <f t="shared" si="69"/>
        <v>503432.026449</v>
      </c>
      <c r="AC76" s="9">
        <f>VLOOKUP($C76,Sheet5!$A$2:$L$89,6,0)</f>
        <v>0</v>
      </c>
      <c r="AD76" s="10">
        <f>VLOOKUP($C76,ผลงาน!$A$2:$H$898,7,0)</f>
        <v>1743</v>
      </c>
      <c r="AE76" s="11">
        <f t="shared" si="70"/>
        <v>0</v>
      </c>
      <c r="AF76" s="30">
        <f t="shared" si="71"/>
        <v>2091.6</v>
      </c>
      <c r="AG76" s="34">
        <f t="shared" si="72"/>
        <v>2091.6</v>
      </c>
      <c r="AH76" s="35">
        <f t="shared" si="73"/>
        <v>0</v>
      </c>
      <c r="AI76" s="36">
        <f t="shared" si="74"/>
        <v>0</v>
      </c>
      <c r="AJ76" s="9">
        <f>VLOOKUP($C76,Sheet5!$A$2:$L$89,7,0)</f>
        <v>1455662</v>
      </c>
      <c r="AK76" s="10">
        <f>VLOOKUP($C76,ผลงาน!$A$2:$H$898,8,0)</f>
        <v>0</v>
      </c>
      <c r="AL76" s="11">
        <f t="shared" si="75"/>
        <v>0</v>
      </c>
      <c r="AM76" s="30">
        <f t="shared" si="76"/>
        <v>0</v>
      </c>
      <c r="AN76" s="34">
        <f t="shared" si="77"/>
        <v>0</v>
      </c>
      <c r="AO76" s="35">
        <f t="shared" si="78"/>
        <v>0</v>
      </c>
      <c r="AP76" s="36">
        <f t="shared" si="79"/>
        <v>0</v>
      </c>
      <c r="AQ76" s="37">
        <f t="shared" si="52"/>
        <v>29734283.137682997</v>
      </c>
      <c r="AR76" s="9">
        <f>VLOOKUP($C76,Sheet5!$A$2:$L$89,8,0)</f>
        <v>11015924</v>
      </c>
      <c r="AS76" s="12">
        <f>IFERROR(VLOOKUP($C76,ผลงาน!$K$3:$Q$901,3,0),0)</f>
        <v>735.72349999999994</v>
      </c>
      <c r="AT76" s="9">
        <f t="shared" si="80"/>
        <v>14972.913057690832</v>
      </c>
      <c r="AU76" s="108">
        <f t="shared" si="81"/>
        <v>882.86819999999989</v>
      </c>
      <c r="AV76" s="112">
        <f t="shared" si="82"/>
        <v>882.86819999999989</v>
      </c>
      <c r="AW76" s="35">
        <f t="shared" si="83"/>
        <v>15383.919521124446</v>
      </c>
      <c r="AX76" s="36">
        <f t="shared" si="84"/>
        <v>13581973.33656</v>
      </c>
      <c r="AY76" s="9">
        <f>IFERROR(VLOOKUP($C76,Sheet5!$A$2:$L$89,10,0),0)</f>
        <v>425356.5</v>
      </c>
      <c r="AZ76" s="12">
        <f>IFERROR(VLOOKUP($C76,ผลงาน!$K$3:$Q$901,5,0),0)</f>
        <v>21.812399999999997</v>
      </c>
      <c r="BA76" s="9">
        <f t="shared" si="85"/>
        <v>19500.673928591081</v>
      </c>
      <c r="BB76" s="116">
        <f t="shared" si="86"/>
        <v>26.174879999999995</v>
      </c>
      <c r="BC76" s="117">
        <f t="shared" si="87"/>
        <v>26.174879999999995</v>
      </c>
      <c r="BD76" s="35">
        <f t="shared" si="88"/>
        <v>20035.967427930907</v>
      </c>
      <c r="BE76" s="36">
        <f t="shared" si="89"/>
        <v>524439.04311000009</v>
      </c>
      <c r="BF76" s="9">
        <f>IFERROR(VLOOKUP($C76,Sheet5!$A$2:$L$89,9,0),0)</f>
        <v>220279.5</v>
      </c>
      <c r="BG76" s="12">
        <f>IFERROR(VLOOKUP($C76,ผลงาน!$K$3:$Q$901,4,0),0)</f>
        <v>16.009399999999999</v>
      </c>
      <c r="BH76" s="154">
        <f t="shared" si="90"/>
        <v>13759.385111247142</v>
      </c>
      <c r="BI76" s="120">
        <f t="shared" si="91"/>
        <v>19.211279999999999</v>
      </c>
      <c r="BJ76" s="121">
        <f t="shared" si="92"/>
        <v>19.211279999999999</v>
      </c>
      <c r="BK76" s="35">
        <f t="shared" si="93"/>
        <v>14137.080232550876</v>
      </c>
      <c r="BL76" s="36">
        <f t="shared" si="94"/>
        <v>271591.40672999999</v>
      </c>
      <c r="BM76" s="9">
        <f>VLOOKUP($C76,Sheet5!$A$2:$L$89,12,0)</f>
        <v>473110</v>
      </c>
      <c r="BN76" s="12">
        <f>IFERROR(VLOOKUP($C76,ผลงาน!$K$3:$Q$901,6,0),0)</f>
        <v>30.257100000000094</v>
      </c>
      <c r="BO76" s="9">
        <f t="shared" si="95"/>
        <v>15636.32998535876</v>
      </c>
      <c r="BP76" s="116">
        <f t="shared" si="96"/>
        <v>36.308520000000108</v>
      </c>
      <c r="BQ76" s="117">
        <f t="shared" si="97"/>
        <v>36.308520000000108</v>
      </c>
      <c r="BR76" s="35">
        <f t="shared" si="98"/>
        <v>16065.547243456858</v>
      </c>
      <c r="BS76" s="36">
        <f t="shared" si="99"/>
        <v>583316.24339999992</v>
      </c>
      <c r="BT76" s="37">
        <f t="shared" si="100"/>
        <v>14961320.0298</v>
      </c>
      <c r="BU76" s="38">
        <f t="shared" si="53"/>
        <v>44695603.167482994</v>
      </c>
      <c r="BV76" s="39">
        <f>IFERROR(VLOOKUP($C76,'UC Revenue Structure'!$A$2:$F$89,6,0),0)</f>
        <v>0.74</v>
      </c>
      <c r="BW76" s="38">
        <f t="shared" si="101"/>
        <v>33074746.343937416</v>
      </c>
      <c r="BX76" s="146">
        <f t="shared" si="54"/>
        <v>62780</v>
      </c>
      <c r="BY76" s="10">
        <f>VLOOKUP($C76,ผลงาน!$A$2:$H$898,3,0)</f>
        <v>62780</v>
      </c>
      <c r="BZ76" s="147">
        <f t="shared" si="51"/>
        <v>0</v>
      </c>
    </row>
    <row r="77" spans="1:78" x14ac:dyDescent="0.4">
      <c r="A77" s="2">
        <v>8</v>
      </c>
      <c r="B77" s="3" t="s">
        <v>4</v>
      </c>
      <c r="C77" s="135" t="s">
        <v>557</v>
      </c>
      <c r="D77" s="4" t="s">
        <v>1456</v>
      </c>
      <c r="E77" s="5" t="s">
        <v>1816</v>
      </c>
      <c r="F77" s="7">
        <v>4</v>
      </c>
      <c r="G77" s="8" t="s">
        <v>1830</v>
      </c>
      <c r="H77" s="9">
        <f>VLOOKUP($C77,Sheet5!$A$2:$L$89,3,0)</f>
        <v>21014644.98</v>
      </c>
      <c r="I77" s="10">
        <f>VLOOKUP($C77,ผลงาน!$A$2:$H$898,6,0)</f>
        <v>43329</v>
      </c>
      <c r="J77" s="11">
        <f t="shared" si="55"/>
        <v>485.0018458768954</v>
      </c>
      <c r="K77" s="30">
        <f t="shared" si="56"/>
        <v>51994.799999999996</v>
      </c>
      <c r="L77" s="34">
        <f t="shared" si="57"/>
        <v>51994.799999999996</v>
      </c>
      <c r="M77" s="35">
        <f t="shared" si="58"/>
        <v>498.31514654621617</v>
      </c>
      <c r="N77" s="36">
        <f t="shared" si="59"/>
        <v>25909796.381641198</v>
      </c>
      <c r="O77" s="9">
        <f>IFERROR(VLOOKUP($C77,Sheet5!$A$2:$L$89,5,0),0)</f>
        <v>1866316</v>
      </c>
      <c r="P77" s="10">
        <f>VLOOKUP($C77,ผลงาน!$A$2:$H$898,4,0)</f>
        <v>4472</v>
      </c>
      <c r="Q77" s="11">
        <f t="shared" si="60"/>
        <v>417.3336314847943</v>
      </c>
      <c r="R77" s="30">
        <f t="shared" si="61"/>
        <v>5366.4</v>
      </c>
      <c r="S77" s="34">
        <f t="shared" si="62"/>
        <v>5366.4</v>
      </c>
      <c r="T77" s="35">
        <f t="shared" si="63"/>
        <v>428.78943966905189</v>
      </c>
      <c r="U77" s="36">
        <f t="shared" si="64"/>
        <v>2301055.64904</v>
      </c>
      <c r="V77" s="9">
        <f>IFERROR(VLOOKUP($C77,Sheet5!$A$2:$L$89,4,0),0)</f>
        <v>523011.5</v>
      </c>
      <c r="W77" s="10">
        <f>VLOOKUP($C77,ผลงาน!$A$2:$H$898,5,0)</f>
        <v>6817</v>
      </c>
      <c r="X77" s="11">
        <f t="shared" si="65"/>
        <v>76.721651752970516</v>
      </c>
      <c r="Y77" s="30">
        <f t="shared" si="66"/>
        <v>8180.4</v>
      </c>
      <c r="Z77" s="34">
        <f t="shared" si="67"/>
        <v>8180.4</v>
      </c>
      <c r="AA77" s="35">
        <f t="shared" si="68"/>
        <v>78.827661093589555</v>
      </c>
      <c r="AB77" s="36">
        <f t="shared" si="69"/>
        <v>644841.79880999995</v>
      </c>
      <c r="AC77" s="9">
        <f>VLOOKUP($C77,Sheet5!$A$2:$L$89,6,0)</f>
        <v>26147</v>
      </c>
      <c r="AD77" s="10">
        <f>VLOOKUP($C77,ผลงาน!$A$2:$H$898,7,0)</f>
        <v>304</v>
      </c>
      <c r="AE77" s="11">
        <f t="shared" si="70"/>
        <v>86.00986842105263</v>
      </c>
      <c r="AF77" s="30">
        <f t="shared" si="71"/>
        <v>364.8</v>
      </c>
      <c r="AG77" s="34">
        <f t="shared" si="72"/>
        <v>364.8</v>
      </c>
      <c r="AH77" s="35">
        <f t="shared" si="73"/>
        <v>88.370839309210524</v>
      </c>
      <c r="AI77" s="36">
        <f t="shared" si="74"/>
        <v>32237.68218</v>
      </c>
      <c r="AJ77" s="9">
        <f>VLOOKUP($C77,Sheet5!$A$2:$L$89,7,0)</f>
        <v>1111134</v>
      </c>
      <c r="AK77" s="10">
        <f>VLOOKUP($C77,ผลงาน!$A$2:$H$898,8,0)</f>
        <v>0</v>
      </c>
      <c r="AL77" s="11">
        <f t="shared" si="75"/>
        <v>0</v>
      </c>
      <c r="AM77" s="30">
        <f t="shared" si="76"/>
        <v>0</v>
      </c>
      <c r="AN77" s="34">
        <f t="shared" si="77"/>
        <v>0</v>
      </c>
      <c r="AO77" s="35">
        <f t="shared" si="78"/>
        <v>0</v>
      </c>
      <c r="AP77" s="36">
        <f t="shared" si="79"/>
        <v>0</v>
      </c>
      <c r="AQ77" s="37">
        <f t="shared" si="52"/>
        <v>28887931.511671197</v>
      </c>
      <c r="AR77" s="9">
        <f>VLOOKUP($C77,Sheet5!$A$2:$L$89,8,0)</f>
        <v>8812618</v>
      </c>
      <c r="AS77" s="12">
        <f>IFERROR(VLOOKUP($C77,ผลงาน!$K$3:$Q$901,3,0),0)</f>
        <v>607.71640000000002</v>
      </c>
      <c r="AT77" s="9">
        <f t="shared" si="80"/>
        <v>14501.201547300681</v>
      </c>
      <c r="AU77" s="108">
        <f t="shared" si="81"/>
        <v>729.25968</v>
      </c>
      <c r="AV77" s="112">
        <f t="shared" si="82"/>
        <v>729.25968</v>
      </c>
      <c r="AW77" s="35">
        <f t="shared" si="83"/>
        <v>14899.259529774085</v>
      </c>
      <c r="AX77" s="36">
        <f t="shared" si="84"/>
        <v>10865429.236919999</v>
      </c>
      <c r="AY77" s="9">
        <f>IFERROR(VLOOKUP($C77,Sheet5!$A$2:$L$89,10,0),0)</f>
        <v>529665</v>
      </c>
      <c r="AZ77" s="12">
        <f>IFERROR(VLOOKUP($C77,ผลงาน!$K$3:$Q$901,5,0),0)</f>
        <v>34.907299999999992</v>
      </c>
      <c r="BA77" s="9">
        <f t="shared" si="85"/>
        <v>15173.473743314438</v>
      </c>
      <c r="BB77" s="116">
        <f t="shared" si="86"/>
        <v>41.888759999999991</v>
      </c>
      <c r="BC77" s="117">
        <f t="shared" si="87"/>
        <v>41.888759999999991</v>
      </c>
      <c r="BD77" s="35">
        <f t="shared" si="88"/>
        <v>15589.98559756842</v>
      </c>
      <c r="BE77" s="36">
        <f t="shared" si="89"/>
        <v>653045.16509999998</v>
      </c>
      <c r="BF77" s="9">
        <f>IFERROR(VLOOKUP($C77,Sheet5!$A$2:$L$89,9,0),0)</f>
        <v>230764</v>
      </c>
      <c r="BG77" s="12">
        <f>IFERROR(VLOOKUP($C77,ผลงาน!$K$3:$Q$901,4,0),0)</f>
        <v>25.4208</v>
      </c>
      <c r="BH77" s="154">
        <f t="shared" si="90"/>
        <v>9077.763091641491</v>
      </c>
      <c r="BI77" s="120">
        <f t="shared" si="91"/>
        <v>30.504959999999997</v>
      </c>
      <c r="BJ77" s="121">
        <f t="shared" si="92"/>
        <v>30.504959999999997</v>
      </c>
      <c r="BK77" s="35">
        <f t="shared" si="93"/>
        <v>9326.9476885070508</v>
      </c>
      <c r="BL77" s="36">
        <f t="shared" si="94"/>
        <v>284518.16616000002</v>
      </c>
      <c r="BM77" s="9">
        <f>VLOOKUP($C77,Sheet5!$A$2:$L$89,12,0)</f>
        <v>891718</v>
      </c>
      <c r="BN77" s="12">
        <f>IFERROR(VLOOKUP($C77,ผลงาน!$K$3:$Q$901,6,0),0)</f>
        <v>119.4999</v>
      </c>
      <c r="BO77" s="9">
        <f t="shared" si="95"/>
        <v>7462.0815582272453</v>
      </c>
      <c r="BP77" s="116">
        <f t="shared" si="96"/>
        <v>143.39988</v>
      </c>
      <c r="BQ77" s="117">
        <f t="shared" si="97"/>
        <v>143.39988</v>
      </c>
      <c r="BR77" s="35">
        <f t="shared" si="98"/>
        <v>7666.9156970005834</v>
      </c>
      <c r="BS77" s="36">
        <f t="shared" si="99"/>
        <v>1099434.7909200001</v>
      </c>
      <c r="BT77" s="37">
        <f t="shared" si="100"/>
        <v>12902427.359100001</v>
      </c>
      <c r="BU77" s="38">
        <f t="shared" si="53"/>
        <v>41790358.870771199</v>
      </c>
      <c r="BV77" s="39">
        <f>IFERROR(VLOOKUP($C77,'UC Revenue Structure'!$A$2:$F$89,6,0),0)</f>
        <v>0.73</v>
      </c>
      <c r="BW77" s="38">
        <f t="shared" si="101"/>
        <v>30506961.975662977</v>
      </c>
      <c r="BX77" s="146">
        <f t="shared" si="54"/>
        <v>54922</v>
      </c>
      <c r="BY77" s="10">
        <f>VLOOKUP($C77,ผลงาน!$A$2:$H$898,3,0)</f>
        <v>54922</v>
      </c>
      <c r="BZ77" s="147">
        <f t="shared" si="51"/>
        <v>0</v>
      </c>
    </row>
    <row r="78" spans="1:78" x14ac:dyDescent="0.4">
      <c r="A78" s="2">
        <v>8</v>
      </c>
      <c r="B78" s="3" t="s">
        <v>5</v>
      </c>
      <c r="C78" s="135" t="s">
        <v>558</v>
      </c>
      <c r="D78" s="4" t="s">
        <v>1457</v>
      </c>
      <c r="E78" s="5" t="s">
        <v>1826</v>
      </c>
      <c r="F78" s="7">
        <v>16</v>
      </c>
      <c r="G78" s="8" t="s">
        <v>1828</v>
      </c>
      <c r="H78" s="9">
        <f>VLOOKUP($C78,Sheet5!$A$2:$L$89,3,0)</f>
        <v>132074004.34</v>
      </c>
      <c r="I78" s="10">
        <f>VLOOKUP($C78,ผลงาน!$A$2:$H$898,6,0)</f>
        <v>166085</v>
      </c>
      <c r="J78" s="11">
        <f t="shared" si="55"/>
        <v>795.21934154198152</v>
      </c>
      <c r="K78" s="30">
        <f t="shared" si="56"/>
        <v>199302</v>
      </c>
      <c r="L78" s="34">
        <f t="shared" si="57"/>
        <v>199302</v>
      </c>
      <c r="M78" s="35">
        <f t="shared" si="58"/>
        <v>817.0481124673089</v>
      </c>
      <c r="N78" s="36">
        <f t="shared" si="59"/>
        <v>162839322.9109596</v>
      </c>
      <c r="O78" s="9">
        <f>IFERROR(VLOOKUP($C78,Sheet5!$A$2:$L$89,5,0),0)</f>
        <v>44783037.800000004</v>
      </c>
      <c r="P78" s="10">
        <f>VLOOKUP($C78,ผลงาน!$A$2:$H$898,4,0)</f>
        <v>41379</v>
      </c>
      <c r="Q78" s="11">
        <f t="shared" si="60"/>
        <v>1082.264863819812</v>
      </c>
      <c r="R78" s="30">
        <f t="shared" si="61"/>
        <v>49654.799999999996</v>
      </c>
      <c r="S78" s="34">
        <f t="shared" si="62"/>
        <v>49654.799999999996</v>
      </c>
      <c r="T78" s="35">
        <f t="shared" si="63"/>
        <v>1111.973034331666</v>
      </c>
      <c r="U78" s="36">
        <f t="shared" si="64"/>
        <v>55214798.625132002</v>
      </c>
      <c r="V78" s="9">
        <f>IFERROR(VLOOKUP($C78,Sheet5!$A$2:$L$89,4,0),0)</f>
        <v>14688445.199999999</v>
      </c>
      <c r="W78" s="10">
        <f>VLOOKUP($C78,ผลงาน!$A$2:$H$898,5,0)</f>
        <v>59005</v>
      </c>
      <c r="X78" s="11">
        <f t="shared" si="65"/>
        <v>248.93560206762137</v>
      </c>
      <c r="Y78" s="30">
        <f t="shared" si="66"/>
        <v>70806</v>
      </c>
      <c r="Z78" s="34">
        <f t="shared" si="67"/>
        <v>70806</v>
      </c>
      <c r="AA78" s="35">
        <f t="shared" si="68"/>
        <v>255.76888434437757</v>
      </c>
      <c r="AB78" s="36">
        <f t="shared" si="69"/>
        <v>18109971.624887999</v>
      </c>
      <c r="AC78" s="9">
        <f>VLOOKUP($C78,Sheet5!$A$2:$L$89,6,0)</f>
        <v>55019</v>
      </c>
      <c r="AD78" s="10">
        <f>VLOOKUP($C78,ผลงาน!$A$2:$H$898,7,0)</f>
        <v>4</v>
      </c>
      <c r="AE78" s="11">
        <f t="shared" si="70"/>
        <v>13754.75</v>
      </c>
      <c r="AF78" s="30">
        <f t="shared" si="71"/>
        <v>4.8</v>
      </c>
      <c r="AG78" s="34">
        <f t="shared" si="72"/>
        <v>4.8</v>
      </c>
      <c r="AH78" s="35">
        <f t="shared" si="73"/>
        <v>14132.317887499999</v>
      </c>
      <c r="AI78" s="36">
        <f t="shared" si="74"/>
        <v>67835.12586</v>
      </c>
      <c r="AJ78" s="9">
        <f>VLOOKUP($C78,Sheet5!$A$2:$L$89,7,0)</f>
        <v>11712202.25</v>
      </c>
      <c r="AK78" s="10">
        <f>VLOOKUP($C78,ผลงาน!$A$2:$H$898,8,0)</f>
        <v>8833</v>
      </c>
      <c r="AL78" s="11">
        <f t="shared" si="75"/>
        <v>1325.9597248952791</v>
      </c>
      <c r="AM78" s="30">
        <f t="shared" si="76"/>
        <v>10599.6</v>
      </c>
      <c r="AN78" s="34">
        <f t="shared" si="77"/>
        <v>10599.6</v>
      </c>
      <c r="AO78" s="35">
        <f t="shared" si="78"/>
        <v>1362.3573193436546</v>
      </c>
      <c r="AP78" s="36">
        <f t="shared" si="79"/>
        <v>14440442.642115002</v>
      </c>
      <c r="AQ78" s="37">
        <f t="shared" si="52"/>
        <v>250672370.9289546</v>
      </c>
      <c r="AR78" s="9">
        <f>VLOOKUP($C78,Sheet5!$A$2:$L$89,8,0)</f>
        <v>214289951.66999999</v>
      </c>
      <c r="AS78" s="12">
        <f>IFERROR(VLOOKUP($C78,ผลงาน!$K$3:$Q$901,3,0),0)</f>
        <v>15612.440199999999</v>
      </c>
      <c r="AT78" s="9">
        <f t="shared" si="80"/>
        <v>13725.589909385209</v>
      </c>
      <c r="AU78" s="108">
        <f t="shared" si="81"/>
        <v>18734.928239999997</v>
      </c>
      <c r="AV78" s="112">
        <f t="shared" si="82"/>
        <v>18734.928239999997</v>
      </c>
      <c r="AW78" s="35">
        <f t="shared" si="83"/>
        <v>14102.357352397834</v>
      </c>
      <c r="AX78" s="36">
        <f t="shared" si="84"/>
        <v>264206653.01200977</v>
      </c>
      <c r="AY78" s="9">
        <f>IFERROR(VLOOKUP($C78,Sheet5!$A$2:$L$89,10,0),0)</f>
        <v>27971530.91</v>
      </c>
      <c r="AZ78" s="12">
        <f>IFERROR(VLOOKUP($C78,ผลงาน!$K$3:$Q$901,5,0),0)</f>
        <v>1442.7107000000001</v>
      </c>
      <c r="BA78" s="9">
        <f t="shared" si="85"/>
        <v>19388.177345603661</v>
      </c>
      <c r="BB78" s="116">
        <f t="shared" si="86"/>
        <v>1731.2528400000001</v>
      </c>
      <c r="BC78" s="117">
        <f t="shared" si="87"/>
        <v>1731.2528400000001</v>
      </c>
      <c r="BD78" s="35">
        <f t="shared" si="88"/>
        <v>19920.382813740482</v>
      </c>
      <c r="BE78" s="36">
        <f t="shared" si="89"/>
        <v>34487219.320175402</v>
      </c>
      <c r="BF78" s="9">
        <f>IFERROR(VLOOKUP($C78,Sheet5!$A$2:$L$89,9,0),0)</f>
        <v>12764914.949999999</v>
      </c>
      <c r="BG78" s="12">
        <f>IFERROR(VLOOKUP($C78,ผลงาน!$K$3:$Q$901,4,0),0)</f>
        <v>1502.1881000000001</v>
      </c>
      <c r="BH78" s="154">
        <f t="shared" si="90"/>
        <v>8497.5476440001075</v>
      </c>
      <c r="BI78" s="120">
        <f t="shared" si="91"/>
        <v>1802.62572</v>
      </c>
      <c r="BJ78" s="121">
        <f t="shared" si="92"/>
        <v>1802.62572</v>
      </c>
      <c r="BK78" s="35">
        <f t="shared" si="93"/>
        <v>8730.8053268279109</v>
      </c>
      <c r="BL78" s="36">
        <f t="shared" si="94"/>
        <v>15738374.238452999</v>
      </c>
      <c r="BM78" s="9">
        <f>VLOOKUP($C78,Sheet5!$A$2:$L$89,12,0)</f>
        <v>37701559.700000003</v>
      </c>
      <c r="BN78" s="12">
        <f>IFERROR(VLOOKUP($C78,ผลงาน!$K$3:$Q$901,6,0),0)</f>
        <v>1201.2556999999983</v>
      </c>
      <c r="BO78" s="9">
        <f t="shared" si="95"/>
        <v>31385.124499305231</v>
      </c>
      <c r="BP78" s="116">
        <f t="shared" si="96"/>
        <v>1441.506839999998</v>
      </c>
      <c r="BQ78" s="117">
        <f t="shared" si="97"/>
        <v>1441.506839999998</v>
      </c>
      <c r="BR78" s="35">
        <f t="shared" si="98"/>
        <v>32246.646166811159</v>
      </c>
      <c r="BS78" s="36">
        <f t="shared" si="99"/>
        <v>46483761.016518004</v>
      </c>
      <c r="BT78" s="37">
        <f t="shared" si="100"/>
        <v>360916007.58715612</v>
      </c>
      <c r="BU78" s="38">
        <f t="shared" si="53"/>
        <v>611588378.51611066</v>
      </c>
      <c r="BV78" s="39">
        <f>IFERROR(VLOOKUP($C78,'UC Revenue Structure'!$A$2:$F$89,6,0),0)</f>
        <v>0.37</v>
      </c>
      <c r="BW78" s="38">
        <f t="shared" si="101"/>
        <v>226287700.05096093</v>
      </c>
      <c r="BX78" s="146">
        <f t="shared" si="54"/>
        <v>275306</v>
      </c>
      <c r="BY78" s="10">
        <f>VLOOKUP($C78,ผลงาน!$A$2:$H$898,3,0)</f>
        <v>275306</v>
      </c>
      <c r="BZ78" s="147">
        <f t="shared" si="51"/>
        <v>0</v>
      </c>
    </row>
    <row r="79" spans="1:78" x14ac:dyDescent="0.4">
      <c r="A79" s="2">
        <v>8</v>
      </c>
      <c r="B79" s="3" t="s">
        <v>5</v>
      </c>
      <c r="C79" s="135" t="s">
        <v>559</v>
      </c>
      <c r="D79" s="4" t="s">
        <v>1458</v>
      </c>
      <c r="E79" s="5" t="s">
        <v>1816</v>
      </c>
      <c r="F79" s="7">
        <v>10</v>
      </c>
      <c r="G79" s="8" t="s">
        <v>1819</v>
      </c>
      <c r="H79" s="9">
        <f>VLOOKUP($C79,Sheet5!$A$2:$L$89,3,0)</f>
        <v>44740769.109999999</v>
      </c>
      <c r="I79" s="10">
        <f>VLOOKUP($C79,ผลงาน!$A$2:$H$898,6,0)</f>
        <v>93530</v>
      </c>
      <c r="J79" s="11">
        <f t="shared" si="55"/>
        <v>478.35741590933389</v>
      </c>
      <c r="K79" s="30">
        <f t="shared" si="56"/>
        <v>112236</v>
      </c>
      <c r="L79" s="34">
        <f t="shared" si="57"/>
        <v>112236</v>
      </c>
      <c r="M79" s="35">
        <f t="shared" si="58"/>
        <v>491.48832697604513</v>
      </c>
      <c r="N79" s="36">
        <f t="shared" si="59"/>
        <v>55162683.866483398</v>
      </c>
      <c r="O79" s="9">
        <f>IFERROR(VLOOKUP($C79,Sheet5!$A$2:$L$89,5,0),0)</f>
        <v>5735090.5</v>
      </c>
      <c r="P79" s="10">
        <f>VLOOKUP($C79,ผลงาน!$A$2:$H$898,4,0)</f>
        <v>14460</v>
      </c>
      <c r="Q79" s="11">
        <f t="shared" si="60"/>
        <v>396.61760027662518</v>
      </c>
      <c r="R79" s="30">
        <f t="shared" si="61"/>
        <v>17352</v>
      </c>
      <c r="S79" s="34">
        <f t="shared" si="62"/>
        <v>17352</v>
      </c>
      <c r="T79" s="35">
        <f t="shared" si="63"/>
        <v>407.50475340421855</v>
      </c>
      <c r="U79" s="36">
        <f t="shared" si="64"/>
        <v>7071022.4810700007</v>
      </c>
      <c r="V79" s="9">
        <f>IFERROR(VLOOKUP($C79,Sheet5!$A$2:$L$89,4,0),0)</f>
        <v>1815595</v>
      </c>
      <c r="W79" s="10">
        <f>VLOOKUP($C79,ผลงาน!$A$2:$H$898,5,0)</f>
        <v>9244</v>
      </c>
      <c r="X79" s="11">
        <f t="shared" si="65"/>
        <v>196.40794028559066</v>
      </c>
      <c r="Y79" s="30">
        <f t="shared" si="66"/>
        <v>11092.8</v>
      </c>
      <c r="Z79" s="34">
        <f t="shared" si="67"/>
        <v>11092.8</v>
      </c>
      <c r="AA79" s="35">
        <f t="shared" si="68"/>
        <v>201.79933824643012</v>
      </c>
      <c r="AB79" s="36">
        <f t="shared" si="69"/>
        <v>2238519.6993</v>
      </c>
      <c r="AC79" s="9">
        <f>VLOOKUP($C79,Sheet5!$A$2:$L$89,6,0)</f>
        <v>75507</v>
      </c>
      <c r="AD79" s="10">
        <f>VLOOKUP($C79,ผลงาน!$A$2:$H$898,7,0)</f>
        <v>5276</v>
      </c>
      <c r="AE79" s="11">
        <f t="shared" si="70"/>
        <v>14.311410159211524</v>
      </c>
      <c r="AF79" s="30">
        <f t="shared" si="71"/>
        <v>6331.2</v>
      </c>
      <c r="AG79" s="34">
        <f t="shared" si="72"/>
        <v>6331.2</v>
      </c>
      <c r="AH79" s="35">
        <f t="shared" si="73"/>
        <v>14.704258368081881</v>
      </c>
      <c r="AI79" s="36">
        <f t="shared" si="74"/>
        <v>93095.600579999998</v>
      </c>
      <c r="AJ79" s="9">
        <f>VLOOKUP($C79,Sheet5!$A$2:$L$89,7,0)</f>
        <v>2504660</v>
      </c>
      <c r="AK79" s="10">
        <f>VLOOKUP($C79,ผลงาน!$A$2:$H$898,8,0)</f>
        <v>873</v>
      </c>
      <c r="AL79" s="11">
        <f t="shared" si="75"/>
        <v>2869.0263459335624</v>
      </c>
      <c r="AM79" s="30">
        <f t="shared" si="76"/>
        <v>1047.5999999999999</v>
      </c>
      <c r="AN79" s="34">
        <f t="shared" si="77"/>
        <v>1047.5999999999999</v>
      </c>
      <c r="AO79" s="35">
        <f t="shared" si="78"/>
        <v>2947.7811191294386</v>
      </c>
      <c r="AP79" s="36">
        <f t="shared" si="79"/>
        <v>3088095.5003999998</v>
      </c>
      <c r="AQ79" s="37">
        <f t="shared" si="52"/>
        <v>67653417.147833407</v>
      </c>
      <c r="AR79" s="9">
        <f>VLOOKUP($C79,Sheet5!$A$2:$L$89,8,0)</f>
        <v>21712842.100000001</v>
      </c>
      <c r="AS79" s="12">
        <f>IFERROR(VLOOKUP($C79,ผลงาน!$K$3:$Q$901,3,0),0)</f>
        <v>1872.5204000000001</v>
      </c>
      <c r="AT79" s="9">
        <f t="shared" si="80"/>
        <v>11595.51698341978</v>
      </c>
      <c r="AU79" s="108">
        <f t="shared" si="81"/>
        <v>2247.02448</v>
      </c>
      <c r="AV79" s="112">
        <f t="shared" si="82"/>
        <v>2247.02448</v>
      </c>
      <c r="AW79" s="35">
        <f t="shared" si="83"/>
        <v>11913.813924614653</v>
      </c>
      <c r="AX79" s="36">
        <f t="shared" si="84"/>
        <v>26770631.538773999</v>
      </c>
      <c r="AY79" s="9">
        <f>IFERROR(VLOOKUP($C79,Sheet5!$A$2:$L$89,10,0),0)</f>
        <v>2056999</v>
      </c>
      <c r="AZ79" s="12">
        <f>IFERROR(VLOOKUP($C79,ผลงาน!$K$3:$Q$901,5,0),0)</f>
        <v>114.46130000000001</v>
      </c>
      <c r="BA79" s="9">
        <f t="shared" si="85"/>
        <v>17971.130853834438</v>
      </c>
      <c r="BB79" s="116">
        <f t="shared" si="86"/>
        <v>137.35356000000002</v>
      </c>
      <c r="BC79" s="117">
        <f t="shared" si="87"/>
        <v>137.35356000000002</v>
      </c>
      <c r="BD79" s="35">
        <f t="shared" si="88"/>
        <v>18464.438395772195</v>
      </c>
      <c r="BE79" s="36">
        <f t="shared" si="89"/>
        <v>2536156.3470600001</v>
      </c>
      <c r="BF79" s="9">
        <f>IFERROR(VLOOKUP($C79,Sheet5!$A$2:$L$89,9,0),0)</f>
        <v>958933</v>
      </c>
      <c r="BG79" s="12">
        <f>IFERROR(VLOOKUP($C79,ผลงาน!$K$3:$Q$901,4,0),0)</f>
        <v>82.636600000000001</v>
      </c>
      <c r="BH79" s="154">
        <f t="shared" si="90"/>
        <v>11604.216533594074</v>
      </c>
      <c r="BI79" s="120">
        <f t="shared" si="91"/>
        <v>99.163920000000005</v>
      </c>
      <c r="BJ79" s="121">
        <f t="shared" si="92"/>
        <v>99.163920000000005</v>
      </c>
      <c r="BK79" s="35">
        <f t="shared" si="93"/>
        <v>11922.75227744123</v>
      </c>
      <c r="BL79" s="36">
        <f t="shared" si="94"/>
        <v>1182306.85302</v>
      </c>
      <c r="BM79" s="9">
        <f>VLOOKUP($C79,Sheet5!$A$2:$L$89,12,0)</f>
        <v>1269569</v>
      </c>
      <c r="BN79" s="12">
        <f>IFERROR(VLOOKUP($C79,ผลงาน!$K$3:$Q$901,6,0),0)</f>
        <v>142.30270000000019</v>
      </c>
      <c r="BO79" s="9">
        <f t="shared" si="95"/>
        <v>8921.6086553522764</v>
      </c>
      <c r="BP79" s="116">
        <f t="shared" si="96"/>
        <v>170.76324000000022</v>
      </c>
      <c r="BQ79" s="117">
        <f t="shared" si="97"/>
        <v>170.76324000000022</v>
      </c>
      <c r="BR79" s="35">
        <f t="shared" si="98"/>
        <v>9166.5068129416959</v>
      </c>
      <c r="BS79" s="36">
        <f t="shared" si="99"/>
        <v>1565302.40286</v>
      </c>
      <c r="BT79" s="37">
        <f t="shared" si="100"/>
        <v>32054397.141713999</v>
      </c>
      <c r="BU79" s="38">
        <f t="shared" si="53"/>
        <v>99707814.289547414</v>
      </c>
      <c r="BV79" s="39">
        <f>IFERROR(VLOOKUP($C79,'UC Revenue Structure'!$A$2:$F$89,6,0),0)</f>
        <v>0.56000000000000005</v>
      </c>
      <c r="BW79" s="38">
        <f t="shared" si="101"/>
        <v>55836376.002146557</v>
      </c>
      <c r="BX79" s="146">
        <f t="shared" si="54"/>
        <v>123383</v>
      </c>
      <c r="BY79" s="10">
        <f>VLOOKUP($C79,ผลงาน!$A$2:$H$898,3,0)</f>
        <v>123383</v>
      </c>
      <c r="BZ79" s="147">
        <f t="shared" si="51"/>
        <v>0</v>
      </c>
    </row>
    <row r="80" spans="1:78" x14ac:dyDescent="0.4">
      <c r="A80" s="2">
        <v>8</v>
      </c>
      <c r="B80" s="3" t="s">
        <v>5</v>
      </c>
      <c r="C80" s="135" t="s">
        <v>560</v>
      </c>
      <c r="D80" s="4" t="s">
        <v>1459</v>
      </c>
      <c r="E80" s="5" t="s">
        <v>1816</v>
      </c>
      <c r="F80" s="7">
        <v>6</v>
      </c>
      <c r="G80" s="8" t="s">
        <v>1818</v>
      </c>
      <c r="H80" s="9">
        <f>VLOOKUP($C80,Sheet5!$A$2:$L$89,3,0)</f>
        <v>33058392.780000001</v>
      </c>
      <c r="I80" s="10">
        <f>VLOOKUP($C80,ผลงาน!$A$2:$H$898,6,0)</f>
        <v>65020</v>
      </c>
      <c r="J80" s="11">
        <f t="shared" si="55"/>
        <v>508.4342168563519</v>
      </c>
      <c r="K80" s="30">
        <f t="shared" si="56"/>
        <v>78024</v>
      </c>
      <c r="L80" s="34">
        <f t="shared" si="57"/>
        <v>78024</v>
      </c>
      <c r="M80" s="35">
        <f t="shared" si="58"/>
        <v>522.39073610905871</v>
      </c>
      <c r="N80" s="36">
        <f t="shared" si="59"/>
        <v>40759014.794173196</v>
      </c>
      <c r="O80" s="9">
        <f>IFERROR(VLOOKUP($C80,Sheet5!$A$2:$L$89,5,0),0)</f>
        <v>5046050.55</v>
      </c>
      <c r="P80" s="10">
        <f>VLOOKUP($C80,ผลงาน!$A$2:$H$898,4,0)</f>
        <v>9267</v>
      </c>
      <c r="Q80" s="11">
        <f t="shared" si="60"/>
        <v>544.51824214956298</v>
      </c>
      <c r="R80" s="30">
        <f t="shared" si="61"/>
        <v>11120.4</v>
      </c>
      <c r="S80" s="34">
        <f t="shared" si="62"/>
        <v>11120.4</v>
      </c>
      <c r="T80" s="35">
        <f t="shared" si="63"/>
        <v>559.46526789656843</v>
      </c>
      <c r="U80" s="36">
        <f t="shared" si="64"/>
        <v>6221477.5651169997</v>
      </c>
      <c r="V80" s="9">
        <f>IFERROR(VLOOKUP($C80,Sheet5!$A$2:$L$89,4,0),0)</f>
        <v>2198468.5</v>
      </c>
      <c r="W80" s="10">
        <f>VLOOKUP($C80,ผลงาน!$A$2:$H$898,5,0)</f>
        <v>6205</v>
      </c>
      <c r="X80" s="11">
        <f t="shared" si="65"/>
        <v>354.30596293311845</v>
      </c>
      <c r="Y80" s="30">
        <f t="shared" si="66"/>
        <v>7446</v>
      </c>
      <c r="Z80" s="34">
        <f t="shared" si="67"/>
        <v>7446</v>
      </c>
      <c r="AA80" s="35">
        <f t="shared" si="68"/>
        <v>364.03166161563257</v>
      </c>
      <c r="AB80" s="36">
        <f t="shared" si="69"/>
        <v>2710579.75239</v>
      </c>
      <c r="AC80" s="9">
        <f>VLOOKUP($C80,Sheet5!$A$2:$L$89,6,0)</f>
        <v>34690</v>
      </c>
      <c r="AD80" s="10">
        <f>VLOOKUP($C80,ผลงาน!$A$2:$H$898,7,0)</f>
        <v>408</v>
      </c>
      <c r="AE80" s="11">
        <f t="shared" si="70"/>
        <v>85.024509803921575</v>
      </c>
      <c r="AF80" s="30">
        <f t="shared" si="71"/>
        <v>489.59999999999997</v>
      </c>
      <c r="AG80" s="34">
        <f t="shared" si="72"/>
        <v>489.59999999999997</v>
      </c>
      <c r="AH80" s="35">
        <f t="shared" si="73"/>
        <v>87.358432598039229</v>
      </c>
      <c r="AI80" s="36">
        <f t="shared" si="74"/>
        <v>42770.688600000001</v>
      </c>
      <c r="AJ80" s="9">
        <f>VLOOKUP($C80,Sheet5!$A$2:$L$89,7,0)</f>
        <v>1763953.5</v>
      </c>
      <c r="AK80" s="10">
        <f>VLOOKUP($C80,ผลงาน!$A$2:$H$898,8,0)</f>
        <v>10703</v>
      </c>
      <c r="AL80" s="11">
        <f t="shared" si="75"/>
        <v>164.80925908623752</v>
      </c>
      <c r="AM80" s="30">
        <f t="shared" si="76"/>
        <v>12843.6</v>
      </c>
      <c r="AN80" s="34">
        <f t="shared" si="77"/>
        <v>12843.6</v>
      </c>
      <c r="AO80" s="35">
        <f t="shared" si="78"/>
        <v>169.33327324815474</v>
      </c>
      <c r="AP80" s="36">
        <f t="shared" si="79"/>
        <v>2174848.8282900001</v>
      </c>
      <c r="AQ80" s="37">
        <f t="shared" si="52"/>
        <v>51908691.628570199</v>
      </c>
      <c r="AR80" s="9">
        <f>VLOOKUP($C80,Sheet5!$A$2:$L$89,8,0)</f>
        <v>19525046.729999997</v>
      </c>
      <c r="AS80" s="12">
        <f>IFERROR(VLOOKUP($C80,ผลงาน!$K$3:$Q$901,3,0),0)</f>
        <v>1364.5294000000001</v>
      </c>
      <c r="AT80" s="9">
        <f t="shared" si="80"/>
        <v>14308.996735431274</v>
      </c>
      <c r="AU80" s="108">
        <f t="shared" si="81"/>
        <v>1637.4352800000001</v>
      </c>
      <c r="AV80" s="112">
        <f t="shared" si="82"/>
        <v>1637.4352800000001</v>
      </c>
      <c r="AW80" s="35">
        <f t="shared" si="83"/>
        <v>14701.778695818863</v>
      </c>
      <c r="AX80" s="36">
        <f t="shared" si="84"/>
        <v>24073211.115286198</v>
      </c>
      <c r="AY80" s="9">
        <f>IFERROR(VLOOKUP($C80,Sheet5!$A$2:$L$89,10,0),0)</f>
        <v>1855173.5</v>
      </c>
      <c r="AZ80" s="12">
        <f>IFERROR(VLOOKUP($C80,ผลงาน!$K$3:$Q$901,5,0),0)</f>
        <v>72.818600000000004</v>
      </c>
      <c r="BA80" s="9">
        <f t="shared" si="85"/>
        <v>25476.643330138177</v>
      </c>
      <c r="BB80" s="116">
        <f t="shared" si="86"/>
        <v>87.382320000000007</v>
      </c>
      <c r="BC80" s="117">
        <f t="shared" si="87"/>
        <v>87.382320000000007</v>
      </c>
      <c r="BD80" s="35">
        <f t="shared" si="88"/>
        <v>26175.977189550471</v>
      </c>
      <c r="BE80" s="36">
        <f t="shared" si="89"/>
        <v>2287317.61509</v>
      </c>
      <c r="BF80" s="9">
        <f>IFERROR(VLOOKUP($C80,Sheet5!$A$2:$L$89,9,0),0)</f>
        <v>860130</v>
      </c>
      <c r="BG80" s="12">
        <f>IFERROR(VLOOKUP($C80,ผลงาน!$K$3:$Q$901,4,0),0)</f>
        <v>55.177700000000002</v>
      </c>
      <c r="BH80" s="154">
        <f t="shared" si="90"/>
        <v>15588.362689999763</v>
      </c>
      <c r="BI80" s="120">
        <f t="shared" si="91"/>
        <v>66.213239999999999</v>
      </c>
      <c r="BJ80" s="121">
        <f t="shared" si="92"/>
        <v>66.213239999999999</v>
      </c>
      <c r="BK80" s="35">
        <f t="shared" si="93"/>
        <v>16016.263245840257</v>
      </c>
      <c r="BL80" s="36">
        <f t="shared" si="94"/>
        <v>1060488.6821999999</v>
      </c>
      <c r="BM80" s="9">
        <f>VLOOKUP($C80,Sheet5!$A$2:$L$89,12,0)</f>
        <v>721172</v>
      </c>
      <c r="BN80" s="12">
        <f>IFERROR(VLOOKUP($C80,ผลงาน!$K$3:$Q$901,6,0),0)</f>
        <v>75.2974999999999</v>
      </c>
      <c r="BO80" s="9">
        <f t="shared" si="95"/>
        <v>9577.6353796606927</v>
      </c>
      <c r="BP80" s="116">
        <f t="shared" si="96"/>
        <v>90.356999999999871</v>
      </c>
      <c r="BQ80" s="117">
        <f t="shared" si="97"/>
        <v>90.356999999999871</v>
      </c>
      <c r="BR80" s="35">
        <f t="shared" si="98"/>
        <v>9840.5414708323788</v>
      </c>
      <c r="BS80" s="36">
        <f t="shared" si="99"/>
        <v>889161.80567999999</v>
      </c>
      <c r="BT80" s="37">
        <f t="shared" si="100"/>
        <v>28310179.218256198</v>
      </c>
      <c r="BU80" s="38">
        <f t="shared" si="53"/>
        <v>80218870.846826404</v>
      </c>
      <c r="BV80" s="39">
        <f>IFERROR(VLOOKUP($C80,'UC Revenue Structure'!$A$2:$F$89,6,0),0)</f>
        <v>0.55000000000000004</v>
      </c>
      <c r="BW80" s="38">
        <f t="shared" si="101"/>
        <v>44120378.965754524</v>
      </c>
      <c r="BX80" s="146">
        <f t="shared" si="54"/>
        <v>91603</v>
      </c>
      <c r="BY80" s="10">
        <f>VLOOKUP($C80,ผลงาน!$A$2:$H$898,3,0)</f>
        <v>91603</v>
      </c>
      <c r="BZ80" s="147">
        <f t="shared" si="51"/>
        <v>0</v>
      </c>
    </row>
    <row r="81" spans="1:78" x14ac:dyDescent="0.4">
      <c r="A81" s="2">
        <v>8</v>
      </c>
      <c r="B81" s="3" t="s">
        <v>5</v>
      </c>
      <c r="C81" s="135" t="s">
        <v>561</v>
      </c>
      <c r="D81" s="4" t="s">
        <v>1460</v>
      </c>
      <c r="E81" s="5" t="s">
        <v>1816</v>
      </c>
      <c r="F81" s="7">
        <v>10</v>
      </c>
      <c r="G81" s="8" t="s">
        <v>1819</v>
      </c>
      <c r="H81" s="9">
        <f>VLOOKUP($C81,Sheet5!$A$2:$L$89,3,0)</f>
        <v>51281764</v>
      </c>
      <c r="I81" s="10">
        <f>VLOOKUP($C81,ผลงาน!$A$2:$H$898,6,0)</f>
        <v>96073</v>
      </c>
      <c r="J81" s="11">
        <f t="shared" si="55"/>
        <v>533.77914710688742</v>
      </c>
      <c r="K81" s="30">
        <f t="shared" si="56"/>
        <v>115287.59999999999</v>
      </c>
      <c r="L81" s="34">
        <f t="shared" si="57"/>
        <v>115287.59999999999</v>
      </c>
      <c r="M81" s="35">
        <f t="shared" si="58"/>
        <v>548.43138469497148</v>
      </c>
      <c r="N81" s="36">
        <f t="shared" si="59"/>
        <v>63227338.106159993</v>
      </c>
      <c r="O81" s="9">
        <f>IFERROR(VLOOKUP($C81,Sheet5!$A$2:$L$89,5,0),0)</f>
        <v>5566793</v>
      </c>
      <c r="P81" s="10">
        <f>VLOOKUP($C81,ผลงาน!$A$2:$H$898,4,0)</f>
        <v>10073</v>
      </c>
      <c r="Q81" s="11">
        <f t="shared" si="60"/>
        <v>552.64499156160036</v>
      </c>
      <c r="R81" s="30">
        <f t="shared" si="61"/>
        <v>12087.6</v>
      </c>
      <c r="S81" s="34">
        <f t="shared" si="62"/>
        <v>12087.6</v>
      </c>
      <c r="T81" s="35">
        <f t="shared" si="63"/>
        <v>567.81509657996628</v>
      </c>
      <c r="U81" s="36">
        <f t="shared" si="64"/>
        <v>6863521.7614200003</v>
      </c>
      <c r="V81" s="9">
        <f>IFERROR(VLOOKUP($C81,Sheet5!$A$2:$L$89,4,0),0)</f>
        <v>1530314</v>
      </c>
      <c r="W81" s="10">
        <f>VLOOKUP($C81,ผลงาน!$A$2:$H$898,5,0)</f>
        <v>11742</v>
      </c>
      <c r="X81" s="11">
        <f t="shared" si="65"/>
        <v>130.32822347129959</v>
      </c>
      <c r="Y81" s="30">
        <f t="shared" si="66"/>
        <v>14090.4</v>
      </c>
      <c r="Z81" s="34">
        <f t="shared" si="67"/>
        <v>14090.4</v>
      </c>
      <c r="AA81" s="35">
        <f t="shared" si="68"/>
        <v>133.90573320558676</v>
      </c>
      <c r="AB81" s="36">
        <f t="shared" si="69"/>
        <v>1886785.3431599995</v>
      </c>
      <c r="AC81" s="9">
        <f>VLOOKUP($C81,Sheet5!$A$2:$L$89,6,0)</f>
        <v>16965</v>
      </c>
      <c r="AD81" s="10">
        <f>VLOOKUP($C81,ผลงาน!$A$2:$H$898,7,0)</f>
        <v>0</v>
      </c>
      <c r="AE81" s="11">
        <f t="shared" si="70"/>
        <v>0</v>
      </c>
      <c r="AF81" s="30">
        <f t="shared" si="71"/>
        <v>0</v>
      </c>
      <c r="AG81" s="34">
        <f t="shared" si="72"/>
        <v>0</v>
      </c>
      <c r="AH81" s="35">
        <f t="shared" si="73"/>
        <v>0</v>
      </c>
      <c r="AI81" s="36">
        <f t="shared" si="74"/>
        <v>0</v>
      </c>
      <c r="AJ81" s="9">
        <f>VLOOKUP($C81,Sheet5!$A$2:$L$89,7,0)</f>
        <v>2896888.75</v>
      </c>
      <c r="AK81" s="10">
        <f>VLOOKUP($C81,ผลงาน!$A$2:$H$898,8,0)</f>
        <v>8</v>
      </c>
      <c r="AL81" s="11">
        <f t="shared" si="75"/>
        <v>362111.09375</v>
      </c>
      <c r="AM81" s="30">
        <f t="shared" si="76"/>
        <v>9.6</v>
      </c>
      <c r="AN81" s="34">
        <f t="shared" si="77"/>
        <v>9.6</v>
      </c>
      <c r="AO81" s="35">
        <f t="shared" si="78"/>
        <v>372051.04327343748</v>
      </c>
      <c r="AP81" s="36">
        <f t="shared" si="79"/>
        <v>3571690.0154249999</v>
      </c>
      <c r="AQ81" s="37">
        <f t="shared" si="52"/>
        <v>75549335.226164997</v>
      </c>
      <c r="AR81" s="9">
        <f>VLOOKUP($C81,Sheet5!$A$2:$L$89,8,0)</f>
        <v>31181382.140000001</v>
      </c>
      <c r="AS81" s="12">
        <f>IFERROR(VLOOKUP($C81,ผลงาน!$K$3:$Q$901,3,0),0)</f>
        <v>3546.3929000000003</v>
      </c>
      <c r="AT81" s="9">
        <f t="shared" si="80"/>
        <v>8792.4217703007471</v>
      </c>
      <c r="AU81" s="108">
        <f t="shared" si="81"/>
        <v>4255.67148</v>
      </c>
      <c r="AV81" s="112">
        <f t="shared" si="82"/>
        <v>4255.67148</v>
      </c>
      <c r="AW81" s="35">
        <f t="shared" si="83"/>
        <v>9033.7737478955023</v>
      </c>
      <c r="AX81" s="36">
        <f t="shared" si="84"/>
        <v>38444773.295691602</v>
      </c>
      <c r="AY81" s="9">
        <f>IFERROR(VLOOKUP($C81,Sheet5!$A$2:$L$89,10,0),0)</f>
        <v>2862327.79</v>
      </c>
      <c r="AZ81" s="12">
        <f>IFERROR(VLOOKUP($C81,ผลงาน!$K$3:$Q$901,5,0),0)</f>
        <v>254.52839999999995</v>
      </c>
      <c r="BA81" s="9">
        <f t="shared" si="85"/>
        <v>11245.612631046282</v>
      </c>
      <c r="BB81" s="116">
        <f t="shared" si="86"/>
        <v>305.43407999999994</v>
      </c>
      <c r="BC81" s="117">
        <f t="shared" si="87"/>
        <v>305.43407999999994</v>
      </c>
      <c r="BD81" s="35">
        <f t="shared" si="88"/>
        <v>11554.304697768503</v>
      </c>
      <c r="BE81" s="36">
        <f t="shared" si="89"/>
        <v>3529078.4254025999</v>
      </c>
      <c r="BF81" s="9">
        <f>IFERROR(VLOOKUP($C81,Sheet5!$A$2:$L$89,9,0),0)</f>
        <v>1210572</v>
      </c>
      <c r="BG81" s="12">
        <f>IFERROR(VLOOKUP($C81,ผลงาน!$K$3:$Q$901,4,0),0)</f>
        <v>136.56460000000001</v>
      </c>
      <c r="BH81" s="154">
        <f t="shared" si="90"/>
        <v>8864.464143709276</v>
      </c>
      <c r="BI81" s="120">
        <f t="shared" si="91"/>
        <v>163.87752</v>
      </c>
      <c r="BJ81" s="121">
        <f t="shared" si="92"/>
        <v>163.87752</v>
      </c>
      <c r="BK81" s="35">
        <f t="shared" si="93"/>
        <v>9107.7936844540964</v>
      </c>
      <c r="BL81" s="36">
        <f t="shared" si="94"/>
        <v>1492562.6416799999</v>
      </c>
      <c r="BM81" s="9">
        <f>VLOOKUP($C81,Sheet5!$A$2:$L$89,12,0)</f>
        <v>2270526.92</v>
      </c>
      <c r="BN81" s="12">
        <f>IFERROR(VLOOKUP($C81,ผลงาน!$K$3:$Q$901,6,0),0)</f>
        <v>189.24249999999969</v>
      </c>
      <c r="BO81" s="9">
        <f t="shared" si="95"/>
        <v>11997.975718984919</v>
      </c>
      <c r="BP81" s="116">
        <f t="shared" si="96"/>
        <v>227.09099999999964</v>
      </c>
      <c r="BQ81" s="117">
        <f t="shared" si="97"/>
        <v>227.09099999999964</v>
      </c>
      <c r="BR81" s="35">
        <f t="shared" si="98"/>
        <v>12327.320152471055</v>
      </c>
      <c r="BS81" s="36">
        <f t="shared" si="99"/>
        <v>2799423.4607448</v>
      </c>
      <c r="BT81" s="37">
        <f t="shared" si="100"/>
        <v>46265837.823518999</v>
      </c>
      <c r="BU81" s="38">
        <f t="shared" si="53"/>
        <v>121815173.04968399</v>
      </c>
      <c r="BV81" s="39">
        <f>IFERROR(VLOOKUP($C81,'UC Revenue Structure'!$A$2:$F$89,6,0),0)</f>
        <v>0.56999999999999995</v>
      </c>
      <c r="BW81" s="38">
        <f t="shared" si="101"/>
        <v>69434648.638319865</v>
      </c>
      <c r="BX81" s="146">
        <f t="shared" si="54"/>
        <v>117896</v>
      </c>
      <c r="BY81" s="10">
        <f>VLOOKUP($C81,ผลงาน!$A$2:$H$898,3,0)</f>
        <v>117896</v>
      </c>
      <c r="BZ81" s="147">
        <f t="shared" si="51"/>
        <v>0</v>
      </c>
    </row>
    <row r="82" spans="1:78" x14ac:dyDescent="0.4">
      <c r="A82" s="2">
        <v>8</v>
      </c>
      <c r="B82" s="3" t="s">
        <v>5</v>
      </c>
      <c r="C82" s="135" t="s">
        <v>562</v>
      </c>
      <c r="D82" s="4" t="s">
        <v>1461</v>
      </c>
      <c r="E82" s="5" t="s">
        <v>1816</v>
      </c>
      <c r="F82" s="7">
        <v>6</v>
      </c>
      <c r="G82" s="8" t="s">
        <v>1818</v>
      </c>
      <c r="H82" s="9">
        <f>VLOOKUP($C82,Sheet5!$A$2:$L$89,3,0)</f>
        <v>44861373</v>
      </c>
      <c r="I82" s="10">
        <f>VLOOKUP($C82,ผลงาน!$A$2:$H$898,6,0)</f>
        <v>73451</v>
      </c>
      <c r="J82" s="11">
        <f t="shared" si="55"/>
        <v>610.76599365563436</v>
      </c>
      <c r="K82" s="30">
        <f t="shared" si="56"/>
        <v>88141.2</v>
      </c>
      <c r="L82" s="34">
        <f t="shared" si="57"/>
        <v>88141.2</v>
      </c>
      <c r="M82" s="35">
        <f t="shared" si="58"/>
        <v>627.53152018148148</v>
      </c>
      <c r="N82" s="36">
        <f t="shared" si="59"/>
        <v>55311381.226619996</v>
      </c>
      <c r="O82" s="9">
        <f>IFERROR(VLOOKUP($C82,Sheet5!$A$2:$L$89,5,0),0)</f>
        <v>3713115.6</v>
      </c>
      <c r="P82" s="10">
        <f>VLOOKUP($C82,ผลงาน!$A$2:$H$898,4,0)</f>
        <v>8998</v>
      </c>
      <c r="Q82" s="11">
        <f t="shared" si="60"/>
        <v>412.66010224494335</v>
      </c>
      <c r="R82" s="30">
        <f t="shared" si="61"/>
        <v>10797.6</v>
      </c>
      <c r="S82" s="34">
        <f t="shared" si="62"/>
        <v>10797.6</v>
      </c>
      <c r="T82" s="35">
        <f t="shared" si="63"/>
        <v>423.98762205156703</v>
      </c>
      <c r="U82" s="36">
        <f t="shared" si="64"/>
        <v>4578048.7478640005</v>
      </c>
      <c r="V82" s="9">
        <f>IFERROR(VLOOKUP($C82,Sheet5!$A$2:$L$89,4,0),0)</f>
        <v>1021621</v>
      </c>
      <c r="W82" s="10">
        <f>VLOOKUP($C82,ผลงาน!$A$2:$H$898,5,0)</f>
        <v>3354</v>
      </c>
      <c r="X82" s="11">
        <f t="shared" si="65"/>
        <v>304.59779367918901</v>
      </c>
      <c r="Y82" s="30">
        <f t="shared" si="66"/>
        <v>4024.7999999999997</v>
      </c>
      <c r="Z82" s="34">
        <f t="shared" si="67"/>
        <v>4024.7999999999997</v>
      </c>
      <c r="AA82" s="35">
        <f t="shared" si="68"/>
        <v>312.95900311568278</v>
      </c>
      <c r="AB82" s="36">
        <f t="shared" si="69"/>
        <v>1259597.3957400001</v>
      </c>
      <c r="AC82" s="9">
        <f>VLOOKUP($C82,Sheet5!$A$2:$L$89,6,0)</f>
        <v>74461</v>
      </c>
      <c r="AD82" s="10">
        <f>VLOOKUP($C82,ผลงาน!$A$2:$H$898,7,0)</f>
        <v>5880</v>
      </c>
      <c r="AE82" s="11">
        <f t="shared" si="70"/>
        <v>12.66343537414966</v>
      </c>
      <c r="AF82" s="30">
        <f t="shared" si="71"/>
        <v>7056</v>
      </c>
      <c r="AG82" s="34">
        <f t="shared" si="72"/>
        <v>7056</v>
      </c>
      <c r="AH82" s="35">
        <f t="shared" si="73"/>
        <v>13.011046675170068</v>
      </c>
      <c r="AI82" s="36">
        <f t="shared" si="74"/>
        <v>91805.945339999991</v>
      </c>
      <c r="AJ82" s="9">
        <f>VLOOKUP($C82,Sheet5!$A$2:$L$89,7,0)</f>
        <v>1566038</v>
      </c>
      <c r="AK82" s="10">
        <f>VLOOKUP($C82,ผลงาน!$A$2:$H$898,8,0)</f>
        <v>2</v>
      </c>
      <c r="AL82" s="11">
        <f t="shared" si="75"/>
        <v>783019</v>
      </c>
      <c r="AM82" s="30">
        <f t="shared" si="76"/>
        <v>2.4</v>
      </c>
      <c r="AN82" s="34">
        <f t="shared" si="77"/>
        <v>2.4</v>
      </c>
      <c r="AO82" s="35">
        <f t="shared" si="78"/>
        <v>804512.87155000004</v>
      </c>
      <c r="AP82" s="36">
        <f t="shared" si="79"/>
        <v>1930830.89172</v>
      </c>
      <c r="AQ82" s="37">
        <f t="shared" si="52"/>
        <v>63171664.207283996</v>
      </c>
      <c r="AR82" s="9">
        <f>VLOOKUP($C82,Sheet5!$A$2:$L$89,8,0)</f>
        <v>16989778.810000002</v>
      </c>
      <c r="AS82" s="12">
        <f>IFERROR(VLOOKUP($C82,ผลงาน!$K$3:$Q$901,3,0),0)</f>
        <v>1568.1911</v>
      </c>
      <c r="AT82" s="9">
        <f t="shared" si="80"/>
        <v>10833.997725149698</v>
      </c>
      <c r="AU82" s="108">
        <f t="shared" si="81"/>
        <v>1881.8293199999998</v>
      </c>
      <c r="AV82" s="112">
        <f t="shared" si="82"/>
        <v>1881.8293199999998</v>
      </c>
      <c r="AW82" s="35">
        <f t="shared" si="83"/>
        <v>11131.390962705058</v>
      </c>
      <c r="AX82" s="36">
        <f t="shared" si="84"/>
        <v>20947377.886001404</v>
      </c>
      <c r="AY82" s="9">
        <f>IFERROR(VLOOKUP($C82,Sheet5!$A$2:$L$89,10,0),0)</f>
        <v>1848657</v>
      </c>
      <c r="AZ82" s="12">
        <f>IFERROR(VLOOKUP($C82,ผลงาน!$K$3:$Q$901,5,0),0)</f>
        <v>86.434700000000007</v>
      </c>
      <c r="BA82" s="9">
        <f t="shared" si="85"/>
        <v>21387.903237935687</v>
      </c>
      <c r="BB82" s="116">
        <f t="shared" si="86"/>
        <v>103.72164000000001</v>
      </c>
      <c r="BC82" s="117">
        <f t="shared" si="87"/>
        <v>103.72164000000001</v>
      </c>
      <c r="BD82" s="35">
        <f t="shared" si="88"/>
        <v>21975.001181817021</v>
      </c>
      <c r="BE82" s="36">
        <f t="shared" si="89"/>
        <v>2279283.1615799996</v>
      </c>
      <c r="BF82" s="9">
        <f>IFERROR(VLOOKUP($C82,Sheet5!$A$2:$L$89,9,0),0)</f>
        <v>578885</v>
      </c>
      <c r="BG82" s="12">
        <f>IFERROR(VLOOKUP($C82,ผลงาน!$K$3:$Q$901,4,0),0)</f>
        <v>64.487799999999993</v>
      </c>
      <c r="BH82" s="154">
        <f t="shared" si="90"/>
        <v>8976.65915103322</v>
      </c>
      <c r="BI82" s="120">
        <f t="shared" si="91"/>
        <v>77.385359999999991</v>
      </c>
      <c r="BJ82" s="121">
        <f t="shared" si="92"/>
        <v>77.385359999999991</v>
      </c>
      <c r="BK82" s="35">
        <f t="shared" si="93"/>
        <v>9223.0684447290823</v>
      </c>
      <c r="BL82" s="36">
        <f t="shared" si="94"/>
        <v>713730.4719</v>
      </c>
      <c r="BM82" s="9">
        <f>VLOOKUP($C82,Sheet5!$A$2:$L$89,12,0)</f>
        <v>797737.65</v>
      </c>
      <c r="BN82" s="12">
        <f>IFERROR(VLOOKUP($C82,ผลงาน!$K$3:$Q$901,6,0),0)</f>
        <v>55.143399999999829</v>
      </c>
      <c r="BO82" s="9">
        <f t="shared" si="95"/>
        <v>14466.602530855958</v>
      </c>
      <c r="BP82" s="116">
        <f t="shared" si="96"/>
        <v>66.172079999999795</v>
      </c>
      <c r="BQ82" s="117">
        <f t="shared" si="97"/>
        <v>66.172079999999795</v>
      </c>
      <c r="BR82" s="35">
        <f t="shared" si="98"/>
        <v>14863.710770327954</v>
      </c>
      <c r="BS82" s="36">
        <f t="shared" si="99"/>
        <v>983562.65819099999</v>
      </c>
      <c r="BT82" s="37">
        <f t="shared" si="100"/>
        <v>24923954.177672405</v>
      </c>
      <c r="BU82" s="38">
        <f t="shared" si="53"/>
        <v>88095618.384956405</v>
      </c>
      <c r="BV82" s="39">
        <f>IFERROR(VLOOKUP($C82,'UC Revenue Structure'!$A$2:$F$89,6,0),0)</f>
        <v>0.64</v>
      </c>
      <c r="BW82" s="38">
        <f t="shared" si="101"/>
        <v>56381195.7663721</v>
      </c>
      <c r="BX82" s="146">
        <f t="shared" si="54"/>
        <v>91685</v>
      </c>
      <c r="BY82" s="10">
        <f>VLOOKUP($C82,ผลงาน!$A$2:$H$898,3,0)</f>
        <v>91685</v>
      </c>
      <c r="BZ82" s="147">
        <f t="shared" si="51"/>
        <v>0</v>
      </c>
    </row>
    <row r="83" spans="1:78" x14ac:dyDescent="0.4">
      <c r="A83" s="2">
        <v>8</v>
      </c>
      <c r="B83" s="3" t="s">
        <v>5</v>
      </c>
      <c r="C83" s="135" t="s">
        <v>563</v>
      </c>
      <c r="D83" s="4" t="s">
        <v>1462</v>
      </c>
      <c r="E83" s="5" t="s">
        <v>1816</v>
      </c>
      <c r="F83" s="7">
        <v>5</v>
      </c>
      <c r="G83" s="8" t="s">
        <v>1820</v>
      </c>
      <c r="H83" s="9">
        <f>VLOOKUP($C83,Sheet5!$A$2:$L$89,3,0)</f>
        <v>20462922.25</v>
      </c>
      <c r="I83" s="10">
        <f>VLOOKUP($C83,ผลงาน!$A$2:$H$898,6,0)</f>
        <v>51053</v>
      </c>
      <c r="J83" s="11">
        <f t="shared" si="55"/>
        <v>400.81723405088832</v>
      </c>
      <c r="K83" s="30">
        <f t="shared" si="56"/>
        <v>61263.6</v>
      </c>
      <c r="L83" s="34">
        <f t="shared" si="57"/>
        <v>61263.6</v>
      </c>
      <c r="M83" s="35">
        <f t="shared" si="58"/>
        <v>411.81966712558523</v>
      </c>
      <c r="N83" s="36">
        <f t="shared" si="59"/>
        <v>25229555.358915001</v>
      </c>
      <c r="O83" s="9">
        <f>IFERROR(VLOOKUP($C83,Sheet5!$A$2:$L$89,5,0),0)</f>
        <v>2654397</v>
      </c>
      <c r="P83" s="10">
        <f>VLOOKUP($C83,ผลงาน!$A$2:$H$898,4,0)</f>
        <v>4808</v>
      </c>
      <c r="Q83" s="11">
        <f t="shared" si="60"/>
        <v>552.07924292845257</v>
      </c>
      <c r="R83" s="30">
        <f t="shared" si="61"/>
        <v>5769.5999999999995</v>
      </c>
      <c r="S83" s="34">
        <f t="shared" si="62"/>
        <v>5769.5999999999995</v>
      </c>
      <c r="T83" s="35">
        <f t="shared" si="63"/>
        <v>567.23381814683864</v>
      </c>
      <c r="U83" s="36">
        <f t="shared" si="64"/>
        <v>3272712.2371799997</v>
      </c>
      <c r="V83" s="9">
        <f>IFERROR(VLOOKUP($C83,Sheet5!$A$2:$L$89,4,0),0)</f>
        <v>829799</v>
      </c>
      <c r="W83" s="10">
        <f>VLOOKUP($C83,ผลงาน!$A$2:$H$898,5,0)</f>
        <v>2700</v>
      </c>
      <c r="X83" s="11">
        <f t="shared" si="65"/>
        <v>307.33296296296294</v>
      </c>
      <c r="Y83" s="30">
        <f t="shared" si="66"/>
        <v>3240</v>
      </c>
      <c r="Z83" s="34">
        <f t="shared" si="67"/>
        <v>3240</v>
      </c>
      <c r="AA83" s="35">
        <f t="shared" si="68"/>
        <v>315.76925279629626</v>
      </c>
      <c r="AB83" s="36">
        <f t="shared" si="69"/>
        <v>1023092.3790599998</v>
      </c>
      <c r="AC83" s="9">
        <f>VLOOKUP($C83,Sheet5!$A$2:$L$89,6,0)</f>
        <v>24603</v>
      </c>
      <c r="AD83" s="10">
        <f>VLOOKUP($C83,ผลงาน!$A$2:$H$898,7,0)</f>
        <v>2449</v>
      </c>
      <c r="AE83" s="11">
        <f t="shared" si="70"/>
        <v>10.046141282155983</v>
      </c>
      <c r="AF83" s="30">
        <f t="shared" si="71"/>
        <v>2938.7999999999997</v>
      </c>
      <c r="AG83" s="34">
        <f t="shared" si="72"/>
        <v>2938.7999999999997</v>
      </c>
      <c r="AH83" s="35">
        <f t="shared" si="73"/>
        <v>10.321907860351164</v>
      </c>
      <c r="AI83" s="36">
        <f t="shared" si="74"/>
        <v>30334.022819999998</v>
      </c>
      <c r="AJ83" s="9">
        <f>VLOOKUP($C83,Sheet5!$A$2:$L$89,7,0)</f>
        <v>2123635</v>
      </c>
      <c r="AK83" s="10">
        <f>VLOOKUP($C83,ผลงาน!$A$2:$H$898,8,0)</f>
        <v>3810</v>
      </c>
      <c r="AL83" s="11">
        <f t="shared" si="75"/>
        <v>557.38451443569556</v>
      </c>
      <c r="AM83" s="30">
        <f t="shared" si="76"/>
        <v>4572</v>
      </c>
      <c r="AN83" s="34">
        <f t="shared" si="77"/>
        <v>4572</v>
      </c>
      <c r="AO83" s="35">
        <f t="shared" si="78"/>
        <v>572.68471935695538</v>
      </c>
      <c r="AP83" s="36">
        <f t="shared" si="79"/>
        <v>2618314.5369000002</v>
      </c>
      <c r="AQ83" s="37">
        <f t="shared" si="52"/>
        <v>32174008.534874998</v>
      </c>
      <c r="AR83" s="9">
        <f>VLOOKUP($C83,Sheet5!$A$2:$L$89,8,0)</f>
        <v>16441624.220000001</v>
      </c>
      <c r="AS83" s="12">
        <f>IFERROR(VLOOKUP($C83,ผลงาน!$K$3:$Q$901,3,0),0)</f>
        <v>1605.3919999999998</v>
      </c>
      <c r="AT83" s="9">
        <f t="shared" si="80"/>
        <v>10241.501278192492</v>
      </c>
      <c r="AU83" s="108">
        <f t="shared" si="81"/>
        <v>1926.4703999999997</v>
      </c>
      <c r="AV83" s="112">
        <f t="shared" si="82"/>
        <v>1926.4703999999997</v>
      </c>
      <c r="AW83" s="35">
        <f t="shared" si="83"/>
        <v>10522.630488278877</v>
      </c>
      <c r="AX83" s="36">
        <f t="shared" si="84"/>
        <v>20271536.1658068</v>
      </c>
      <c r="AY83" s="9">
        <f>IFERROR(VLOOKUP($C83,Sheet5!$A$2:$L$89,10,0),0)</f>
        <v>1636681.87</v>
      </c>
      <c r="AZ83" s="12">
        <f>IFERROR(VLOOKUP($C83,ผลงาน!$K$3:$Q$901,5,0),0)</f>
        <v>113.24000000000001</v>
      </c>
      <c r="BA83" s="9">
        <f t="shared" si="85"/>
        <v>14453.213263864358</v>
      </c>
      <c r="BB83" s="116">
        <f t="shared" si="86"/>
        <v>135.88800000000001</v>
      </c>
      <c r="BC83" s="117">
        <f t="shared" si="87"/>
        <v>135.88800000000001</v>
      </c>
      <c r="BD83" s="35">
        <f t="shared" si="88"/>
        <v>14849.953967957435</v>
      </c>
      <c r="BE83" s="36">
        <f t="shared" si="89"/>
        <v>2017930.5447978</v>
      </c>
      <c r="BF83" s="9">
        <f>IFERROR(VLOOKUP($C83,Sheet5!$A$2:$L$89,9,0),0)</f>
        <v>332064</v>
      </c>
      <c r="BG83" s="12">
        <f>IFERROR(VLOOKUP($C83,ผลงาน!$K$3:$Q$901,4,0),0)</f>
        <v>31.678999999999998</v>
      </c>
      <c r="BH83" s="154">
        <f t="shared" si="90"/>
        <v>10482.149057735409</v>
      </c>
      <c r="BI83" s="120">
        <f t="shared" si="91"/>
        <v>38.014799999999994</v>
      </c>
      <c r="BJ83" s="121">
        <f t="shared" si="92"/>
        <v>38.014799999999994</v>
      </c>
      <c r="BK83" s="35">
        <f t="shared" si="93"/>
        <v>10769.884049370246</v>
      </c>
      <c r="BL83" s="36">
        <f t="shared" si="94"/>
        <v>409414.98815999995</v>
      </c>
      <c r="BM83" s="9">
        <f>VLOOKUP($C83,Sheet5!$A$2:$L$89,12,0)</f>
        <v>591757</v>
      </c>
      <c r="BN83" s="12">
        <f>IFERROR(VLOOKUP($C83,ผลงาน!$K$3:$Q$901,6,0),0)</f>
        <v>114.20500000000001</v>
      </c>
      <c r="BO83" s="9">
        <f t="shared" si="95"/>
        <v>5181.533207828028</v>
      </c>
      <c r="BP83" s="116">
        <f t="shared" si="96"/>
        <v>137.04600000000002</v>
      </c>
      <c r="BQ83" s="117">
        <f t="shared" si="97"/>
        <v>137.04600000000002</v>
      </c>
      <c r="BR83" s="35">
        <f t="shared" si="98"/>
        <v>5323.7662943829073</v>
      </c>
      <c r="BS83" s="36">
        <f t="shared" si="99"/>
        <v>729600.87557999999</v>
      </c>
      <c r="BT83" s="37">
        <f t="shared" si="100"/>
        <v>23428482.574344601</v>
      </c>
      <c r="BU83" s="38">
        <f t="shared" si="53"/>
        <v>55602491.109219596</v>
      </c>
      <c r="BV83" s="39">
        <f>IFERROR(VLOOKUP($C83,'UC Revenue Structure'!$A$2:$F$89,6,0),0)</f>
        <v>0.67</v>
      </c>
      <c r="BW83" s="38">
        <f t="shared" si="101"/>
        <v>37253669.043177128</v>
      </c>
      <c r="BX83" s="146">
        <f t="shared" si="54"/>
        <v>64820</v>
      </c>
      <c r="BY83" s="10">
        <f>VLOOKUP($C83,ผลงาน!$A$2:$H$898,3,0)</f>
        <v>64820</v>
      </c>
      <c r="BZ83" s="147">
        <f t="shared" si="51"/>
        <v>0</v>
      </c>
    </row>
    <row r="84" spans="1:78" x14ac:dyDescent="0.4">
      <c r="A84" s="2">
        <v>8</v>
      </c>
      <c r="B84" s="3" t="s">
        <v>6</v>
      </c>
      <c r="C84" s="135" t="s">
        <v>564</v>
      </c>
      <c r="D84" s="4" t="s">
        <v>1463</v>
      </c>
      <c r="E84" s="5" t="s">
        <v>1815</v>
      </c>
      <c r="F84" s="7">
        <v>20</v>
      </c>
      <c r="G84" s="8" t="s">
        <v>1831</v>
      </c>
      <c r="H84" s="9">
        <f>VLOOKUP($C84,Sheet5!$A$2:$L$89,3,0)</f>
        <v>472399182.30000001</v>
      </c>
      <c r="I84" s="10">
        <f>VLOOKUP($C84,ผลงาน!$A$2:$H$898,6,0)</f>
        <v>355156</v>
      </c>
      <c r="J84" s="11">
        <f t="shared" si="55"/>
        <v>1330.1174196691031</v>
      </c>
      <c r="K84" s="30">
        <f t="shared" si="56"/>
        <v>426187.2</v>
      </c>
      <c r="L84" s="34">
        <f t="shared" si="57"/>
        <v>426187.2</v>
      </c>
      <c r="M84" s="35">
        <f t="shared" si="58"/>
        <v>1366.62914283902</v>
      </c>
      <c r="N84" s="36">
        <f t="shared" si="59"/>
        <v>582439847.82496202</v>
      </c>
      <c r="O84" s="9">
        <f>IFERROR(VLOOKUP($C84,Sheet5!$A$2:$L$89,5,0),0)</f>
        <v>277326570.5</v>
      </c>
      <c r="P84" s="10">
        <f>VLOOKUP($C84,ผลงาน!$A$2:$H$898,4,0)</f>
        <v>106605</v>
      </c>
      <c r="Q84" s="11">
        <f t="shared" si="60"/>
        <v>2601.4405562590873</v>
      </c>
      <c r="R84" s="30">
        <f t="shared" si="61"/>
        <v>127926</v>
      </c>
      <c r="S84" s="34">
        <f t="shared" si="62"/>
        <v>127926</v>
      </c>
      <c r="T84" s="35">
        <f t="shared" si="63"/>
        <v>2672.8500995283994</v>
      </c>
      <c r="U84" s="36">
        <f t="shared" si="64"/>
        <v>341927021.83227003</v>
      </c>
      <c r="V84" s="9">
        <f>IFERROR(VLOOKUP($C84,Sheet5!$A$2:$L$89,4,0),0)</f>
        <v>71808462</v>
      </c>
      <c r="W84" s="10">
        <f>VLOOKUP($C84,ผลงาน!$A$2:$H$898,5,0)</f>
        <v>72717</v>
      </c>
      <c r="X84" s="11">
        <f t="shared" si="65"/>
        <v>987.50583769957507</v>
      </c>
      <c r="Y84" s="30">
        <f t="shared" si="66"/>
        <v>87260.4</v>
      </c>
      <c r="Z84" s="34">
        <f t="shared" si="67"/>
        <v>87260.4</v>
      </c>
      <c r="AA84" s="35">
        <f t="shared" si="68"/>
        <v>1014.6128729444284</v>
      </c>
      <c r="AB84" s="36">
        <f t="shared" si="69"/>
        <v>88535525.138280004</v>
      </c>
      <c r="AC84" s="9">
        <f>VLOOKUP($C84,Sheet5!$A$2:$L$89,6,0)</f>
        <v>808661</v>
      </c>
      <c r="AD84" s="10">
        <f>VLOOKUP($C84,ผลงาน!$A$2:$H$898,7,0)</f>
        <v>43695</v>
      </c>
      <c r="AE84" s="11">
        <f t="shared" si="70"/>
        <v>18.506945874814051</v>
      </c>
      <c r="AF84" s="30">
        <f t="shared" si="71"/>
        <v>52434</v>
      </c>
      <c r="AG84" s="34">
        <f t="shared" si="72"/>
        <v>52434</v>
      </c>
      <c r="AH84" s="35">
        <f t="shared" si="73"/>
        <v>19.014961539077696</v>
      </c>
      <c r="AI84" s="36">
        <f t="shared" si="74"/>
        <v>997030.49333999993</v>
      </c>
      <c r="AJ84" s="9">
        <f>VLOOKUP($C84,Sheet5!$A$2:$L$89,7,0)</f>
        <v>42788667</v>
      </c>
      <c r="AK84" s="10">
        <f>VLOOKUP($C84,ผลงาน!$A$2:$H$898,8,0)</f>
        <v>952</v>
      </c>
      <c r="AL84" s="11">
        <f t="shared" si="75"/>
        <v>44946.078781512602</v>
      </c>
      <c r="AM84" s="30">
        <f t="shared" si="76"/>
        <v>1142.3999999999999</v>
      </c>
      <c r="AN84" s="34">
        <f t="shared" si="77"/>
        <v>1142.3999999999999</v>
      </c>
      <c r="AO84" s="35">
        <f t="shared" si="78"/>
        <v>46179.848644065125</v>
      </c>
      <c r="AP84" s="36">
        <f t="shared" si="79"/>
        <v>52755859.090979993</v>
      </c>
      <c r="AQ84" s="37">
        <f t="shared" si="52"/>
        <v>1066655284.379832</v>
      </c>
      <c r="AR84" s="9">
        <f>VLOOKUP($C84,Sheet5!$A$2:$L$89,8,0)</f>
        <v>1512244652</v>
      </c>
      <c r="AS84" s="12">
        <f>IFERROR(VLOOKUP($C84,ผลงาน!$K$3:$Q$901,3,0),0)</f>
        <v>94826.64350000002</v>
      </c>
      <c r="AT84" s="9">
        <f t="shared" si="80"/>
        <v>15947.465777379326</v>
      </c>
      <c r="AU84" s="108">
        <f t="shared" si="81"/>
        <v>113791.97220000002</v>
      </c>
      <c r="AV84" s="112">
        <f t="shared" si="82"/>
        <v>113791.97220000002</v>
      </c>
      <c r="AW84" s="35">
        <f t="shared" si="83"/>
        <v>16385.223712968389</v>
      </c>
      <c r="AX84" s="36">
        <f t="shared" si="84"/>
        <v>1864506921.2368801</v>
      </c>
      <c r="AY84" s="9">
        <f>IFERROR(VLOOKUP($C84,Sheet5!$A$2:$L$89,10,0),0)</f>
        <v>248122590.46000001</v>
      </c>
      <c r="AZ84" s="12">
        <f>IFERROR(VLOOKUP($C84,ผลงาน!$K$3:$Q$901,5,0),0)</f>
        <v>13486.761199999999</v>
      </c>
      <c r="BA84" s="9">
        <f t="shared" si="85"/>
        <v>18397.492680451702</v>
      </c>
      <c r="BB84" s="116">
        <f t="shared" si="86"/>
        <v>16184.113439999997</v>
      </c>
      <c r="BC84" s="117">
        <f t="shared" si="87"/>
        <v>16184.113439999997</v>
      </c>
      <c r="BD84" s="35">
        <f t="shared" si="88"/>
        <v>18902.503854530099</v>
      </c>
      <c r="BE84" s="36">
        <f t="shared" si="89"/>
        <v>305920266.68175232</v>
      </c>
      <c r="BF84" s="9">
        <f>IFERROR(VLOOKUP($C84,Sheet5!$A$2:$L$89,9,0),0)</f>
        <v>116417610</v>
      </c>
      <c r="BG84" s="12">
        <f>IFERROR(VLOOKUP($C84,ผลงาน!$K$3:$Q$901,4,0),0)</f>
        <v>7264.69</v>
      </c>
      <c r="BH84" s="154">
        <f t="shared" si="90"/>
        <v>16025.131148060002</v>
      </c>
      <c r="BI84" s="120">
        <f t="shared" si="91"/>
        <v>8717.6279999999988</v>
      </c>
      <c r="BJ84" s="121">
        <f t="shared" si="92"/>
        <v>8717.6279999999988</v>
      </c>
      <c r="BK84" s="35">
        <f t="shared" si="93"/>
        <v>16465.020998074247</v>
      </c>
      <c r="BL84" s="36">
        <f t="shared" si="94"/>
        <v>143535928.07339999</v>
      </c>
      <c r="BM84" s="9">
        <f>VLOOKUP($C84,Sheet5!$A$2:$L$89,12,0)</f>
        <v>146696760.90000001</v>
      </c>
      <c r="BN84" s="12">
        <f>IFERROR(VLOOKUP($C84,ผลงาน!$K$3:$Q$901,6,0),0)</f>
        <v>6262.5944999999756</v>
      </c>
      <c r="BO84" s="9">
        <f t="shared" si="95"/>
        <v>23424.279010879687</v>
      </c>
      <c r="BP84" s="116">
        <f t="shared" si="96"/>
        <v>7515.1133999999702</v>
      </c>
      <c r="BQ84" s="117">
        <f t="shared" si="97"/>
        <v>7515.1133999999702</v>
      </c>
      <c r="BR84" s="35">
        <f t="shared" si="98"/>
        <v>24067.275469728334</v>
      </c>
      <c r="BS84" s="36">
        <f t="shared" si="99"/>
        <v>180868304.38404599</v>
      </c>
      <c r="BT84" s="37">
        <f t="shared" si="100"/>
        <v>2494831420.3760786</v>
      </c>
      <c r="BU84" s="38">
        <f t="shared" si="53"/>
        <v>3561486704.7559109</v>
      </c>
      <c r="BV84" s="39">
        <f>IFERROR(VLOOKUP($C84,'UC Revenue Structure'!$A$2:$F$89,6,0),0)</f>
        <v>0.41</v>
      </c>
      <c r="BW84" s="38">
        <f t="shared" si="101"/>
        <v>1460209548.9499233</v>
      </c>
      <c r="BX84" s="146">
        <f t="shared" si="54"/>
        <v>579125</v>
      </c>
      <c r="BY84" s="10">
        <f>VLOOKUP($C84,ผลงาน!$A$2:$H$898,3,0)</f>
        <v>579125</v>
      </c>
      <c r="BZ84" s="147">
        <f t="shared" si="51"/>
        <v>0</v>
      </c>
    </row>
    <row r="85" spans="1:78" x14ac:dyDescent="0.4">
      <c r="A85" s="2">
        <v>8</v>
      </c>
      <c r="B85" s="3" t="s">
        <v>6</v>
      </c>
      <c r="C85" s="135" t="s">
        <v>565</v>
      </c>
      <c r="D85" s="4" t="s">
        <v>1464</v>
      </c>
      <c r="E85" s="5" t="s">
        <v>1816</v>
      </c>
      <c r="F85" s="7">
        <v>6</v>
      </c>
      <c r="G85" s="8" t="s">
        <v>1818</v>
      </c>
      <c r="H85" s="9">
        <f>VLOOKUP($C85,Sheet5!$A$2:$L$89,3,0)</f>
        <v>40165420.25</v>
      </c>
      <c r="I85" s="10">
        <f>VLOOKUP($C85,ผลงาน!$A$2:$H$898,6,0)</f>
        <v>88650</v>
      </c>
      <c r="J85" s="11">
        <f t="shared" si="55"/>
        <v>453.07862662154542</v>
      </c>
      <c r="K85" s="30">
        <f t="shared" si="56"/>
        <v>106380</v>
      </c>
      <c r="L85" s="34">
        <f t="shared" si="57"/>
        <v>106380</v>
      </c>
      <c r="M85" s="35">
        <f t="shared" si="58"/>
        <v>465.51563492230684</v>
      </c>
      <c r="N85" s="36">
        <f t="shared" si="59"/>
        <v>49521553.243035004</v>
      </c>
      <c r="O85" s="9">
        <f>IFERROR(VLOOKUP($C85,Sheet5!$A$2:$L$89,5,0),0)</f>
        <v>4630615.63</v>
      </c>
      <c r="P85" s="10">
        <f>VLOOKUP($C85,ผลงาน!$A$2:$H$898,4,0)</f>
        <v>9199</v>
      </c>
      <c r="Q85" s="11">
        <f t="shared" si="60"/>
        <v>503.38250135884334</v>
      </c>
      <c r="R85" s="30">
        <f t="shared" si="61"/>
        <v>11038.8</v>
      </c>
      <c r="S85" s="34">
        <f t="shared" si="62"/>
        <v>11038.8</v>
      </c>
      <c r="T85" s="35">
        <f t="shared" si="63"/>
        <v>517.20035102114355</v>
      </c>
      <c r="U85" s="36">
        <f t="shared" si="64"/>
        <v>5709271.2348521994</v>
      </c>
      <c r="V85" s="9">
        <f>IFERROR(VLOOKUP($C85,Sheet5!$A$2:$L$89,4,0),0)</f>
        <v>2003874</v>
      </c>
      <c r="W85" s="10">
        <f>VLOOKUP($C85,ผลงาน!$A$2:$H$898,5,0)</f>
        <v>9530</v>
      </c>
      <c r="X85" s="11">
        <f t="shared" si="65"/>
        <v>210.2700944386149</v>
      </c>
      <c r="Y85" s="30">
        <f t="shared" si="66"/>
        <v>11436</v>
      </c>
      <c r="Z85" s="34">
        <f t="shared" si="67"/>
        <v>11436</v>
      </c>
      <c r="AA85" s="35">
        <f t="shared" si="68"/>
        <v>216.04200853095489</v>
      </c>
      <c r="AB85" s="36">
        <f t="shared" si="69"/>
        <v>2470656.4095600001</v>
      </c>
      <c r="AC85" s="9">
        <f>VLOOKUP($C85,Sheet5!$A$2:$L$89,6,0)</f>
        <v>71418.399999999994</v>
      </c>
      <c r="AD85" s="10">
        <f>VLOOKUP($C85,ผลงาน!$A$2:$H$898,7,0)</f>
        <v>6528</v>
      </c>
      <c r="AE85" s="11">
        <f t="shared" si="70"/>
        <v>10.94031862745098</v>
      </c>
      <c r="AF85" s="30">
        <f t="shared" si="71"/>
        <v>7833.5999999999995</v>
      </c>
      <c r="AG85" s="34">
        <f t="shared" si="72"/>
        <v>7833.5999999999995</v>
      </c>
      <c r="AH85" s="35">
        <f t="shared" si="73"/>
        <v>11.240630373774509</v>
      </c>
      <c r="AI85" s="36">
        <f t="shared" si="74"/>
        <v>88054.602095999988</v>
      </c>
      <c r="AJ85" s="9">
        <f>VLOOKUP($C85,Sheet5!$A$2:$L$89,7,0)</f>
        <v>2741516.76</v>
      </c>
      <c r="AK85" s="10">
        <f>VLOOKUP($C85,ผลงาน!$A$2:$H$898,8,0)</f>
        <v>43</v>
      </c>
      <c r="AL85" s="11">
        <f t="shared" si="75"/>
        <v>63756.203720930229</v>
      </c>
      <c r="AM85" s="30">
        <f t="shared" si="76"/>
        <v>51.6</v>
      </c>
      <c r="AN85" s="34">
        <f t="shared" si="77"/>
        <v>51.6</v>
      </c>
      <c r="AO85" s="35">
        <f t="shared" si="78"/>
        <v>65506.311513069762</v>
      </c>
      <c r="AP85" s="36">
        <f t="shared" si="79"/>
        <v>3380125.6740743998</v>
      </c>
      <c r="AQ85" s="37">
        <f t="shared" si="52"/>
        <v>61169661.163617603</v>
      </c>
      <c r="AR85" s="9">
        <f>VLOOKUP($C85,Sheet5!$A$2:$L$89,8,0)</f>
        <v>18704176.41</v>
      </c>
      <c r="AS85" s="12">
        <f>IFERROR(VLOOKUP($C85,ผลงาน!$K$3:$Q$901,3,0),0)</f>
        <v>1689.5388</v>
      </c>
      <c r="AT85" s="9">
        <f t="shared" si="80"/>
        <v>11070.581160965346</v>
      </c>
      <c r="AU85" s="108">
        <f t="shared" si="81"/>
        <v>2027.4465599999999</v>
      </c>
      <c r="AV85" s="112">
        <f t="shared" si="82"/>
        <v>2027.4465599999999</v>
      </c>
      <c r="AW85" s="35">
        <f t="shared" si="83"/>
        <v>11374.468613833846</v>
      </c>
      <c r="AX85" s="36">
        <f t="shared" si="84"/>
        <v>23061127.262945399</v>
      </c>
      <c r="AY85" s="9">
        <f>IFERROR(VLOOKUP($C85,Sheet5!$A$2:$L$89,10,0),0)</f>
        <v>2332136.5</v>
      </c>
      <c r="AZ85" s="12">
        <f>IFERROR(VLOOKUP($C85,ผลงาน!$K$3:$Q$901,5,0),0)</f>
        <v>123.59779999999999</v>
      </c>
      <c r="BA85" s="9">
        <f t="shared" si="85"/>
        <v>18868.754136400486</v>
      </c>
      <c r="BB85" s="116">
        <f t="shared" si="86"/>
        <v>148.31735999999998</v>
      </c>
      <c r="BC85" s="117">
        <f t="shared" si="87"/>
        <v>148.31735999999998</v>
      </c>
      <c r="BD85" s="35">
        <f t="shared" si="88"/>
        <v>19386.701437444681</v>
      </c>
      <c r="BE85" s="36">
        <f t="shared" si="89"/>
        <v>2875384.3763099997</v>
      </c>
      <c r="BF85" s="9">
        <f>IFERROR(VLOOKUP($C85,Sheet5!$A$2:$L$89,9,0),0)</f>
        <v>1070615.04</v>
      </c>
      <c r="BG85" s="12">
        <f>IFERROR(VLOOKUP($C85,ผลงาน!$K$3:$Q$901,4,0),0)</f>
        <v>67.5428</v>
      </c>
      <c r="BH85" s="154">
        <f t="shared" si="90"/>
        <v>15850.91290263359</v>
      </c>
      <c r="BI85" s="120">
        <f t="shared" si="91"/>
        <v>81.051360000000003</v>
      </c>
      <c r="BJ85" s="121">
        <f t="shared" si="92"/>
        <v>81.051360000000003</v>
      </c>
      <c r="BK85" s="35">
        <f t="shared" si="93"/>
        <v>16286.020461810882</v>
      </c>
      <c r="BL85" s="36">
        <f t="shared" si="94"/>
        <v>1320004.1074176</v>
      </c>
      <c r="BM85" s="9">
        <f>VLOOKUP($C85,Sheet5!$A$2:$L$89,12,0)</f>
        <v>1228781</v>
      </c>
      <c r="BN85" s="12">
        <f>IFERROR(VLOOKUP($C85,ผลงาน!$K$3:$Q$901,6,0),0)</f>
        <v>55.870799999999875</v>
      </c>
      <c r="BO85" s="9">
        <f t="shared" si="95"/>
        <v>21993.259448584999</v>
      </c>
      <c r="BP85" s="116">
        <f t="shared" si="96"/>
        <v>67.044959999999847</v>
      </c>
      <c r="BQ85" s="117">
        <f t="shared" si="97"/>
        <v>67.044959999999847</v>
      </c>
      <c r="BR85" s="35">
        <f t="shared" si="98"/>
        <v>22596.974420448656</v>
      </c>
      <c r="BS85" s="36">
        <f t="shared" si="99"/>
        <v>1515013.2461399999</v>
      </c>
      <c r="BT85" s="37">
        <f t="shared" si="100"/>
        <v>28771528.992812995</v>
      </c>
      <c r="BU85" s="38">
        <f t="shared" si="53"/>
        <v>89941190.156430602</v>
      </c>
      <c r="BV85" s="39">
        <f>IFERROR(VLOOKUP($C85,'UC Revenue Structure'!$A$2:$F$89,6,0),0)</f>
        <v>0.59</v>
      </c>
      <c r="BW85" s="38">
        <f t="shared" si="101"/>
        <v>53065302.192294054</v>
      </c>
      <c r="BX85" s="146">
        <f t="shared" si="54"/>
        <v>113950</v>
      </c>
      <c r="BY85" s="10">
        <f>VLOOKUP($C85,ผลงาน!$A$2:$H$898,3,0)</f>
        <v>113950</v>
      </c>
      <c r="BZ85" s="147">
        <f t="shared" si="51"/>
        <v>0</v>
      </c>
    </row>
    <row r="86" spans="1:78" x14ac:dyDescent="0.4">
      <c r="A86" s="2">
        <v>8</v>
      </c>
      <c r="B86" s="3" t="s">
        <v>6</v>
      </c>
      <c r="C86" s="135" t="s">
        <v>566</v>
      </c>
      <c r="D86" s="4" t="s">
        <v>1465</v>
      </c>
      <c r="E86" s="5" t="s">
        <v>1816</v>
      </c>
      <c r="F86" s="7">
        <v>6</v>
      </c>
      <c r="G86" s="8" t="s">
        <v>1818</v>
      </c>
      <c r="H86" s="9">
        <f>VLOOKUP($C86,Sheet5!$A$2:$L$89,3,0)</f>
        <v>27046935.260000002</v>
      </c>
      <c r="I86" s="10">
        <f>VLOOKUP($C86,ผลงาน!$A$2:$H$898,6,0)</f>
        <v>80682</v>
      </c>
      <c r="J86" s="11">
        <f t="shared" si="55"/>
        <v>335.22886467861485</v>
      </c>
      <c r="K86" s="30">
        <f t="shared" si="56"/>
        <v>96818.4</v>
      </c>
      <c r="L86" s="34">
        <f t="shared" si="57"/>
        <v>96818.4</v>
      </c>
      <c r="M86" s="35">
        <f t="shared" si="58"/>
        <v>344.43089701404284</v>
      </c>
      <c r="N86" s="36">
        <f t="shared" si="59"/>
        <v>33347248.359464403</v>
      </c>
      <c r="O86" s="9">
        <f>IFERROR(VLOOKUP($C86,Sheet5!$A$2:$L$89,5,0),0)</f>
        <v>4181295.8099999996</v>
      </c>
      <c r="P86" s="10">
        <f>VLOOKUP($C86,ผลงาน!$A$2:$H$898,4,0)</f>
        <v>9411</v>
      </c>
      <c r="Q86" s="11">
        <f t="shared" si="60"/>
        <v>444.29877908830088</v>
      </c>
      <c r="R86" s="30">
        <f t="shared" si="61"/>
        <v>11293.199999999999</v>
      </c>
      <c r="S86" s="34">
        <f t="shared" si="62"/>
        <v>11293.199999999999</v>
      </c>
      <c r="T86" s="35">
        <f t="shared" si="63"/>
        <v>456.49478057427473</v>
      </c>
      <c r="U86" s="36">
        <f t="shared" si="64"/>
        <v>5155286.8559813993</v>
      </c>
      <c r="V86" s="9">
        <f>IFERROR(VLOOKUP($C86,Sheet5!$A$2:$L$89,4,0),0)</f>
        <v>1070392.29</v>
      </c>
      <c r="W86" s="10">
        <f>VLOOKUP($C86,ผลงาน!$A$2:$H$898,5,0)</f>
        <v>6247</v>
      </c>
      <c r="X86" s="11">
        <f t="shared" si="65"/>
        <v>171.34501200576278</v>
      </c>
      <c r="Y86" s="30">
        <f t="shared" si="66"/>
        <v>7496.4</v>
      </c>
      <c r="Z86" s="34">
        <f t="shared" si="67"/>
        <v>7496.4</v>
      </c>
      <c r="AA86" s="35">
        <f t="shared" si="68"/>
        <v>176.04843258532097</v>
      </c>
      <c r="AB86" s="36">
        <f t="shared" si="69"/>
        <v>1319729.4700326</v>
      </c>
      <c r="AC86" s="9">
        <f>VLOOKUP($C86,Sheet5!$A$2:$L$89,6,0)</f>
        <v>28382</v>
      </c>
      <c r="AD86" s="10">
        <f>VLOOKUP($C86,ผลงาน!$A$2:$H$898,7,0)</f>
        <v>8381</v>
      </c>
      <c r="AE86" s="11">
        <f t="shared" si="70"/>
        <v>3.3864693950602551</v>
      </c>
      <c r="AF86" s="30">
        <f t="shared" si="71"/>
        <v>10057.199999999999</v>
      </c>
      <c r="AG86" s="34">
        <f t="shared" si="72"/>
        <v>10057.199999999999</v>
      </c>
      <c r="AH86" s="35">
        <f t="shared" si="73"/>
        <v>3.479427979954659</v>
      </c>
      <c r="AI86" s="36">
        <f t="shared" si="74"/>
        <v>34993.303079999991</v>
      </c>
      <c r="AJ86" s="9">
        <f>VLOOKUP($C86,Sheet5!$A$2:$L$89,7,0)</f>
        <v>2256739.02</v>
      </c>
      <c r="AK86" s="10">
        <f>VLOOKUP($C86,ผลงาน!$A$2:$H$898,8,0)</f>
        <v>0</v>
      </c>
      <c r="AL86" s="11">
        <f t="shared" si="75"/>
        <v>0</v>
      </c>
      <c r="AM86" s="30">
        <f t="shared" si="76"/>
        <v>0</v>
      </c>
      <c r="AN86" s="34">
        <f t="shared" si="77"/>
        <v>0</v>
      </c>
      <c r="AO86" s="35">
        <f t="shared" si="78"/>
        <v>0</v>
      </c>
      <c r="AP86" s="36">
        <f t="shared" si="79"/>
        <v>0</v>
      </c>
      <c r="AQ86" s="37">
        <f t="shared" si="52"/>
        <v>39857257.988558404</v>
      </c>
      <c r="AR86" s="9">
        <f>VLOOKUP($C86,Sheet5!$A$2:$L$89,8,0)</f>
        <v>17850026.5</v>
      </c>
      <c r="AS86" s="12">
        <f>IFERROR(VLOOKUP($C86,ผลงาน!$K$3:$Q$901,3,0),0)</f>
        <v>1665.6821999999997</v>
      </c>
      <c r="AT86" s="9">
        <f t="shared" si="80"/>
        <v>10716.345831155548</v>
      </c>
      <c r="AU86" s="108">
        <f t="shared" si="81"/>
        <v>1998.8186399999995</v>
      </c>
      <c r="AV86" s="112">
        <f t="shared" si="82"/>
        <v>1998.8186399999995</v>
      </c>
      <c r="AW86" s="35">
        <f t="shared" si="83"/>
        <v>11010.509524220768</v>
      </c>
      <c r="AX86" s="36">
        <f t="shared" si="84"/>
        <v>22008011.672909997</v>
      </c>
      <c r="AY86" s="9">
        <f>IFERROR(VLOOKUP($C86,Sheet5!$A$2:$L$89,10,0),0)</f>
        <v>2221898.02</v>
      </c>
      <c r="AZ86" s="12">
        <f>IFERROR(VLOOKUP($C86,ผลงาน!$K$3:$Q$901,5,0),0)</f>
        <v>144.65289999999999</v>
      </c>
      <c r="BA86" s="9">
        <f t="shared" si="85"/>
        <v>15360.203770543143</v>
      </c>
      <c r="BB86" s="116">
        <f t="shared" si="86"/>
        <v>173.58347999999998</v>
      </c>
      <c r="BC86" s="117">
        <f t="shared" si="87"/>
        <v>173.58347999999998</v>
      </c>
      <c r="BD86" s="35">
        <f t="shared" si="88"/>
        <v>15781.841364044552</v>
      </c>
      <c r="BE86" s="36">
        <f t="shared" si="89"/>
        <v>2739466.9447788</v>
      </c>
      <c r="BF86" s="9">
        <f>IFERROR(VLOOKUP($C86,Sheet5!$A$2:$L$89,9,0),0)</f>
        <v>349913.79</v>
      </c>
      <c r="BG86" s="12">
        <f>IFERROR(VLOOKUP($C86,ผลงาน!$K$3:$Q$901,4,0),0)</f>
        <v>41.711700000000008</v>
      </c>
      <c r="BH86" s="154">
        <f t="shared" si="90"/>
        <v>8388.864275491047</v>
      </c>
      <c r="BI86" s="120">
        <f t="shared" si="91"/>
        <v>50.054040000000008</v>
      </c>
      <c r="BJ86" s="121">
        <f t="shared" si="92"/>
        <v>50.054040000000008</v>
      </c>
      <c r="BK86" s="35">
        <f t="shared" si="93"/>
        <v>8619.1385998532769</v>
      </c>
      <c r="BL86" s="36">
        <f t="shared" si="94"/>
        <v>431422.70824259997</v>
      </c>
      <c r="BM86" s="9">
        <f>VLOOKUP($C86,Sheet5!$A$2:$L$89,12,0)</f>
        <v>1059727.01</v>
      </c>
      <c r="BN86" s="12">
        <f>IFERROR(VLOOKUP($C86,ผลงาน!$K$3:$Q$901,6,0),0)</f>
        <v>58.804200000000378</v>
      </c>
      <c r="BO86" s="9">
        <f t="shared" si="95"/>
        <v>18021.280962924302</v>
      </c>
      <c r="BP86" s="116">
        <f t="shared" si="96"/>
        <v>70.565040000000451</v>
      </c>
      <c r="BQ86" s="117">
        <f t="shared" si="97"/>
        <v>70.565040000000451</v>
      </c>
      <c r="BR86" s="35">
        <f t="shared" si="98"/>
        <v>18515.965125356575</v>
      </c>
      <c r="BS86" s="36">
        <f t="shared" si="99"/>
        <v>1306579.8197094002</v>
      </c>
      <c r="BT86" s="37">
        <f t="shared" si="100"/>
        <v>26485481.145640798</v>
      </c>
      <c r="BU86" s="38">
        <f t="shared" si="53"/>
        <v>66342739.134199202</v>
      </c>
      <c r="BV86" s="39">
        <f>IFERROR(VLOOKUP($C86,'UC Revenue Structure'!$A$2:$F$89,6,0),0)</f>
        <v>0.56999999999999995</v>
      </c>
      <c r="BW86" s="38">
        <f t="shared" si="101"/>
        <v>37815361.306493543</v>
      </c>
      <c r="BX86" s="146">
        <f t="shared" si="54"/>
        <v>104721</v>
      </c>
      <c r="BY86" s="10">
        <f>VLOOKUP($C86,ผลงาน!$A$2:$H$898,3,0)</f>
        <v>104721</v>
      </c>
      <c r="BZ86" s="147">
        <f t="shared" si="51"/>
        <v>0</v>
      </c>
    </row>
    <row r="87" spans="1:78" x14ac:dyDescent="0.4">
      <c r="A87" s="2">
        <v>8</v>
      </c>
      <c r="B87" s="3" t="s">
        <v>6</v>
      </c>
      <c r="C87" s="135" t="s">
        <v>567</v>
      </c>
      <c r="D87" s="4" t="s">
        <v>1466</v>
      </c>
      <c r="E87" s="5" t="s">
        <v>1816</v>
      </c>
      <c r="F87" s="7">
        <v>14</v>
      </c>
      <c r="G87" s="8" t="s">
        <v>1832</v>
      </c>
      <c r="H87" s="9">
        <f>VLOOKUP($C87,Sheet5!$A$2:$L$89,3,0)</f>
        <v>117097070</v>
      </c>
      <c r="I87" s="10">
        <f>VLOOKUP($C87,ผลงาน!$A$2:$H$898,6,0)</f>
        <v>177629</v>
      </c>
      <c r="J87" s="11">
        <f t="shared" si="55"/>
        <v>659.22270575187611</v>
      </c>
      <c r="K87" s="30">
        <f t="shared" si="56"/>
        <v>213154.8</v>
      </c>
      <c r="L87" s="34">
        <f t="shared" si="57"/>
        <v>213154.8</v>
      </c>
      <c r="M87" s="35">
        <f t="shared" si="58"/>
        <v>677.31836902476516</v>
      </c>
      <c r="N87" s="36">
        <f t="shared" si="59"/>
        <v>144373661.4858</v>
      </c>
      <c r="O87" s="9">
        <f>IFERROR(VLOOKUP($C87,Sheet5!$A$2:$L$89,5,0),0)</f>
        <v>42012380.310000002</v>
      </c>
      <c r="P87" s="10">
        <f>VLOOKUP($C87,ผลงาน!$A$2:$H$898,4,0)</f>
        <v>32666</v>
      </c>
      <c r="Q87" s="11">
        <f t="shared" si="60"/>
        <v>1286.1195221331047</v>
      </c>
      <c r="R87" s="30">
        <f t="shared" si="61"/>
        <v>39199.199999999997</v>
      </c>
      <c r="S87" s="34">
        <f t="shared" si="62"/>
        <v>39199.199999999997</v>
      </c>
      <c r="T87" s="35">
        <f t="shared" si="63"/>
        <v>1321.4235030156585</v>
      </c>
      <c r="U87" s="36">
        <f t="shared" si="64"/>
        <v>51798744.179411396</v>
      </c>
      <c r="V87" s="9">
        <f>IFERROR(VLOOKUP($C87,Sheet5!$A$2:$L$89,4,0),0)</f>
        <v>9474190</v>
      </c>
      <c r="W87" s="10">
        <f>VLOOKUP($C87,ผลงาน!$A$2:$H$898,5,0)</f>
        <v>16320</v>
      </c>
      <c r="X87" s="11">
        <f t="shared" si="65"/>
        <v>580.52634803921569</v>
      </c>
      <c r="Y87" s="30">
        <f t="shared" si="66"/>
        <v>19584</v>
      </c>
      <c r="Z87" s="34">
        <f t="shared" si="67"/>
        <v>19584</v>
      </c>
      <c r="AA87" s="35">
        <f t="shared" si="68"/>
        <v>596.46179629289213</v>
      </c>
      <c r="AB87" s="36">
        <f t="shared" si="69"/>
        <v>11681107.818599999</v>
      </c>
      <c r="AC87" s="9">
        <f>VLOOKUP($C87,Sheet5!$A$2:$L$89,6,0)</f>
        <v>54700</v>
      </c>
      <c r="AD87" s="10">
        <f>VLOOKUP($C87,ผลงาน!$A$2:$H$898,7,0)</f>
        <v>27755</v>
      </c>
      <c r="AE87" s="11">
        <f t="shared" si="70"/>
        <v>1.9708160691767249</v>
      </c>
      <c r="AF87" s="30">
        <f t="shared" si="71"/>
        <v>33306</v>
      </c>
      <c r="AG87" s="34">
        <f t="shared" si="72"/>
        <v>33306</v>
      </c>
      <c r="AH87" s="35">
        <f t="shared" si="73"/>
        <v>2.0249149702756259</v>
      </c>
      <c r="AI87" s="36">
        <f t="shared" si="74"/>
        <v>67441.817999999999</v>
      </c>
      <c r="AJ87" s="9">
        <f>VLOOKUP($C87,Sheet5!$A$2:$L$89,7,0)</f>
        <v>14115593.33</v>
      </c>
      <c r="AK87" s="10">
        <f>VLOOKUP($C87,ผลงาน!$A$2:$H$898,8,0)</f>
        <v>6694</v>
      </c>
      <c r="AL87" s="11">
        <f t="shared" si="75"/>
        <v>2108.6933567373767</v>
      </c>
      <c r="AM87" s="30">
        <f t="shared" si="76"/>
        <v>8032.7999999999993</v>
      </c>
      <c r="AN87" s="34">
        <f t="shared" si="77"/>
        <v>8032.7999999999993</v>
      </c>
      <c r="AO87" s="35">
        <f t="shared" si="78"/>
        <v>2166.5769893798179</v>
      </c>
      <c r="AP87" s="36">
        <f t="shared" si="79"/>
        <v>17403679.640290201</v>
      </c>
      <c r="AQ87" s="37">
        <f t="shared" si="52"/>
        <v>225324634.94210157</v>
      </c>
      <c r="AR87" s="9">
        <f>VLOOKUP($C87,Sheet5!$A$2:$L$89,8,0)</f>
        <v>155910312.92000002</v>
      </c>
      <c r="AS87" s="12">
        <f>IFERROR(VLOOKUP($C87,ผลงาน!$K$3:$Q$901,3,0),0)</f>
        <v>11720.710000000003</v>
      </c>
      <c r="AT87" s="9">
        <f t="shared" si="80"/>
        <v>13302.121878282116</v>
      </c>
      <c r="AU87" s="108">
        <f t="shared" si="81"/>
        <v>14064.852000000003</v>
      </c>
      <c r="AV87" s="112">
        <f t="shared" si="82"/>
        <v>14064.852000000003</v>
      </c>
      <c r="AW87" s="35">
        <f t="shared" si="83"/>
        <v>13667.26512384096</v>
      </c>
      <c r="AX87" s="36">
        <f t="shared" si="84"/>
        <v>192228061.21158481</v>
      </c>
      <c r="AY87" s="9">
        <f>IFERROR(VLOOKUP($C87,Sheet5!$A$2:$L$89,10,0),0)</f>
        <v>18452030</v>
      </c>
      <c r="AZ87" s="12">
        <f>IFERROR(VLOOKUP($C87,ผลงาน!$K$3:$Q$901,5,0),0)</f>
        <v>1302.32</v>
      </c>
      <c r="BA87" s="9">
        <f t="shared" si="85"/>
        <v>14168.583758216108</v>
      </c>
      <c r="BB87" s="116">
        <f t="shared" si="86"/>
        <v>1562.7839999999999</v>
      </c>
      <c r="BC87" s="117">
        <f t="shared" si="87"/>
        <v>1562.7839999999999</v>
      </c>
      <c r="BD87" s="35">
        <f t="shared" si="88"/>
        <v>14557.51138237914</v>
      </c>
      <c r="BE87" s="36">
        <f t="shared" si="89"/>
        <v>22750245.8682</v>
      </c>
      <c r="BF87" s="9">
        <f>IFERROR(VLOOKUP($C87,Sheet5!$A$2:$L$89,9,0),0)</f>
        <v>8827963</v>
      </c>
      <c r="BG87" s="12">
        <f>IFERROR(VLOOKUP($C87,ผลงาน!$K$3:$Q$901,4,0),0)</f>
        <v>708.71999999999991</v>
      </c>
      <c r="BH87" s="154">
        <f t="shared" si="90"/>
        <v>12456.2069646687</v>
      </c>
      <c r="BI87" s="120">
        <f t="shared" si="91"/>
        <v>850.46399999999983</v>
      </c>
      <c r="BJ87" s="121">
        <f t="shared" si="92"/>
        <v>850.46399999999983</v>
      </c>
      <c r="BK87" s="35">
        <f t="shared" si="93"/>
        <v>12798.129845848856</v>
      </c>
      <c r="BL87" s="36">
        <f t="shared" si="94"/>
        <v>10884348.70122</v>
      </c>
      <c r="BM87" s="9">
        <f>VLOOKUP($C87,Sheet5!$A$2:$L$89,12,0)</f>
        <v>16292176.689999999</v>
      </c>
      <c r="BN87" s="12">
        <f>IFERROR(VLOOKUP($C87,ผลงาน!$K$3:$Q$901,6,0),0)</f>
        <v>806.86999999999648</v>
      </c>
      <c r="BO87" s="9">
        <f t="shared" si="95"/>
        <v>20191.823577528066</v>
      </c>
      <c r="BP87" s="116">
        <f t="shared" si="96"/>
        <v>968.24399999999571</v>
      </c>
      <c r="BQ87" s="117">
        <f t="shared" si="97"/>
        <v>968.24399999999571</v>
      </c>
      <c r="BR87" s="35">
        <f t="shared" si="98"/>
        <v>20746.089134731214</v>
      </c>
      <c r="BS87" s="36">
        <f t="shared" si="99"/>
        <v>20087276.328168601</v>
      </c>
      <c r="BT87" s="37">
        <f t="shared" si="100"/>
        <v>245949932.10917342</v>
      </c>
      <c r="BU87" s="38">
        <f t="shared" si="53"/>
        <v>471274567.05127501</v>
      </c>
      <c r="BV87" s="39">
        <f>IFERROR(VLOOKUP($C87,'UC Revenue Structure'!$A$2:$F$89,6,0),0)</f>
        <v>0.49</v>
      </c>
      <c r="BW87" s="38">
        <f t="shared" si="101"/>
        <v>230924537.85512474</v>
      </c>
      <c r="BX87" s="146">
        <f t="shared" si="54"/>
        <v>261064</v>
      </c>
      <c r="BY87" s="10">
        <f>VLOOKUP($C87,ผลงาน!$A$2:$H$898,3,0)</f>
        <v>261064</v>
      </c>
      <c r="BZ87" s="147">
        <f t="shared" si="51"/>
        <v>0</v>
      </c>
    </row>
    <row r="88" spans="1:78" x14ac:dyDescent="0.4">
      <c r="A88" s="2">
        <v>8</v>
      </c>
      <c r="B88" s="3" t="s">
        <v>6</v>
      </c>
      <c r="C88" s="135" t="s">
        <v>568</v>
      </c>
      <c r="D88" s="4" t="s">
        <v>1467</v>
      </c>
      <c r="E88" s="5" t="s">
        <v>1816</v>
      </c>
      <c r="F88" s="7">
        <v>2</v>
      </c>
      <c r="G88" s="8" t="s">
        <v>1823</v>
      </c>
      <c r="H88" s="9">
        <f>VLOOKUP($C88,Sheet5!$A$2:$L$89,3,0)</f>
        <v>3402277</v>
      </c>
      <c r="I88" s="10">
        <f>VLOOKUP($C88,ผลงาน!$A$2:$H$898,6,0)</f>
        <v>13703</v>
      </c>
      <c r="J88" s="11">
        <f>IFERROR(SUM(H88/I88),0)</f>
        <v>248.28701744143618</v>
      </c>
      <c r="K88" s="30">
        <f t="shared" si="56"/>
        <v>16443.599999999999</v>
      </c>
      <c r="L88" s="34">
        <f t="shared" si="57"/>
        <v>16443.599999999999</v>
      </c>
      <c r="M88" s="35">
        <f t="shared" si="58"/>
        <v>255.10249607020361</v>
      </c>
      <c r="N88" s="36">
        <f t="shared" si="59"/>
        <v>4194803.4043800002</v>
      </c>
      <c r="O88" s="9">
        <f>IFERROR(VLOOKUP($C88,Sheet5!$A$2:$L$89,5,0),0)</f>
        <v>1912764</v>
      </c>
      <c r="P88" s="10">
        <f>VLOOKUP($C88,ผลงาน!$A$2:$H$898,4,0)</f>
        <v>5694</v>
      </c>
      <c r="Q88" s="11">
        <f t="shared" si="60"/>
        <v>335.92623814541622</v>
      </c>
      <c r="R88" s="30">
        <f t="shared" si="61"/>
        <v>6832.8</v>
      </c>
      <c r="S88" s="34">
        <f t="shared" si="62"/>
        <v>6832.8</v>
      </c>
      <c r="T88" s="35">
        <f t="shared" si="63"/>
        <v>345.14741338250792</v>
      </c>
      <c r="U88" s="36">
        <f t="shared" si="64"/>
        <v>2358323.2461600001</v>
      </c>
      <c r="V88" s="9">
        <f>IFERROR(VLOOKUP($C88,Sheet5!$A$2:$L$89,4,0),0)</f>
        <v>422818</v>
      </c>
      <c r="W88" s="10">
        <f>VLOOKUP($C88,ผลงาน!$A$2:$H$898,5,0)</f>
        <v>2169</v>
      </c>
      <c r="X88" s="11">
        <f t="shared" si="65"/>
        <v>194.93683725218995</v>
      </c>
      <c r="Y88" s="30">
        <f t="shared" si="66"/>
        <v>2602.7999999999997</v>
      </c>
      <c r="Z88" s="34">
        <f t="shared" si="67"/>
        <v>2602.7999999999997</v>
      </c>
      <c r="AA88" s="35">
        <f t="shared" si="68"/>
        <v>200.28785343476255</v>
      </c>
      <c r="AB88" s="36">
        <f t="shared" si="69"/>
        <v>521309.22491999989</v>
      </c>
      <c r="AC88" s="9">
        <f>VLOOKUP($C88,Sheet5!$A$2:$L$89,6,0)</f>
        <v>200</v>
      </c>
      <c r="AD88" s="10">
        <f>VLOOKUP($C88,ผลงาน!$A$2:$H$898,7,0)</f>
        <v>3</v>
      </c>
      <c r="AE88" s="11">
        <f t="shared" si="70"/>
        <v>66.666666666666671</v>
      </c>
      <c r="AF88" s="30">
        <f t="shared" si="71"/>
        <v>3.5999999999999996</v>
      </c>
      <c r="AG88" s="34">
        <f t="shared" si="72"/>
        <v>3.5999999999999996</v>
      </c>
      <c r="AH88" s="35">
        <f t="shared" si="73"/>
        <v>68.49666666666667</v>
      </c>
      <c r="AI88" s="36">
        <f t="shared" si="74"/>
        <v>246.58799999999999</v>
      </c>
      <c r="AJ88" s="9">
        <f>VLOOKUP($C88,Sheet5!$A$2:$L$89,7,0)</f>
        <v>403302</v>
      </c>
      <c r="AK88" s="10">
        <f>VLOOKUP($C88,ผลงาน!$A$2:$H$898,8,0)</f>
        <v>0</v>
      </c>
      <c r="AL88" s="11">
        <f t="shared" si="75"/>
        <v>0</v>
      </c>
      <c r="AM88" s="30">
        <f t="shared" si="76"/>
        <v>0</v>
      </c>
      <c r="AN88" s="34">
        <f t="shared" si="77"/>
        <v>0</v>
      </c>
      <c r="AO88" s="35">
        <f t="shared" si="78"/>
        <v>0</v>
      </c>
      <c r="AP88" s="36">
        <f t="shared" si="79"/>
        <v>0</v>
      </c>
      <c r="AQ88" s="37">
        <f t="shared" si="52"/>
        <v>7074682.4634600002</v>
      </c>
      <c r="AR88" s="9">
        <f>VLOOKUP($C88,Sheet5!$A$2:$L$89,8,0)</f>
        <v>0</v>
      </c>
      <c r="AS88" s="12">
        <f>IFERROR(VLOOKUP($C88,ผลงาน!$K$3:$Q$901,3,0),0)</f>
        <v>0</v>
      </c>
      <c r="AT88" s="9">
        <f t="shared" ref="AT88" si="106">IFERROR(SUM(AR88/AS88),0)</f>
        <v>0</v>
      </c>
      <c r="AU88" s="108">
        <f t="shared" si="81"/>
        <v>0</v>
      </c>
      <c r="AV88" s="112">
        <f t="shared" si="82"/>
        <v>0</v>
      </c>
      <c r="AW88" s="35">
        <f t="shared" si="83"/>
        <v>0</v>
      </c>
      <c r="AX88" s="36">
        <f t="shared" si="84"/>
        <v>0</v>
      </c>
      <c r="AY88" s="9">
        <f>IFERROR(VLOOKUP($C88,Sheet5!$A$2:$L$89,10,0),0)</f>
        <v>0</v>
      </c>
      <c r="AZ88" s="12">
        <f>IFERROR(VLOOKUP($C88,ผลงาน!$K$3:$Q$901,5,0),0)</f>
        <v>0</v>
      </c>
      <c r="BA88" s="9">
        <f t="shared" si="85"/>
        <v>0</v>
      </c>
      <c r="BB88" s="116">
        <f t="shared" si="86"/>
        <v>0</v>
      </c>
      <c r="BC88" s="117">
        <f t="shared" si="87"/>
        <v>0</v>
      </c>
      <c r="BD88" s="35">
        <f t="shared" si="88"/>
        <v>0</v>
      </c>
      <c r="BE88" s="36">
        <f t="shared" si="89"/>
        <v>0</v>
      </c>
      <c r="BF88" s="9">
        <f>IFERROR(VLOOKUP($C88,Sheet5!$A$2:$L$89,9,0),0)</f>
        <v>0</v>
      </c>
      <c r="BG88" s="12">
        <f>IFERROR(VLOOKUP($C88,ผลงาน!$K$3:$Q$901,4,0),0)</f>
        <v>0</v>
      </c>
      <c r="BH88" s="154">
        <f t="shared" si="90"/>
        <v>0</v>
      </c>
      <c r="BI88" s="120">
        <f t="shared" si="91"/>
        <v>0</v>
      </c>
      <c r="BJ88" s="121">
        <f t="shared" si="92"/>
        <v>0</v>
      </c>
      <c r="BK88" s="35">
        <f t="shared" si="93"/>
        <v>0</v>
      </c>
      <c r="BL88" s="36">
        <f t="shared" si="94"/>
        <v>0</v>
      </c>
      <c r="BM88" s="9">
        <f>VLOOKUP($C88,Sheet5!$A$2:$L$89,12,0)</f>
        <v>0</v>
      </c>
      <c r="BN88" s="12">
        <f>IFERROR(VLOOKUP($C88,ผลงาน!$K$3:$Q$901,6,0),0)</f>
        <v>0</v>
      </c>
      <c r="BO88" s="9">
        <f>IFERROR(SUM(BM88/BN88),0)</f>
        <v>0</v>
      </c>
      <c r="BP88" s="116">
        <f t="shared" si="96"/>
        <v>0</v>
      </c>
      <c r="BQ88" s="117">
        <f t="shared" si="97"/>
        <v>0</v>
      </c>
      <c r="BR88" s="35">
        <f t="shared" si="98"/>
        <v>0</v>
      </c>
      <c r="BS88" s="36">
        <f t="shared" si="99"/>
        <v>0</v>
      </c>
      <c r="BT88" s="37">
        <f t="shared" si="100"/>
        <v>0</v>
      </c>
      <c r="BU88" s="38">
        <f t="shared" si="53"/>
        <v>7074682.4634600002</v>
      </c>
      <c r="BV88" s="39">
        <f>IFERROR(VLOOKUP($C88,'UC Revenue Structure'!$A$2:$F$89,6,0),0)</f>
        <v>0.46</v>
      </c>
      <c r="BW88" s="38">
        <f t="shared" si="101"/>
        <v>3254353.9331916003</v>
      </c>
      <c r="BX88" s="146">
        <f t="shared" si="54"/>
        <v>21569</v>
      </c>
      <c r="BY88" s="10">
        <f>VLOOKUP($C88,ผลงาน!$A$2:$H$898,3,0)</f>
        <v>21569</v>
      </c>
      <c r="BZ88" s="147">
        <f t="shared" si="51"/>
        <v>0</v>
      </c>
    </row>
    <row r="89" spans="1:78" x14ac:dyDescent="0.4">
      <c r="A89" s="2">
        <v>8</v>
      </c>
      <c r="B89" s="3" t="s">
        <v>6</v>
      </c>
      <c r="C89" s="135" t="s">
        <v>569</v>
      </c>
      <c r="D89" s="4" t="s">
        <v>1468</v>
      </c>
      <c r="E89" s="5" t="s">
        <v>1816</v>
      </c>
      <c r="F89" s="7">
        <v>6</v>
      </c>
      <c r="G89" s="8" t="s">
        <v>1818</v>
      </c>
      <c r="H89" s="9">
        <f>VLOOKUP($C89,Sheet5!$A$2:$L$89,3,0)</f>
        <v>26134045</v>
      </c>
      <c r="I89" s="10">
        <f>VLOOKUP($C89,ผลงาน!$A$2:$H$898,6,0)</f>
        <v>73705</v>
      </c>
      <c r="J89" s="11">
        <f t="shared" si="55"/>
        <v>354.57628383420393</v>
      </c>
      <c r="K89" s="30">
        <f t="shared" si="56"/>
        <v>88446</v>
      </c>
      <c r="L89" s="34">
        <f t="shared" si="57"/>
        <v>88446</v>
      </c>
      <c r="M89" s="35">
        <f t="shared" si="58"/>
        <v>364.30940282545282</v>
      </c>
      <c r="N89" s="36">
        <f t="shared" si="59"/>
        <v>32221709.442299999</v>
      </c>
      <c r="O89" s="9">
        <f>IFERROR(VLOOKUP($C89,Sheet5!$A$2:$L$89,5,0),0)</f>
        <v>2803468</v>
      </c>
      <c r="P89" s="10">
        <f>VLOOKUP($C89,ผลงาน!$A$2:$H$898,4,0)</f>
        <v>7761</v>
      </c>
      <c r="Q89" s="11">
        <f t="shared" si="60"/>
        <v>361.22509985826571</v>
      </c>
      <c r="R89" s="30">
        <f t="shared" si="61"/>
        <v>9313.1999999999989</v>
      </c>
      <c r="S89" s="34">
        <f t="shared" si="62"/>
        <v>9313.1999999999989</v>
      </c>
      <c r="T89" s="35">
        <f t="shared" si="63"/>
        <v>371.14072884937508</v>
      </c>
      <c r="U89" s="36">
        <f t="shared" si="64"/>
        <v>3456507.8359199995</v>
      </c>
      <c r="V89" s="9">
        <f>IFERROR(VLOOKUP($C89,Sheet5!$A$2:$L$89,4,0),0)</f>
        <v>777760.5</v>
      </c>
      <c r="W89" s="10">
        <f>VLOOKUP($C89,ผลงาน!$A$2:$H$898,5,0)</f>
        <v>3033</v>
      </c>
      <c r="X89" s="11">
        <f t="shared" si="65"/>
        <v>256.43273986152326</v>
      </c>
      <c r="Y89" s="30">
        <f t="shared" si="66"/>
        <v>3639.6</v>
      </c>
      <c r="Z89" s="34">
        <f t="shared" si="67"/>
        <v>3639.6</v>
      </c>
      <c r="AA89" s="35">
        <f t="shared" si="68"/>
        <v>263.47181857072206</v>
      </c>
      <c r="AB89" s="36">
        <f t="shared" si="69"/>
        <v>958932.03087000002</v>
      </c>
      <c r="AC89" s="9">
        <f>VLOOKUP($C89,Sheet5!$A$2:$L$89,6,0)</f>
        <v>13670</v>
      </c>
      <c r="AD89" s="10">
        <f>VLOOKUP($C89,ผลงาน!$A$2:$H$898,7,0)</f>
        <v>4402</v>
      </c>
      <c r="AE89" s="11">
        <f t="shared" si="70"/>
        <v>3.105406633348478</v>
      </c>
      <c r="AF89" s="30">
        <f t="shared" si="71"/>
        <v>5282.4</v>
      </c>
      <c r="AG89" s="34">
        <f t="shared" si="72"/>
        <v>5282.4</v>
      </c>
      <c r="AH89" s="35">
        <f t="shared" si="73"/>
        <v>3.1906500454338937</v>
      </c>
      <c r="AI89" s="36">
        <f t="shared" si="74"/>
        <v>16854.289799999999</v>
      </c>
      <c r="AJ89" s="9">
        <f>VLOOKUP($C89,Sheet5!$A$2:$L$89,7,0)</f>
        <v>1687880.5</v>
      </c>
      <c r="AK89" s="10">
        <f>VLOOKUP($C89,ผลงาน!$A$2:$H$898,8,0)</f>
        <v>0</v>
      </c>
      <c r="AL89" s="11">
        <f t="shared" si="75"/>
        <v>0</v>
      </c>
      <c r="AM89" s="30">
        <f t="shared" si="76"/>
        <v>0</v>
      </c>
      <c r="AN89" s="34">
        <f t="shared" si="77"/>
        <v>0</v>
      </c>
      <c r="AO89" s="35">
        <f t="shared" si="78"/>
        <v>0</v>
      </c>
      <c r="AP89" s="36">
        <f t="shared" si="79"/>
        <v>0</v>
      </c>
      <c r="AQ89" s="37">
        <f t="shared" si="52"/>
        <v>36654003.598889999</v>
      </c>
      <c r="AR89" s="9">
        <f>VLOOKUP($C89,Sheet5!$A$2:$L$89,8,0)</f>
        <v>13544229.549999999</v>
      </c>
      <c r="AS89" s="12">
        <f>IFERROR(VLOOKUP($C89,ผลงาน!$K$3:$Q$901,3,0),0)</f>
        <v>1427.5121999999997</v>
      </c>
      <c r="AT89" s="9">
        <f t="shared" si="80"/>
        <v>9487.9956542578075</v>
      </c>
      <c r="AU89" s="108">
        <f t="shared" si="81"/>
        <v>1713.0146399999996</v>
      </c>
      <c r="AV89" s="112">
        <f t="shared" si="82"/>
        <v>1713.0146399999996</v>
      </c>
      <c r="AW89" s="35">
        <f t="shared" si="83"/>
        <v>9748.4411349671846</v>
      </c>
      <c r="AX89" s="36">
        <f t="shared" si="84"/>
        <v>16699222.381377</v>
      </c>
      <c r="AY89" s="9">
        <f>IFERROR(VLOOKUP($C89,Sheet5!$A$2:$L$89,10,0),0)</f>
        <v>1088407.5</v>
      </c>
      <c r="AZ89" s="12">
        <f>IFERROR(VLOOKUP($C89,ผลงาน!$K$3:$Q$901,5,0),0)</f>
        <v>96.1892</v>
      </c>
      <c r="BA89" s="9">
        <f t="shared" si="85"/>
        <v>11315.277598732499</v>
      </c>
      <c r="BB89" s="116">
        <f t="shared" si="86"/>
        <v>115.42703999999999</v>
      </c>
      <c r="BC89" s="117">
        <f t="shared" si="87"/>
        <v>115.42703999999999</v>
      </c>
      <c r="BD89" s="35">
        <f t="shared" si="88"/>
        <v>11625.881968817706</v>
      </c>
      <c r="BE89" s="36">
        <f t="shared" si="89"/>
        <v>1341941.1430500001</v>
      </c>
      <c r="BF89" s="9">
        <f>IFERROR(VLOOKUP($C89,Sheet5!$A$2:$L$89,9,0),0)</f>
        <v>394329.5</v>
      </c>
      <c r="BG89" s="12">
        <f>IFERROR(VLOOKUP($C89,ผลงาน!$K$3:$Q$901,4,0),0)</f>
        <v>48.931100000000008</v>
      </c>
      <c r="BH89" s="154">
        <f t="shared" si="90"/>
        <v>8058.8725779718816</v>
      </c>
      <c r="BI89" s="120">
        <f t="shared" si="91"/>
        <v>58.717320000000008</v>
      </c>
      <c r="BJ89" s="121">
        <f t="shared" si="92"/>
        <v>58.717320000000008</v>
      </c>
      <c r="BK89" s="35">
        <f t="shared" si="93"/>
        <v>8280.0886302372091</v>
      </c>
      <c r="BL89" s="36">
        <f t="shared" si="94"/>
        <v>486184.61372999992</v>
      </c>
      <c r="BM89" s="9">
        <f>VLOOKUP($C89,Sheet5!$A$2:$L$89,12,0)</f>
        <v>367869.5</v>
      </c>
      <c r="BN89" s="12">
        <f>IFERROR(VLOOKUP($C89,ผลงาน!$K$3:$Q$901,6,0),0)</f>
        <v>67.846299999999957</v>
      </c>
      <c r="BO89" s="9">
        <f t="shared" si="95"/>
        <v>5422.1011315281785</v>
      </c>
      <c r="BP89" s="116">
        <f t="shared" si="96"/>
        <v>81.415559999999942</v>
      </c>
      <c r="BQ89" s="117">
        <f t="shared" si="97"/>
        <v>81.415559999999942</v>
      </c>
      <c r="BR89" s="35">
        <f t="shared" si="98"/>
        <v>5570.937807588627</v>
      </c>
      <c r="BS89" s="36">
        <f t="shared" si="99"/>
        <v>453561.02133000002</v>
      </c>
      <c r="BT89" s="37">
        <f t="shared" si="100"/>
        <v>18980909.159486998</v>
      </c>
      <c r="BU89" s="38">
        <f t="shared" si="53"/>
        <v>55634912.758377001</v>
      </c>
      <c r="BV89" s="39">
        <f>IFERROR(VLOOKUP($C89,'UC Revenue Structure'!$A$2:$F$89,6,0),0)</f>
        <v>0.56999999999999995</v>
      </c>
      <c r="BW89" s="38">
        <f t="shared" si="101"/>
        <v>31711900.272274889</v>
      </c>
      <c r="BX89" s="146">
        <f t="shared" si="54"/>
        <v>88901</v>
      </c>
      <c r="BY89" s="10">
        <f>VLOOKUP($C89,ผลงาน!$A$2:$H$898,3,0)</f>
        <v>88901</v>
      </c>
      <c r="BZ89" s="147">
        <f t="shared" si="51"/>
        <v>0</v>
      </c>
    </row>
    <row r="90" spans="1:78" x14ac:dyDescent="0.4">
      <c r="A90" s="2">
        <v>8</v>
      </c>
      <c r="B90" s="3" t="s">
        <v>6</v>
      </c>
      <c r="C90" s="135" t="s">
        <v>570</v>
      </c>
      <c r="D90" s="4" t="s">
        <v>1469</v>
      </c>
      <c r="E90" s="5" t="s">
        <v>1816</v>
      </c>
      <c r="F90" s="7">
        <v>13</v>
      </c>
      <c r="G90" s="8" t="s">
        <v>1821</v>
      </c>
      <c r="H90" s="9">
        <f>VLOOKUP($C90,Sheet5!$A$2:$L$89,3,0)</f>
        <v>66036694.700000003</v>
      </c>
      <c r="I90" s="10">
        <f>VLOOKUP($C90,ผลงาน!$A$2:$H$898,6,0)</f>
        <v>122558</v>
      </c>
      <c r="J90" s="11">
        <f t="shared" si="55"/>
        <v>538.81994402650173</v>
      </c>
      <c r="K90" s="30">
        <f t="shared" si="56"/>
        <v>147069.6</v>
      </c>
      <c r="L90" s="34">
        <f t="shared" si="57"/>
        <v>147069.6</v>
      </c>
      <c r="M90" s="35">
        <f t="shared" si="58"/>
        <v>553.61055149002925</v>
      </c>
      <c r="N90" s="36">
        <f t="shared" si="59"/>
        <v>81419282.363418013</v>
      </c>
      <c r="O90" s="9">
        <f>IFERROR(VLOOKUP($C90,Sheet5!$A$2:$L$89,5,0),0)</f>
        <v>16910627.5</v>
      </c>
      <c r="P90" s="10">
        <f>VLOOKUP($C90,ผลงาน!$A$2:$H$898,4,0)</f>
        <v>20136</v>
      </c>
      <c r="Q90" s="11">
        <f t="shared" si="60"/>
        <v>839.82059495431065</v>
      </c>
      <c r="R90" s="30">
        <f t="shared" si="61"/>
        <v>24163.200000000001</v>
      </c>
      <c r="S90" s="34">
        <f t="shared" si="62"/>
        <v>24163.200000000001</v>
      </c>
      <c r="T90" s="35">
        <f t="shared" si="63"/>
        <v>862.8736702858065</v>
      </c>
      <c r="U90" s="36">
        <f t="shared" si="64"/>
        <v>20849789.069850001</v>
      </c>
      <c r="V90" s="9">
        <f>IFERROR(VLOOKUP($C90,Sheet5!$A$2:$L$89,4,0),0)</f>
        <v>3511084.5</v>
      </c>
      <c r="W90" s="10">
        <f>VLOOKUP($C90,ผลงาน!$A$2:$H$898,5,0)</f>
        <v>9491</v>
      </c>
      <c r="X90" s="11">
        <f t="shared" si="65"/>
        <v>369.93830997787376</v>
      </c>
      <c r="Y90" s="30">
        <f t="shared" si="66"/>
        <v>11389.199999999999</v>
      </c>
      <c r="Z90" s="34">
        <f t="shared" si="67"/>
        <v>11389.199999999999</v>
      </c>
      <c r="AA90" s="35">
        <f t="shared" si="68"/>
        <v>380.09311658676637</v>
      </c>
      <c r="AB90" s="36">
        <f t="shared" si="69"/>
        <v>4328956.5234299991</v>
      </c>
      <c r="AC90" s="9">
        <f>VLOOKUP($C90,Sheet5!$A$2:$L$89,6,0)</f>
        <v>78486.5</v>
      </c>
      <c r="AD90" s="10">
        <f>VLOOKUP($C90,ผลงาน!$A$2:$H$898,7,0)</f>
        <v>35843</v>
      </c>
      <c r="AE90" s="11">
        <f t="shared" si="70"/>
        <v>2.1897302123148172</v>
      </c>
      <c r="AF90" s="30">
        <f t="shared" si="71"/>
        <v>43011.6</v>
      </c>
      <c r="AG90" s="34">
        <f t="shared" si="72"/>
        <v>43011.6</v>
      </c>
      <c r="AH90" s="35">
        <f t="shared" si="73"/>
        <v>2.2498383066428591</v>
      </c>
      <c r="AI90" s="36">
        <f t="shared" si="74"/>
        <v>96769.145309999993</v>
      </c>
      <c r="AJ90" s="9">
        <f>VLOOKUP($C90,Sheet5!$A$2:$L$89,7,0)</f>
        <v>4975661.25</v>
      </c>
      <c r="AK90" s="10">
        <f>VLOOKUP($C90,ผลงาน!$A$2:$H$898,8,0)</f>
        <v>0</v>
      </c>
      <c r="AL90" s="11">
        <f t="shared" si="75"/>
        <v>0</v>
      </c>
      <c r="AM90" s="30">
        <f t="shared" si="76"/>
        <v>0</v>
      </c>
      <c r="AN90" s="34">
        <f t="shared" si="77"/>
        <v>0</v>
      </c>
      <c r="AO90" s="35">
        <f t="shared" si="78"/>
        <v>0</v>
      </c>
      <c r="AP90" s="36">
        <f t="shared" si="79"/>
        <v>0</v>
      </c>
      <c r="AQ90" s="37">
        <f t="shared" si="52"/>
        <v>106694797.10200801</v>
      </c>
      <c r="AR90" s="9">
        <f>VLOOKUP($C90,Sheet5!$A$2:$L$89,8,0)</f>
        <v>48939372.199999996</v>
      </c>
      <c r="AS90" s="12">
        <f>IFERROR(VLOOKUP($C90,ผลงาน!$K$3:$Q$901,3,0),0)</f>
        <v>3739.0106999999998</v>
      </c>
      <c r="AT90" s="9">
        <f t="shared" si="80"/>
        <v>13088.855883723467</v>
      </c>
      <c r="AU90" s="108">
        <f t="shared" si="81"/>
        <v>4486.8128399999996</v>
      </c>
      <c r="AV90" s="112">
        <f t="shared" si="82"/>
        <v>4486.8128399999996</v>
      </c>
      <c r="AW90" s="35">
        <f t="shared" si="83"/>
        <v>13448.144977731676</v>
      </c>
      <c r="AX90" s="36">
        <f t="shared" si="84"/>
        <v>60339309.560267992</v>
      </c>
      <c r="AY90" s="9">
        <f>IFERROR(VLOOKUP($C90,Sheet5!$A$2:$L$89,10,0),0)</f>
        <v>5134903.75</v>
      </c>
      <c r="AZ90" s="12">
        <f>IFERROR(VLOOKUP($C90,ผลงาน!$K$3:$Q$901,5,0),0)</f>
        <v>245.01400000000001</v>
      </c>
      <c r="BA90" s="9">
        <f t="shared" si="85"/>
        <v>20957.593239569982</v>
      </c>
      <c r="BB90" s="116">
        <f t="shared" si="86"/>
        <v>294.01679999999999</v>
      </c>
      <c r="BC90" s="117">
        <f t="shared" si="87"/>
        <v>294.01679999999999</v>
      </c>
      <c r="BD90" s="35">
        <f t="shared" si="88"/>
        <v>21532.879173996178</v>
      </c>
      <c r="BE90" s="36">
        <f t="shared" si="89"/>
        <v>6331028.2295249989</v>
      </c>
      <c r="BF90" s="9">
        <f>IFERROR(VLOOKUP($C90,Sheet5!$A$2:$L$89,9,0),0)</f>
        <v>1798587.9</v>
      </c>
      <c r="BG90" s="12">
        <f>IFERROR(VLOOKUP($C90,ผลงาน!$K$3:$Q$901,4,0),0)</f>
        <v>127.4059</v>
      </c>
      <c r="BH90" s="154">
        <f t="shared" si="90"/>
        <v>14116.990657418533</v>
      </c>
      <c r="BI90" s="120">
        <f t="shared" si="91"/>
        <v>152.88708</v>
      </c>
      <c r="BJ90" s="121">
        <f t="shared" si="92"/>
        <v>152.88708</v>
      </c>
      <c r="BK90" s="35">
        <f t="shared" si="93"/>
        <v>14504.502050964673</v>
      </c>
      <c r="BL90" s="36">
        <f t="shared" si="94"/>
        <v>2217550.9654259998</v>
      </c>
      <c r="BM90" s="9">
        <f>VLOOKUP($C90,Sheet5!$A$2:$L$89,12,0)</f>
        <v>4387959.75</v>
      </c>
      <c r="BN90" s="12">
        <f>IFERROR(VLOOKUP($C90,ผลงาน!$K$3:$Q$901,6,0),0)</f>
        <v>196.70780000000002</v>
      </c>
      <c r="BO90" s="9">
        <f t="shared" si="95"/>
        <v>22306.994181217011</v>
      </c>
      <c r="BP90" s="116">
        <f t="shared" si="96"/>
        <v>236.04936000000001</v>
      </c>
      <c r="BQ90" s="117">
        <f t="shared" si="97"/>
        <v>236.04936000000001</v>
      </c>
      <c r="BR90" s="35">
        <f t="shared" si="98"/>
        <v>22919.321171491418</v>
      </c>
      <c r="BS90" s="36">
        <f t="shared" si="99"/>
        <v>5410091.0941649992</v>
      </c>
      <c r="BT90" s="37">
        <f t="shared" si="100"/>
        <v>74297979.849383995</v>
      </c>
      <c r="BU90" s="38">
        <f t="shared" si="53"/>
        <v>180992776.95139199</v>
      </c>
      <c r="BV90" s="39">
        <f>IFERROR(VLOOKUP($C90,'UC Revenue Structure'!$A$2:$F$89,6,0),0)</f>
        <v>0.54</v>
      </c>
      <c r="BW90" s="38">
        <f t="shared" si="101"/>
        <v>97736099.553751677</v>
      </c>
      <c r="BX90" s="146">
        <f t="shared" si="54"/>
        <v>188028</v>
      </c>
      <c r="BY90" s="10">
        <f>VLOOKUP($C90,ผลงาน!$A$2:$H$898,3,0)</f>
        <v>188028</v>
      </c>
      <c r="BZ90" s="147">
        <f t="shared" si="51"/>
        <v>0</v>
      </c>
    </row>
    <row r="91" spans="1:78" x14ac:dyDescent="0.4">
      <c r="A91" s="2">
        <v>8</v>
      </c>
      <c r="B91" s="3" t="s">
        <v>6</v>
      </c>
      <c r="C91" s="135" t="s">
        <v>571</v>
      </c>
      <c r="D91" s="4" t="s">
        <v>1470</v>
      </c>
      <c r="E91" s="5" t="s">
        <v>1816</v>
      </c>
      <c r="F91" s="7">
        <v>5</v>
      </c>
      <c r="G91" s="8" t="s">
        <v>1820</v>
      </c>
      <c r="H91" s="9">
        <f>VLOOKUP($C91,Sheet5!$A$2:$L$89,3,0)</f>
        <v>22128358.25</v>
      </c>
      <c r="I91" s="10">
        <f>VLOOKUP($C91,ผลงาน!$A$2:$H$898,6,0)</f>
        <v>63184</v>
      </c>
      <c r="J91" s="11">
        <f t="shared" si="55"/>
        <v>350.22091431375031</v>
      </c>
      <c r="K91" s="30">
        <f t="shared" si="56"/>
        <v>75820.800000000003</v>
      </c>
      <c r="L91" s="34">
        <f t="shared" si="57"/>
        <v>75820.800000000003</v>
      </c>
      <c r="M91" s="35">
        <f t="shared" si="58"/>
        <v>359.83447841166276</v>
      </c>
      <c r="N91" s="36">
        <f t="shared" si="59"/>
        <v>27282938.020755</v>
      </c>
      <c r="O91" s="9">
        <f>IFERROR(VLOOKUP($C91,Sheet5!$A$2:$L$89,5,0),0)</f>
        <v>2622130.31</v>
      </c>
      <c r="P91" s="10">
        <f>VLOOKUP($C91,ผลงาน!$A$2:$H$898,4,0)</f>
        <v>13021</v>
      </c>
      <c r="Q91" s="11">
        <f t="shared" si="60"/>
        <v>201.37703018201367</v>
      </c>
      <c r="R91" s="30">
        <f t="shared" si="61"/>
        <v>15625.199999999999</v>
      </c>
      <c r="S91" s="34">
        <f t="shared" si="62"/>
        <v>15625.199999999999</v>
      </c>
      <c r="T91" s="35">
        <f t="shared" si="63"/>
        <v>206.90482966050993</v>
      </c>
      <c r="U91" s="36">
        <f t="shared" si="64"/>
        <v>3232929.3444113997</v>
      </c>
      <c r="V91" s="9">
        <f>IFERROR(VLOOKUP($C91,Sheet5!$A$2:$L$89,4,0),0)</f>
        <v>653425.75</v>
      </c>
      <c r="W91" s="10">
        <f>VLOOKUP($C91,ผลงาน!$A$2:$H$898,5,0)</f>
        <v>3871</v>
      </c>
      <c r="X91" s="11">
        <f t="shared" si="65"/>
        <v>168.80024541462154</v>
      </c>
      <c r="Y91" s="30">
        <f t="shared" si="66"/>
        <v>4645.2</v>
      </c>
      <c r="Z91" s="34">
        <f t="shared" si="67"/>
        <v>4645.2</v>
      </c>
      <c r="AA91" s="35">
        <f t="shared" si="68"/>
        <v>173.43381215125291</v>
      </c>
      <c r="AB91" s="36">
        <f t="shared" si="69"/>
        <v>805634.744205</v>
      </c>
      <c r="AC91" s="9">
        <f>VLOOKUP($C91,Sheet5!$A$2:$L$89,6,0)</f>
        <v>701</v>
      </c>
      <c r="AD91" s="10">
        <f>VLOOKUP($C91,ผลงาน!$A$2:$H$898,7,0)</f>
        <v>63</v>
      </c>
      <c r="AE91" s="11">
        <f t="shared" si="70"/>
        <v>11.126984126984127</v>
      </c>
      <c r="AF91" s="30">
        <f t="shared" si="71"/>
        <v>75.599999999999994</v>
      </c>
      <c r="AG91" s="34">
        <f t="shared" si="72"/>
        <v>75.599999999999994</v>
      </c>
      <c r="AH91" s="35">
        <f t="shared" si="73"/>
        <v>11.432419841269841</v>
      </c>
      <c r="AI91" s="36">
        <f t="shared" si="74"/>
        <v>864.29093999999986</v>
      </c>
      <c r="AJ91" s="9">
        <f>VLOOKUP($C91,Sheet5!$A$2:$L$89,7,0)</f>
        <v>1168795.8</v>
      </c>
      <c r="AK91" s="10">
        <f>VLOOKUP($C91,ผลงาน!$A$2:$H$898,8,0)</f>
        <v>2</v>
      </c>
      <c r="AL91" s="11">
        <f t="shared" si="75"/>
        <v>584397.9</v>
      </c>
      <c r="AM91" s="30">
        <f t="shared" si="76"/>
        <v>2.4</v>
      </c>
      <c r="AN91" s="34">
        <f t="shared" si="77"/>
        <v>2.4</v>
      </c>
      <c r="AO91" s="35">
        <f t="shared" si="78"/>
        <v>600439.622355</v>
      </c>
      <c r="AP91" s="36">
        <f t="shared" si="79"/>
        <v>1441055.093652</v>
      </c>
      <c r="AQ91" s="37">
        <f t="shared" si="52"/>
        <v>32763421.493963402</v>
      </c>
      <c r="AR91" s="9">
        <f>VLOOKUP($C91,Sheet5!$A$2:$L$89,8,0)</f>
        <v>7667802.2400000002</v>
      </c>
      <c r="AS91" s="12">
        <f>IFERROR(VLOOKUP($C91,ผลงาน!$K$3:$Q$901,3,0),0)</f>
        <v>939.08920000000001</v>
      </c>
      <c r="AT91" s="9">
        <f t="shared" si="80"/>
        <v>8165.1479326990448</v>
      </c>
      <c r="AU91" s="108">
        <f t="shared" si="81"/>
        <v>1126.9070400000001</v>
      </c>
      <c r="AV91" s="112">
        <f t="shared" si="82"/>
        <v>1126.9070400000001</v>
      </c>
      <c r="AW91" s="35">
        <f t="shared" si="83"/>
        <v>8389.2812434516327</v>
      </c>
      <c r="AX91" s="36">
        <f t="shared" si="84"/>
        <v>9453940.0937855989</v>
      </c>
      <c r="AY91" s="9">
        <f>IFERROR(VLOOKUP($C91,Sheet5!$A$2:$L$89,10,0),0)</f>
        <v>853611.33</v>
      </c>
      <c r="AZ91" s="12">
        <f>IFERROR(VLOOKUP($C91,ผลงาน!$K$3:$Q$901,5,0),0)</f>
        <v>51.68</v>
      </c>
      <c r="BA91" s="9">
        <f t="shared" si="85"/>
        <v>16517.247097523221</v>
      </c>
      <c r="BB91" s="116">
        <f t="shared" si="86"/>
        <v>62.015999999999998</v>
      </c>
      <c r="BC91" s="117">
        <f t="shared" si="87"/>
        <v>62.015999999999998</v>
      </c>
      <c r="BD91" s="35">
        <f t="shared" si="88"/>
        <v>16970.645530350233</v>
      </c>
      <c r="BE91" s="36">
        <f t="shared" si="89"/>
        <v>1052451.5532102</v>
      </c>
      <c r="BF91" s="9">
        <f>IFERROR(VLOOKUP($C91,Sheet5!$A$2:$L$89,9,0),0)</f>
        <v>240799.5</v>
      </c>
      <c r="BG91" s="12">
        <f>IFERROR(VLOOKUP($C91,ผลงาน!$K$3:$Q$901,4,0),0)</f>
        <v>31.4726</v>
      </c>
      <c r="BH91" s="154">
        <f t="shared" si="90"/>
        <v>7651.0837998767183</v>
      </c>
      <c r="BI91" s="120">
        <f t="shared" si="91"/>
        <v>37.767119999999998</v>
      </c>
      <c r="BJ91" s="121">
        <f t="shared" si="92"/>
        <v>37.767119999999998</v>
      </c>
      <c r="BK91" s="35">
        <f t="shared" si="93"/>
        <v>7861.1060501833344</v>
      </c>
      <c r="BL91" s="36">
        <f t="shared" si="94"/>
        <v>296891.33552999998</v>
      </c>
      <c r="BM91" s="9">
        <f>VLOOKUP($C91,Sheet5!$A$2:$L$89,12,0)</f>
        <v>531431</v>
      </c>
      <c r="BN91" s="12">
        <f>IFERROR(VLOOKUP($C91,ผลงาน!$K$3:$Q$901,6,0),0)</f>
        <v>41.535100000000064</v>
      </c>
      <c r="BO91" s="9">
        <f t="shared" si="95"/>
        <v>12794.744685819926</v>
      </c>
      <c r="BP91" s="116">
        <f t="shared" si="96"/>
        <v>49.842120000000072</v>
      </c>
      <c r="BQ91" s="117">
        <f t="shared" si="97"/>
        <v>49.842120000000072</v>
      </c>
      <c r="BR91" s="35">
        <f t="shared" si="98"/>
        <v>13145.960427445683</v>
      </c>
      <c r="BS91" s="36">
        <f t="shared" si="99"/>
        <v>655222.53714000003</v>
      </c>
      <c r="BT91" s="37">
        <f t="shared" si="100"/>
        <v>11458505.5196658</v>
      </c>
      <c r="BU91" s="38">
        <f t="shared" si="53"/>
        <v>44221927.013629198</v>
      </c>
      <c r="BV91" s="39">
        <f>IFERROR(VLOOKUP($C91,'UC Revenue Structure'!$A$2:$F$89,6,0),0)</f>
        <v>0.54</v>
      </c>
      <c r="BW91" s="38">
        <f t="shared" si="101"/>
        <v>23879840.587359767</v>
      </c>
      <c r="BX91" s="146">
        <f t="shared" si="54"/>
        <v>80141</v>
      </c>
      <c r="BY91" s="10">
        <f>VLOOKUP($C91,ผลงาน!$A$2:$H$898,3,0)</f>
        <v>80141</v>
      </c>
      <c r="BZ91" s="147">
        <f t="shared" si="51"/>
        <v>0</v>
      </c>
    </row>
    <row r="92" spans="1:78" x14ac:dyDescent="0.4">
      <c r="A92" s="2">
        <v>8</v>
      </c>
      <c r="B92" s="3" t="s">
        <v>6</v>
      </c>
      <c r="C92" s="135" t="s">
        <v>572</v>
      </c>
      <c r="D92" s="4" t="s">
        <v>1471</v>
      </c>
      <c r="E92" s="5" t="s">
        <v>1816</v>
      </c>
      <c r="F92" s="7">
        <v>6</v>
      </c>
      <c r="G92" s="8" t="s">
        <v>1818</v>
      </c>
      <c r="H92" s="9">
        <f>VLOOKUP($C92,Sheet5!$A$2:$L$89,3,0)</f>
        <v>27672311.100000001</v>
      </c>
      <c r="I92" s="10">
        <f>VLOOKUP($C92,ผลงาน!$A$2:$H$898,6,0)</f>
        <v>57143</v>
      </c>
      <c r="J92" s="11">
        <f t="shared" si="55"/>
        <v>484.26423358941605</v>
      </c>
      <c r="K92" s="30">
        <f t="shared" si="56"/>
        <v>68571.599999999991</v>
      </c>
      <c r="L92" s="34">
        <f t="shared" si="57"/>
        <v>68571.599999999991</v>
      </c>
      <c r="M92" s="35">
        <f t="shared" si="58"/>
        <v>497.55728680144551</v>
      </c>
      <c r="N92" s="36">
        <f t="shared" si="59"/>
        <v>34118299.247633994</v>
      </c>
      <c r="O92" s="9">
        <f>IFERROR(VLOOKUP($C92,Sheet5!$A$2:$L$89,5,0),0)</f>
        <v>2423214.0499999998</v>
      </c>
      <c r="P92" s="10">
        <f>VLOOKUP($C92,ผลงาน!$A$2:$H$898,4,0)</f>
        <v>6533</v>
      </c>
      <c r="Q92" s="11">
        <f t="shared" si="60"/>
        <v>370.91903413439456</v>
      </c>
      <c r="R92" s="30">
        <f t="shared" si="61"/>
        <v>7839.5999999999995</v>
      </c>
      <c r="S92" s="34">
        <f t="shared" si="62"/>
        <v>7839.5999999999995</v>
      </c>
      <c r="T92" s="35">
        <f t="shared" si="63"/>
        <v>381.1007616213837</v>
      </c>
      <c r="U92" s="36">
        <f t="shared" si="64"/>
        <v>2987677.5308069997</v>
      </c>
      <c r="V92" s="9">
        <f>IFERROR(VLOOKUP($C92,Sheet5!$A$2:$L$89,4,0),0)</f>
        <v>890103</v>
      </c>
      <c r="W92" s="10">
        <f>VLOOKUP($C92,ผลงาน!$A$2:$H$898,5,0)</f>
        <v>7850</v>
      </c>
      <c r="X92" s="11">
        <f t="shared" si="65"/>
        <v>113.38891719745223</v>
      </c>
      <c r="Y92" s="30">
        <f t="shared" si="66"/>
        <v>9420</v>
      </c>
      <c r="Z92" s="34">
        <f t="shared" si="67"/>
        <v>9420</v>
      </c>
      <c r="AA92" s="35">
        <f t="shared" si="68"/>
        <v>116.50144297452229</v>
      </c>
      <c r="AB92" s="36">
        <f t="shared" si="69"/>
        <v>1097443.5928199999</v>
      </c>
      <c r="AC92" s="9">
        <f>VLOOKUP($C92,Sheet5!$A$2:$L$89,6,0)</f>
        <v>3921</v>
      </c>
      <c r="AD92" s="10">
        <f>VLOOKUP($C92,ผลงาน!$A$2:$H$898,7,0)</f>
        <v>217</v>
      </c>
      <c r="AE92" s="11">
        <f t="shared" si="70"/>
        <v>18.069124423963135</v>
      </c>
      <c r="AF92" s="30">
        <f t="shared" si="71"/>
        <v>260.39999999999998</v>
      </c>
      <c r="AG92" s="34">
        <f t="shared" si="72"/>
        <v>260.39999999999998</v>
      </c>
      <c r="AH92" s="35">
        <f t="shared" si="73"/>
        <v>18.565121889400924</v>
      </c>
      <c r="AI92" s="36">
        <f t="shared" si="74"/>
        <v>4834.3577400000004</v>
      </c>
      <c r="AJ92" s="9">
        <f>VLOOKUP($C92,Sheet5!$A$2:$L$89,7,0)</f>
        <v>1807848.95</v>
      </c>
      <c r="AK92" s="10">
        <f>VLOOKUP($C92,ผลงาน!$A$2:$H$898,8,0)</f>
        <v>0</v>
      </c>
      <c r="AL92" s="11">
        <f t="shared" si="75"/>
        <v>0</v>
      </c>
      <c r="AM92" s="30">
        <f t="shared" si="76"/>
        <v>0</v>
      </c>
      <c r="AN92" s="34">
        <f t="shared" si="77"/>
        <v>0</v>
      </c>
      <c r="AO92" s="35">
        <f t="shared" si="78"/>
        <v>0</v>
      </c>
      <c r="AP92" s="36">
        <f t="shared" si="79"/>
        <v>0</v>
      </c>
      <c r="AQ92" s="37">
        <f t="shared" si="52"/>
        <v>38208254.729001001</v>
      </c>
      <c r="AR92" s="9">
        <f>VLOOKUP($C92,Sheet5!$A$2:$L$89,8,0)</f>
        <v>10836206</v>
      </c>
      <c r="AS92" s="12">
        <f>IFERROR(VLOOKUP($C92,ผลงาน!$K$3:$Q$901,3,0),0)</f>
        <v>965.62140000000011</v>
      </c>
      <c r="AT92" s="9">
        <f t="shared" si="80"/>
        <v>11222.002743518318</v>
      </c>
      <c r="AU92" s="108">
        <f t="shared" si="81"/>
        <v>1158.74568</v>
      </c>
      <c r="AV92" s="112">
        <f t="shared" si="82"/>
        <v>1158.74568</v>
      </c>
      <c r="AW92" s="35">
        <f t="shared" si="83"/>
        <v>11530.046718827896</v>
      </c>
      <c r="AX92" s="36">
        <f t="shared" si="84"/>
        <v>13360391.825639999</v>
      </c>
      <c r="AY92" s="9">
        <f>IFERROR(VLOOKUP($C92,Sheet5!$A$2:$L$89,10,0),0)</f>
        <v>1266480</v>
      </c>
      <c r="AZ92" s="12">
        <f>IFERROR(VLOOKUP($C92,ผลงาน!$K$3:$Q$901,5,0),0)</f>
        <v>68.001400000000004</v>
      </c>
      <c r="BA92" s="9">
        <f t="shared" si="85"/>
        <v>18624.322440420343</v>
      </c>
      <c r="BB92" s="116">
        <f t="shared" si="86"/>
        <v>81.601680000000002</v>
      </c>
      <c r="BC92" s="117">
        <f t="shared" si="87"/>
        <v>81.601680000000002</v>
      </c>
      <c r="BD92" s="35">
        <f t="shared" si="88"/>
        <v>19135.560091409883</v>
      </c>
      <c r="BE92" s="36">
        <f t="shared" si="89"/>
        <v>1561493.8512000002</v>
      </c>
      <c r="BF92" s="9">
        <f>IFERROR(VLOOKUP($C92,Sheet5!$A$2:$L$89,9,0),0)</f>
        <v>340688</v>
      </c>
      <c r="BG92" s="12">
        <f>IFERROR(VLOOKUP($C92,ผลงาน!$K$3:$Q$901,4,0),0)</f>
        <v>37.808599999999998</v>
      </c>
      <c r="BH92" s="154">
        <f t="shared" si="90"/>
        <v>9010.8599630771841</v>
      </c>
      <c r="BI92" s="120">
        <f t="shared" si="91"/>
        <v>45.37032</v>
      </c>
      <c r="BJ92" s="121">
        <f t="shared" si="92"/>
        <v>45.37032</v>
      </c>
      <c r="BK92" s="35">
        <f t="shared" si="93"/>
        <v>9258.2080690636521</v>
      </c>
      <c r="BL92" s="36">
        <f t="shared" si="94"/>
        <v>420047.86271999998</v>
      </c>
      <c r="BM92" s="9">
        <f>VLOOKUP($C92,Sheet5!$A$2:$L$89,12,0)</f>
        <v>497442</v>
      </c>
      <c r="BN92" s="12">
        <f>IFERROR(VLOOKUP($C92,ผลงาน!$K$3:$Q$901,6,0),0)</f>
        <v>983962.45660000003</v>
      </c>
      <c r="BO92" s="9">
        <f t="shared" si="95"/>
        <v>0.50554977648117716</v>
      </c>
      <c r="BP92" s="116">
        <f t="shared" si="96"/>
        <v>1180754.9479199999</v>
      </c>
      <c r="BQ92" s="117">
        <f t="shared" si="97"/>
        <v>1180754.9479199999</v>
      </c>
      <c r="BR92" s="35">
        <f t="shared" si="98"/>
        <v>0.51942711784558548</v>
      </c>
      <c r="BS92" s="36">
        <f t="shared" si="99"/>
        <v>613316.13948000001</v>
      </c>
      <c r="BT92" s="37">
        <f t="shared" si="100"/>
        <v>15955249.679039998</v>
      </c>
      <c r="BU92" s="38">
        <f t="shared" si="53"/>
        <v>54163504.408041</v>
      </c>
      <c r="BV92" s="39">
        <f>IFERROR(VLOOKUP($C92,'UC Revenue Structure'!$A$2:$F$89,6,0),0)</f>
        <v>0.65</v>
      </c>
      <c r="BW92" s="38">
        <f t="shared" si="101"/>
        <v>35206277.865226649</v>
      </c>
      <c r="BX92" s="146">
        <f t="shared" si="54"/>
        <v>71743</v>
      </c>
      <c r="BY92" s="10">
        <f>VLOOKUP($C92,ผลงาน!$A$2:$H$898,3,0)</f>
        <v>71743</v>
      </c>
      <c r="BZ92" s="147">
        <f t="shared" ref="BZ92:BZ104" si="107">SUM(BX92-BY92)</f>
        <v>0</v>
      </c>
    </row>
    <row r="93" spans="1:78" x14ac:dyDescent="0.4">
      <c r="A93" s="2">
        <v>8</v>
      </c>
      <c r="B93" s="3" t="s">
        <v>6</v>
      </c>
      <c r="C93" s="135" t="s">
        <v>573</v>
      </c>
      <c r="D93" s="4" t="s">
        <v>1472</v>
      </c>
      <c r="E93" s="5" t="s">
        <v>1816</v>
      </c>
      <c r="F93" s="7">
        <v>6</v>
      </c>
      <c r="G93" s="8" t="s">
        <v>1818</v>
      </c>
      <c r="H93" s="9">
        <f>VLOOKUP($C93,Sheet5!$A$2:$L$89,3,0)</f>
        <v>20084407</v>
      </c>
      <c r="I93" s="10">
        <f>VLOOKUP($C93,ผลงาน!$A$2:$H$898,6,0)</f>
        <v>60695</v>
      </c>
      <c r="J93" s="11">
        <f t="shared" si="55"/>
        <v>330.90710931707719</v>
      </c>
      <c r="K93" s="30">
        <f t="shared" si="56"/>
        <v>72834</v>
      </c>
      <c r="L93" s="34">
        <f t="shared" si="57"/>
        <v>72834</v>
      </c>
      <c r="M93" s="35">
        <f t="shared" si="58"/>
        <v>339.99050946783098</v>
      </c>
      <c r="N93" s="36">
        <f t="shared" si="59"/>
        <v>24762868.766580001</v>
      </c>
      <c r="O93" s="9">
        <f>IFERROR(VLOOKUP($C93,Sheet5!$A$2:$L$89,5,0),0)</f>
        <v>4199156</v>
      </c>
      <c r="P93" s="10">
        <f>VLOOKUP($C93,ผลงาน!$A$2:$H$898,4,0)</f>
        <v>14037</v>
      </c>
      <c r="Q93" s="11">
        <f t="shared" si="60"/>
        <v>299.14910593431642</v>
      </c>
      <c r="R93" s="30">
        <f t="shared" si="61"/>
        <v>16844.399999999998</v>
      </c>
      <c r="S93" s="34">
        <f t="shared" si="62"/>
        <v>16844.399999999998</v>
      </c>
      <c r="T93" s="35">
        <f t="shared" si="63"/>
        <v>307.36074889221339</v>
      </c>
      <c r="U93" s="36">
        <f t="shared" si="64"/>
        <v>5177307.3986399984</v>
      </c>
      <c r="V93" s="9">
        <f>IFERROR(VLOOKUP($C93,Sheet5!$A$2:$L$89,4,0),0)</f>
        <v>780467</v>
      </c>
      <c r="W93" s="10">
        <f>VLOOKUP($C93,ผลงาน!$A$2:$H$898,5,0)</f>
        <v>3891</v>
      </c>
      <c r="X93" s="11">
        <f t="shared" si="65"/>
        <v>200.58262657414545</v>
      </c>
      <c r="Y93" s="30">
        <f t="shared" si="66"/>
        <v>4669.2</v>
      </c>
      <c r="Z93" s="34">
        <f t="shared" si="67"/>
        <v>4669.2</v>
      </c>
      <c r="AA93" s="35">
        <f t="shared" si="68"/>
        <v>206.08861967360573</v>
      </c>
      <c r="AB93" s="36">
        <f t="shared" si="69"/>
        <v>962268.98297999986</v>
      </c>
      <c r="AC93" s="9">
        <f>VLOOKUP($C93,Sheet5!$A$2:$L$89,6,0)</f>
        <v>18055</v>
      </c>
      <c r="AD93" s="10">
        <f>VLOOKUP($C93,ผลงาน!$A$2:$H$898,7,0)</f>
        <v>13</v>
      </c>
      <c r="AE93" s="11">
        <f t="shared" si="70"/>
        <v>1388.8461538461538</v>
      </c>
      <c r="AF93" s="30">
        <f t="shared" si="71"/>
        <v>15.6</v>
      </c>
      <c r="AG93" s="34">
        <f t="shared" si="72"/>
        <v>15.6</v>
      </c>
      <c r="AH93" s="35">
        <f t="shared" si="73"/>
        <v>1426.9699807692307</v>
      </c>
      <c r="AI93" s="36">
        <f t="shared" si="74"/>
        <v>22260.731699999997</v>
      </c>
      <c r="AJ93" s="9">
        <f>VLOOKUP($C93,Sheet5!$A$2:$L$89,7,0)</f>
        <v>1279393</v>
      </c>
      <c r="AK93" s="10">
        <f>VLOOKUP($C93,ผลงาน!$A$2:$H$898,8,0)</f>
        <v>0</v>
      </c>
      <c r="AL93" s="11">
        <f t="shared" si="75"/>
        <v>0</v>
      </c>
      <c r="AM93" s="30">
        <f t="shared" si="76"/>
        <v>0</v>
      </c>
      <c r="AN93" s="34">
        <f t="shared" si="77"/>
        <v>0</v>
      </c>
      <c r="AO93" s="35">
        <f t="shared" si="78"/>
        <v>0</v>
      </c>
      <c r="AP93" s="36">
        <f t="shared" si="79"/>
        <v>0</v>
      </c>
      <c r="AQ93" s="37">
        <f t="shared" si="52"/>
        <v>30924705.879899997</v>
      </c>
      <c r="AR93" s="9">
        <f>VLOOKUP($C93,Sheet5!$A$2:$L$89,8,0)</f>
        <v>11118095</v>
      </c>
      <c r="AS93" s="12">
        <f>IFERROR(VLOOKUP($C93,ผลงาน!$K$3:$Q$901,3,0),0)</f>
        <v>1270.6100000000001</v>
      </c>
      <c r="AT93" s="9">
        <f t="shared" si="80"/>
        <v>8750.2026585655694</v>
      </c>
      <c r="AU93" s="108">
        <f t="shared" si="81"/>
        <v>1524.7320000000002</v>
      </c>
      <c r="AV93" s="112">
        <f t="shared" si="82"/>
        <v>1524.7320000000002</v>
      </c>
      <c r="AW93" s="35">
        <f t="shared" si="83"/>
        <v>8990.3957215431947</v>
      </c>
      <c r="AX93" s="36">
        <f t="shared" si="84"/>
        <v>13707944.0493</v>
      </c>
      <c r="AY93" s="9">
        <f>IFERROR(VLOOKUP($C93,Sheet5!$A$2:$L$89,10,0),0)</f>
        <v>1534362</v>
      </c>
      <c r="AZ93" s="12">
        <f>IFERROR(VLOOKUP($C93,ผลงาน!$K$3:$Q$901,5,0),0)</f>
        <v>104.64000000000001</v>
      </c>
      <c r="BA93" s="9">
        <f t="shared" si="85"/>
        <v>14663.245412844035</v>
      </c>
      <c r="BB93" s="116">
        <f t="shared" si="86"/>
        <v>125.56800000000001</v>
      </c>
      <c r="BC93" s="117">
        <f t="shared" si="87"/>
        <v>125.56800000000001</v>
      </c>
      <c r="BD93" s="35">
        <f t="shared" si="88"/>
        <v>15065.751499426604</v>
      </c>
      <c r="BE93" s="36">
        <f t="shared" si="89"/>
        <v>1891776.28428</v>
      </c>
      <c r="BF93" s="9">
        <f>IFERROR(VLOOKUP($C93,Sheet5!$A$2:$L$89,9,0),0)</f>
        <v>516896</v>
      </c>
      <c r="BG93" s="12">
        <f>IFERROR(VLOOKUP($C93,ผลงาน!$K$3:$Q$901,4,0),0)</f>
        <v>54.599999999999994</v>
      </c>
      <c r="BH93" s="154">
        <f t="shared" si="90"/>
        <v>9466.9597069597075</v>
      </c>
      <c r="BI93" s="120">
        <f t="shared" si="91"/>
        <v>65.52</v>
      </c>
      <c r="BJ93" s="121">
        <f t="shared" si="92"/>
        <v>65.52</v>
      </c>
      <c r="BK93" s="35">
        <f t="shared" si="93"/>
        <v>9726.8277509157524</v>
      </c>
      <c r="BL93" s="36">
        <f t="shared" si="94"/>
        <v>637301.75424000004</v>
      </c>
      <c r="BM93" s="9">
        <f>VLOOKUP($C93,Sheet5!$A$2:$L$89,12,0)</f>
        <v>478938</v>
      </c>
      <c r="BN93" s="12">
        <f>IFERROR(VLOOKUP($C93,ผลงาน!$K$3:$Q$901,6,0),0)</f>
        <v>54.7199999999998</v>
      </c>
      <c r="BO93" s="9">
        <f t="shared" si="95"/>
        <v>8752.5219298245938</v>
      </c>
      <c r="BP93" s="116">
        <f t="shared" si="96"/>
        <v>65.66399999999976</v>
      </c>
      <c r="BQ93" s="117">
        <f t="shared" si="97"/>
        <v>65.66399999999976</v>
      </c>
      <c r="BR93" s="35">
        <f t="shared" si="98"/>
        <v>8992.7786567982785</v>
      </c>
      <c r="BS93" s="36">
        <f t="shared" si="99"/>
        <v>590501.81772000005</v>
      </c>
      <c r="BT93" s="37">
        <f t="shared" si="100"/>
        <v>16827523.905540001</v>
      </c>
      <c r="BU93" s="38">
        <f t="shared" si="53"/>
        <v>47752229.785439998</v>
      </c>
      <c r="BV93" s="39">
        <f>IFERROR(VLOOKUP($C93,'UC Revenue Structure'!$A$2:$F$89,6,0),0)</f>
        <v>0.62</v>
      </c>
      <c r="BW93" s="38">
        <f t="shared" si="101"/>
        <v>29606382.466972798</v>
      </c>
      <c r="BX93" s="146">
        <f t="shared" si="54"/>
        <v>78636</v>
      </c>
      <c r="BY93" s="10">
        <f>VLOOKUP($C93,ผลงาน!$A$2:$H$898,3,0)</f>
        <v>78636</v>
      </c>
      <c r="BZ93" s="147">
        <f t="shared" si="107"/>
        <v>0</v>
      </c>
    </row>
    <row r="94" spans="1:78" x14ac:dyDescent="0.4">
      <c r="A94" s="2">
        <v>8</v>
      </c>
      <c r="B94" s="3" t="s">
        <v>6</v>
      </c>
      <c r="C94" s="135" t="s">
        <v>574</v>
      </c>
      <c r="D94" s="4" t="s">
        <v>1473</v>
      </c>
      <c r="E94" s="5" t="s">
        <v>1816</v>
      </c>
      <c r="F94" s="7">
        <v>6</v>
      </c>
      <c r="G94" s="8" t="s">
        <v>1818</v>
      </c>
      <c r="H94" s="9">
        <f>VLOOKUP($C94,Sheet5!$A$2:$L$89,3,0)</f>
        <v>33247535.760000002</v>
      </c>
      <c r="I94" s="10">
        <f>VLOOKUP($C94,ผลงาน!$A$2:$H$898,6,0)</f>
        <v>74237</v>
      </c>
      <c r="J94" s="11">
        <f t="shared" si="55"/>
        <v>447.85667200991423</v>
      </c>
      <c r="K94" s="30">
        <f t="shared" si="56"/>
        <v>89084.4</v>
      </c>
      <c r="L94" s="34">
        <f t="shared" si="57"/>
        <v>89084.4</v>
      </c>
      <c r="M94" s="35">
        <f t="shared" si="58"/>
        <v>460.15033765658637</v>
      </c>
      <c r="N94" s="36">
        <f t="shared" si="59"/>
        <v>40992216.7399344</v>
      </c>
      <c r="O94" s="9">
        <f>IFERROR(VLOOKUP($C94,Sheet5!$A$2:$L$89,5,0),0)</f>
        <v>4983195.0199999996</v>
      </c>
      <c r="P94" s="10">
        <f>VLOOKUP($C94,ผลงาน!$A$2:$H$898,4,0)</f>
        <v>10858</v>
      </c>
      <c r="Q94" s="11">
        <f t="shared" si="60"/>
        <v>458.94225640081044</v>
      </c>
      <c r="R94" s="30">
        <f t="shared" si="61"/>
        <v>13029.6</v>
      </c>
      <c r="S94" s="34">
        <f t="shared" si="62"/>
        <v>13029.6</v>
      </c>
      <c r="T94" s="35">
        <f t="shared" si="63"/>
        <v>471.5402213390127</v>
      </c>
      <c r="U94" s="36">
        <f t="shared" si="64"/>
        <v>6143980.4679588005</v>
      </c>
      <c r="V94" s="9">
        <f>IFERROR(VLOOKUP($C94,Sheet5!$A$2:$L$89,4,0),0)</f>
        <v>916796</v>
      </c>
      <c r="W94" s="10">
        <f>VLOOKUP($C94,ผลงาน!$A$2:$H$898,5,0)</f>
        <v>7407</v>
      </c>
      <c r="X94" s="11">
        <f t="shared" si="65"/>
        <v>123.77426758471717</v>
      </c>
      <c r="Y94" s="30">
        <f t="shared" si="66"/>
        <v>8888.4</v>
      </c>
      <c r="Z94" s="34">
        <f t="shared" si="67"/>
        <v>8888.4</v>
      </c>
      <c r="AA94" s="35">
        <f t="shared" si="68"/>
        <v>127.17187122991766</v>
      </c>
      <c r="AB94" s="36">
        <f t="shared" si="69"/>
        <v>1130354.4602400002</v>
      </c>
      <c r="AC94" s="9">
        <f>VLOOKUP($C94,Sheet5!$A$2:$L$89,6,0)</f>
        <v>40939</v>
      </c>
      <c r="AD94" s="10">
        <f>VLOOKUP($C94,ผลงาน!$A$2:$H$898,7,0)</f>
        <v>4137</v>
      </c>
      <c r="AE94" s="11">
        <f t="shared" si="70"/>
        <v>9.8958182257674636</v>
      </c>
      <c r="AF94" s="30">
        <f t="shared" si="71"/>
        <v>4964.3999999999996</v>
      </c>
      <c r="AG94" s="34">
        <f t="shared" si="72"/>
        <v>4964.3999999999996</v>
      </c>
      <c r="AH94" s="35">
        <f t="shared" si="73"/>
        <v>10.167458436064781</v>
      </c>
      <c r="AI94" s="36">
        <f t="shared" si="74"/>
        <v>50475.330659999992</v>
      </c>
      <c r="AJ94" s="9">
        <f>VLOOKUP($C94,Sheet5!$A$2:$L$89,7,0)</f>
        <v>2201735.5</v>
      </c>
      <c r="AK94" s="10">
        <f>VLOOKUP($C94,ผลงาน!$A$2:$H$898,8,0)</f>
        <v>3</v>
      </c>
      <c r="AL94" s="11">
        <f t="shared" si="75"/>
        <v>733911.83333333337</v>
      </c>
      <c r="AM94" s="30">
        <f t="shared" si="76"/>
        <v>3.5999999999999996</v>
      </c>
      <c r="AN94" s="34">
        <f t="shared" si="77"/>
        <v>3.5999999999999996</v>
      </c>
      <c r="AO94" s="35">
        <f t="shared" si="78"/>
        <v>754057.71315833332</v>
      </c>
      <c r="AP94" s="36">
        <f t="shared" si="79"/>
        <v>2714607.7673699996</v>
      </c>
      <c r="AQ94" s="37">
        <f t="shared" si="52"/>
        <v>51031634.7661632</v>
      </c>
      <c r="AR94" s="9">
        <f>VLOOKUP($C94,Sheet5!$A$2:$L$89,8,0)</f>
        <v>29476342.620000001</v>
      </c>
      <c r="AS94" s="12">
        <f>IFERROR(VLOOKUP($C94,ผลงาน!$K$3:$Q$901,3,0),0)</f>
        <v>1786.0717</v>
      </c>
      <c r="AT94" s="9">
        <f t="shared" si="80"/>
        <v>16503.448668942016</v>
      </c>
      <c r="AU94" s="108">
        <f t="shared" si="81"/>
        <v>2143.28604</v>
      </c>
      <c r="AV94" s="112">
        <f t="shared" si="82"/>
        <v>2143.28604</v>
      </c>
      <c r="AW94" s="35">
        <f t="shared" si="83"/>
        <v>16956.468334904475</v>
      </c>
      <c r="AX94" s="36">
        <f t="shared" si="84"/>
        <v>36342561.869902804</v>
      </c>
      <c r="AY94" s="9">
        <f>IFERROR(VLOOKUP($C94,Sheet5!$A$2:$L$89,10,0),0)</f>
        <v>2998851.99</v>
      </c>
      <c r="AZ94" s="12">
        <f>IFERROR(VLOOKUP($C94,ผลงาน!$K$3:$Q$901,5,0),0)</f>
        <v>151.78469999999999</v>
      </c>
      <c r="BA94" s="9">
        <f t="shared" si="85"/>
        <v>19757.274547434627</v>
      </c>
      <c r="BB94" s="116">
        <f t="shared" si="86"/>
        <v>182.14163999999997</v>
      </c>
      <c r="BC94" s="117">
        <f t="shared" si="87"/>
        <v>182.14163999999997</v>
      </c>
      <c r="BD94" s="35">
        <f t="shared" si="88"/>
        <v>20299.611733761707</v>
      </c>
      <c r="BE94" s="36">
        <f t="shared" si="89"/>
        <v>3697404.5725505999</v>
      </c>
      <c r="BF94" s="9">
        <f>IFERROR(VLOOKUP($C94,Sheet5!$A$2:$L$89,9,0),0)</f>
        <v>724189</v>
      </c>
      <c r="BG94" s="12">
        <f>IFERROR(VLOOKUP($C94,ผลงาน!$K$3:$Q$901,4,0),0)</f>
        <v>67.079300000000003</v>
      </c>
      <c r="BH94" s="154">
        <f t="shared" si="90"/>
        <v>10796.013077059539</v>
      </c>
      <c r="BI94" s="120">
        <f t="shared" si="91"/>
        <v>80.495159999999998</v>
      </c>
      <c r="BJ94" s="121">
        <f t="shared" si="92"/>
        <v>80.495159999999998</v>
      </c>
      <c r="BK94" s="35">
        <f t="shared" si="93"/>
        <v>11092.363636024824</v>
      </c>
      <c r="BL94" s="36">
        <f t="shared" si="94"/>
        <v>892881.58565999998</v>
      </c>
      <c r="BM94" s="9">
        <f>VLOOKUP($C94,Sheet5!$A$2:$L$89,12,0)</f>
        <v>1313517</v>
      </c>
      <c r="BN94" s="12">
        <f>IFERROR(VLOOKUP($C94,ผลงาน!$K$3:$Q$901,6,0),0)</f>
        <v>89.081600000000037</v>
      </c>
      <c r="BO94" s="9">
        <f t="shared" si="95"/>
        <v>14745.098875637612</v>
      </c>
      <c r="BP94" s="116">
        <f t="shared" si="96"/>
        <v>106.89792000000004</v>
      </c>
      <c r="BQ94" s="117">
        <f t="shared" si="97"/>
        <v>106.89792000000004</v>
      </c>
      <c r="BR94" s="35">
        <f t="shared" si="98"/>
        <v>15149.851839773864</v>
      </c>
      <c r="BS94" s="36">
        <f t="shared" si="99"/>
        <v>1619487.64998</v>
      </c>
      <c r="BT94" s="37">
        <f t="shared" si="100"/>
        <v>42552335.678093411</v>
      </c>
      <c r="BU94" s="38">
        <f t="shared" si="53"/>
        <v>93583970.444256604</v>
      </c>
      <c r="BV94" s="39">
        <f>IFERROR(VLOOKUP($C94,'UC Revenue Structure'!$A$2:$F$89,6,0),0)</f>
        <v>0.61</v>
      </c>
      <c r="BW94" s="38">
        <f t="shared" si="101"/>
        <v>57086221.970996529</v>
      </c>
      <c r="BX94" s="146">
        <f t="shared" si="54"/>
        <v>96642</v>
      </c>
      <c r="BY94" s="10">
        <f>VLOOKUP($C94,ผลงาน!$A$2:$H$898,3,0)</f>
        <v>96642</v>
      </c>
      <c r="BZ94" s="147">
        <f t="shared" si="107"/>
        <v>0</v>
      </c>
    </row>
    <row r="95" spans="1:78" x14ac:dyDescent="0.4">
      <c r="A95" s="2">
        <v>8</v>
      </c>
      <c r="B95" s="3" t="s">
        <v>6</v>
      </c>
      <c r="C95" s="135" t="s">
        <v>575</v>
      </c>
      <c r="D95" s="4" t="s">
        <v>1474</v>
      </c>
      <c r="E95" s="5" t="s">
        <v>1816</v>
      </c>
      <c r="F95" s="7">
        <v>13</v>
      </c>
      <c r="G95" s="8" t="s">
        <v>1821</v>
      </c>
      <c r="H95" s="9">
        <f>VLOOKUP($C95,Sheet5!$A$2:$L$89,3,0)</f>
        <v>63338704.369999997</v>
      </c>
      <c r="I95" s="10">
        <f>VLOOKUP($C95,ผลงาน!$A$2:$H$898,6,0)</f>
        <v>142047</v>
      </c>
      <c r="J95" s="11">
        <f t="shared" si="55"/>
        <v>445.89962737685414</v>
      </c>
      <c r="K95" s="30">
        <f t="shared" si="56"/>
        <v>170456.4</v>
      </c>
      <c r="L95" s="34">
        <f t="shared" si="57"/>
        <v>170456.4</v>
      </c>
      <c r="M95" s="35">
        <f t="shared" si="58"/>
        <v>458.1395721483488</v>
      </c>
      <c r="N95" s="36">
        <f t="shared" si="59"/>
        <v>78092822.165947795</v>
      </c>
      <c r="O95" s="9">
        <f>IFERROR(VLOOKUP($C95,Sheet5!$A$2:$L$89,5,0),0)</f>
        <v>16217387</v>
      </c>
      <c r="P95" s="10">
        <f>VLOOKUP($C95,ผลงาน!$A$2:$H$898,4,0)</f>
        <v>19996</v>
      </c>
      <c r="Q95" s="11">
        <f t="shared" si="60"/>
        <v>811.03155631126231</v>
      </c>
      <c r="R95" s="30">
        <f t="shared" si="61"/>
        <v>23995.200000000001</v>
      </c>
      <c r="S95" s="34">
        <f t="shared" si="62"/>
        <v>23995.200000000001</v>
      </c>
      <c r="T95" s="35">
        <f t="shared" si="63"/>
        <v>833.29437253200649</v>
      </c>
      <c r="U95" s="36">
        <f t="shared" si="64"/>
        <v>19995065.127780002</v>
      </c>
      <c r="V95" s="9">
        <f>IFERROR(VLOOKUP($C95,Sheet5!$A$2:$L$89,4,0),0)</f>
        <v>3387037.75</v>
      </c>
      <c r="W95" s="10">
        <f>VLOOKUP($C95,ผลงาน!$A$2:$H$898,5,0)</f>
        <v>18923</v>
      </c>
      <c r="X95" s="11">
        <f t="shared" si="65"/>
        <v>178.99052740051789</v>
      </c>
      <c r="Y95" s="30">
        <f t="shared" si="66"/>
        <v>22707.599999999999</v>
      </c>
      <c r="Z95" s="34">
        <f t="shared" si="67"/>
        <v>22707.599999999999</v>
      </c>
      <c r="AA95" s="35">
        <f t="shared" si="68"/>
        <v>183.90381737766211</v>
      </c>
      <c r="AB95" s="36">
        <f t="shared" si="69"/>
        <v>4176014.3234849996</v>
      </c>
      <c r="AC95" s="9">
        <f>VLOOKUP($C95,Sheet5!$A$2:$L$89,6,0)</f>
        <v>89843</v>
      </c>
      <c r="AD95" s="10">
        <f>VLOOKUP($C95,ผลงาน!$A$2:$H$898,7,0)</f>
        <v>826</v>
      </c>
      <c r="AE95" s="11">
        <f t="shared" si="70"/>
        <v>108.76876513317191</v>
      </c>
      <c r="AF95" s="30">
        <f t="shared" si="71"/>
        <v>991.19999999999993</v>
      </c>
      <c r="AG95" s="34">
        <f t="shared" si="72"/>
        <v>991.19999999999993</v>
      </c>
      <c r="AH95" s="35">
        <f t="shared" si="73"/>
        <v>111.75446773607749</v>
      </c>
      <c r="AI95" s="36">
        <f t="shared" si="74"/>
        <v>110771.02842</v>
      </c>
      <c r="AJ95" s="9">
        <f>VLOOKUP($C95,Sheet5!$A$2:$L$89,7,0)</f>
        <v>7079198.5</v>
      </c>
      <c r="AK95" s="10">
        <f>VLOOKUP($C95,ผลงาน!$A$2:$H$898,8,0)</f>
        <v>0</v>
      </c>
      <c r="AL95" s="11">
        <f t="shared" si="75"/>
        <v>0</v>
      </c>
      <c r="AM95" s="30">
        <f t="shared" si="76"/>
        <v>0</v>
      </c>
      <c r="AN95" s="34">
        <f t="shared" si="77"/>
        <v>0</v>
      </c>
      <c r="AO95" s="35">
        <f t="shared" si="78"/>
        <v>0</v>
      </c>
      <c r="AP95" s="36">
        <f t="shared" si="79"/>
        <v>0</v>
      </c>
      <c r="AQ95" s="37">
        <f t="shared" si="52"/>
        <v>102374672.6456328</v>
      </c>
      <c r="AR95" s="9">
        <f>VLOOKUP($C95,Sheet5!$A$2:$L$89,8,0)</f>
        <v>59342654.900000006</v>
      </c>
      <c r="AS95" s="12">
        <f>IFERROR(VLOOKUP($C95,ผลงาน!$K$3:$Q$901,3,0),0)</f>
        <v>4599.0421000000006</v>
      </c>
      <c r="AT95" s="9">
        <f t="shared" si="80"/>
        <v>12903.264116673339</v>
      </c>
      <c r="AU95" s="108">
        <f t="shared" si="81"/>
        <v>5518.8505200000009</v>
      </c>
      <c r="AV95" s="112">
        <f t="shared" si="82"/>
        <v>5518.8505200000009</v>
      </c>
      <c r="AW95" s="35">
        <f t="shared" si="83"/>
        <v>13257.458716676023</v>
      </c>
      <c r="AX95" s="36">
        <f t="shared" si="84"/>
        <v>73165932.932406008</v>
      </c>
      <c r="AY95" s="9">
        <f>IFERROR(VLOOKUP($C95,Sheet5!$A$2:$L$89,10,0),0)</f>
        <v>5168728.55</v>
      </c>
      <c r="AZ95" s="12">
        <f>IFERROR(VLOOKUP($C95,ผลงาน!$K$3:$Q$901,5,0),0)</f>
        <v>322.64000000000004</v>
      </c>
      <c r="BA95" s="9">
        <f t="shared" si="85"/>
        <v>16020.110804611948</v>
      </c>
      <c r="BB95" s="116">
        <f t="shared" si="86"/>
        <v>387.16800000000006</v>
      </c>
      <c r="BC95" s="117">
        <f t="shared" si="87"/>
        <v>387.16800000000006</v>
      </c>
      <c r="BD95" s="35">
        <f t="shared" si="88"/>
        <v>16459.862846198546</v>
      </c>
      <c r="BE95" s="36">
        <f t="shared" si="89"/>
        <v>6372732.1784370001</v>
      </c>
      <c r="BF95" s="9">
        <f>IFERROR(VLOOKUP($C95,Sheet5!$A$2:$L$89,9,0),0)</f>
        <v>2175293.7999999998</v>
      </c>
      <c r="BG95" s="12">
        <f>IFERROR(VLOOKUP($C95,ผลงาน!$K$3:$Q$901,4,0),0)</f>
        <v>144.49029999999999</v>
      </c>
      <c r="BH95" s="154">
        <f t="shared" si="90"/>
        <v>15054.946941074937</v>
      </c>
      <c r="BI95" s="120">
        <f t="shared" si="91"/>
        <v>173.38835999999998</v>
      </c>
      <c r="BJ95" s="121">
        <f t="shared" si="92"/>
        <v>173.38835999999998</v>
      </c>
      <c r="BK95" s="35">
        <f t="shared" si="93"/>
        <v>15468.205234607443</v>
      </c>
      <c r="BL95" s="36">
        <f t="shared" si="94"/>
        <v>2682006.7377719996</v>
      </c>
      <c r="BM95" s="9">
        <f>VLOOKUP($C95,Sheet5!$A$2:$L$89,12,0)</f>
        <v>4675474</v>
      </c>
      <c r="BN95" s="12">
        <f>IFERROR(VLOOKUP($C95,ผลงาน!$K$3:$Q$901,6,0),0)</f>
        <v>336.12759999999872</v>
      </c>
      <c r="BO95" s="9">
        <f t="shared" si="95"/>
        <v>13909.818771204798</v>
      </c>
      <c r="BP95" s="116">
        <f t="shared" si="96"/>
        <v>403.35311999999846</v>
      </c>
      <c r="BQ95" s="117">
        <f t="shared" si="97"/>
        <v>403.35311999999846</v>
      </c>
      <c r="BR95" s="35">
        <f t="shared" si="98"/>
        <v>14291.643296474371</v>
      </c>
      <c r="BS95" s="36">
        <f t="shared" si="99"/>
        <v>5764578.9135600002</v>
      </c>
      <c r="BT95" s="37">
        <f t="shared" si="100"/>
        <v>87985250.762175009</v>
      </c>
      <c r="BU95" s="38">
        <f t="shared" si="53"/>
        <v>190359923.40780783</v>
      </c>
      <c r="BV95" s="39">
        <f>IFERROR(VLOOKUP($C95,'UC Revenue Structure'!$A$2:$F$89,6,0),0)</f>
        <v>0.55000000000000004</v>
      </c>
      <c r="BW95" s="38">
        <f t="shared" si="101"/>
        <v>104697957.87429431</v>
      </c>
      <c r="BX95" s="146">
        <f t="shared" si="54"/>
        <v>181792</v>
      </c>
      <c r="BY95" s="10">
        <f>VLOOKUP($C95,ผลงาน!$A$2:$H$898,3,0)</f>
        <v>181792</v>
      </c>
      <c r="BZ95" s="147">
        <f t="shared" si="107"/>
        <v>0</v>
      </c>
    </row>
    <row r="96" spans="1:78" x14ac:dyDescent="0.4">
      <c r="A96" s="2">
        <v>8</v>
      </c>
      <c r="B96" s="3" t="s">
        <v>6</v>
      </c>
      <c r="C96" s="135" t="s">
        <v>576</v>
      </c>
      <c r="D96" s="4" t="s">
        <v>1475</v>
      </c>
      <c r="E96" s="5" t="s">
        <v>1816</v>
      </c>
      <c r="F96" s="7">
        <v>9</v>
      </c>
      <c r="G96" s="8" t="s">
        <v>1822</v>
      </c>
      <c r="H96" s="9">
        <f>VLOOKUP($C96,Sheet5!$A$2:$L$89,3,0)</f>
        <v>27803022.300000001</v>
      </c>
      <c r="I96" s="10">
        <f>VLOOKUP($C96,ผลงาน!$A$2:$H$898,6,0)</f>
        <v>98284</v>
      </c>
      <c r="J96" s="11">
        <f t="shared" si="55"/>
        <v>282.88452138700092</v>
      </c>
      <c r="K96" s="30">
        <f t="shared" si="56"/>
        <v>117940.79999999999</v>
      </c>
      <c r="L96" s="34">
        <f t="shared" si="57"/>
        <v>117940.79999999999</v>
      </c>
      <c r="M96" s="35">
        <f t="shared" si="58"/>
        <v>290.64970149907407</v>
      </c>
      <c r="N96" s="36">
        <f t="shared" si="59"/>
        <v>34279458.314561993</v>
      </c>
      <c r="O96" s="9">
        <f>IFERROR(VLOOKUP($C96,Sheet5!$A$2:$L$89,5,0),0)</f>
        <v>2553001.85</v>
      </c>
      <c r="P96" s="10">
        <f>VLOOKUP($C96,ผลงาน!$A$2:$H$898,4,0)</f>
        <v>10039</v>
      </c>
      <c r="Q96" s="11">
        <f t="shared" si="60"/>
        <v>254.30838230899494</v>
      </c>
      <c r="R96" s="30">
        <f t="shared" si="61"/>
        <v>12046.8</v>
      </c>
      <c r="S96" s="34">
        <f t="shared" si="62"/>
        <v>12046.8</v>
      </c>
      <c r="T96" s="35">
        <f t="shared" si="63"/>
        <v>261.28914740337683</v>
      </c>
      <c r="U96" s="36">
        <f t="shared" si="64"/>
        <v>3147698.100939</v>
      </c>
      <c r="V96" s="9">
        <f>IFERROR(VLOOKUP($C96,Sheet5!$A$2:$L$89,4,0),0)</f>
        <v>902242</v>
      </c>
      <c r="W96" s="10">
        <f>VLOOKUP($C96,ผลงาน!$A$2:$H$898,5,0)</f>
        <v>4475</v>
      </c>
      <c r="X96" s="11">
        <f t="shared" si="65"/>
        <v>201.61832402234637</v>
      </c>
      <c r="Y96" s="30">
        <f t="shared" si="66"/>
        <v>5370</v>
      </c>
      <c r="Z96" s="34">
        <f t="shared" si="67"/>
        <v>5370</v>
      </c>
      <c r="AA96" s="35">
        <f t="shared" si="68"/>
        <v>207.15274701675978</v>
      </c>
      <c r="AB96" s="36">
        <f t="shared" si="69"/>
        <v>1112410.2514800001</v>
      </c>
      <c r="AC96" s="9">
        <f>VLOOKUP($C96,Sheet5!$A$2:$L$89,6,0)</f>
        <v>40833</v>
      </c>
      <c r="AD96" s="10">
        <f>VLOOKUP($C96,ผลงาน!$A$2:$H$898,7,0)</f>
        <v>8284</v>
      </c>
      <c r="AE96" s="11">
        <f t="shared" si="70"/>
        <v>4.9291405118300338</v>
      </c>
      <c r="AF96" s="30">
        <f t="shared" si="71"/>
        <v>9940.7999999999993</v>
      </c>
      <c r="AG96" s="34">
        <f t="shared" si="72"/>
        <v>9940.7999999999993</v>
      </c>
      <c r="AH96" s="35">
        <f t="shared" si="73"/>
        <v>5.0644454188797683</v>
      </c>
      <c r="AI96" s="36">
        <f t="shared" si="74"/>
        <v>50344.639019999995</v>
      </c>
      <c r="AJ96" s="9">
        <f>VLOOKUP($C96,Sheet5!$A$2:$L$89,7,0)</f>
        <v>2295965.25</v>
      </c>
      <c r="AK96" s="10">
        <f>VLOOKUP($C96,ผลงาน!$A$2:$H$898,8,0)</f>
        <v>0</v>
      </c>
      <c r="AL96" s="11">
        <f t="shared" si="75"/>
        <v>0</v>
      </c>
      <c r="AM96" s="30">
        <f t="shared" si="76"/>
        <v>0</v>
      </c>
      <c r="AN96" s="34">
        <f t="shared" si="77"/>
        <v>0</v>
      </c>
      <c r="AO96" s="35">
        <f t="shared" si="78"/>
        <v>0</v>
      </c>
      <c r="AP96" s="36">
        <f t="shared" si="79"/>
        <v>0</v>
      </c>
      <c r="AQ96" s="37">
        <f t="shared" si="52"/>
        <v>38589911.306000993</v>
      </c>
      <c r="AR96" s="9">
        <f>VLOOKUP($C96,Sheet5!$A$2:$L$89,8,0)</f>
        <v>24098780.300000001</v>
      </c>
      <c r="AS96" s="12">
        <f>IFERROR(VLOOKUP($C96,ผลงาน!$K$3:$Q$901,3,0),0)</f>
        <v>2118.5196999999998</v>
      </c>
      <c r="AT96" s="9">
        <f t="shared" si="80"/>
        <v>11375.292049443771</v>
      </c>
      <c r="AU96" s="108">
        <f t="shared" si="81"/>
        <v>2542.2236399999997</v>
      </c>
      <c r="AV96" s="112">
        <f t="shared" si="82"/>
        <v>2542.2236399999997</v>
      </c>
      <c r="AW96" s="35">
        <f t="shared" si="83"/>
        <v>11687.543816201003</v>
      </c>
      <c r="AX96" s="36">
        <f t="shared" si="84"/>
        <v>29712350.183082003</v>
      </c>
      <c r="AY96" s="9">
        <f>IFERROR(VLOOKUP($C96,Sheet5!$A$2:$L$89,10,0),0)</f>
        <v>2793670.72</v>
      </c>
      <c r="AZ96" s="12">
        <f>IFERROR(VLOOKUP($C96,ผลงาน!$K$3:$Q$901,5,0),0)</f>
        <v>451.62690000000003</v>
      </c>
      <c r="BA96" s="9">
        <f t="shared" si="85"/>
        <v>6185.7934503015649</v>
      </c>
      <c r="BB96" s="116">
        <f t="shared" si="86"/>
        <v>541.95227999999997</v>
      </c>
      <c r="BC96" s="117">
        <f t="shared" si="87"/>
        <v>541.95227999999997</v>
      </c>
      <c r="BD96" s="35">
        <f t="shared" si="88"/>
        <v>6355.5934805123425</v>
      </c>
      <c r="BE96" s="36">
        <f t="shared" si="89"/>
        <v>3444428.3775167996</v>
      </c>
      <c r="BF96" s="9">
        <f>IFERROR(VLOOKUP($C96,Sheet5!$A$2:$L$89,9,0),0)</f>
        <v>538658</v>
      </c>
      <c r="BG96" s="12">
        <f>IFERROR(VLOOKUP($C96,ผลงาน!$K$3:$Q$901,4,0),0)</f>
        <v>55.950400000000002</v>
      </c>
      <c r="BH96" s="154">
        <f t="shared" si="90"/>
        <v>9627.420000571934</v>
      </c>
      <c r="BI96" s="120">
        <f t="shared" si="91"/>
        <v>67.140479999999997</v>
      </c>
      <c r="BJ96" s="121">
        <f t="shared" si="92"/>
        <v>67.140479999999997</v>
      </c>
      <c r="BK96" s="35">
        <f t="shared" si="93"/>
        <v>9891.6926795876334</v>
      </c>
      <c r="BL96" s="36">
        <f t="shared" si="94"/>
        <v>664132.99451999983</v>
      </c>
      <c r="BM96" s="9">
        <f>VLOOKUP($C96,Sheet5!$A$2:$L$89,12,0)</f>
        <v>2082021</v>
      </c>
      <c r="BN96" s="12">
        <f>IFERROR(VLOOKUP($C96,ผลงาน!$K$3:$Q$901,6,0),0)</f>
        <v>126.14850000000064</v>
      </c>
      <c r="BO96" s="9">
        <f t="shared" si="95"/>
        <v>16504.524429541292</v>
      </c>
      <c r="BP96" s="116">
        <f t="shared" si="96"/>
        <v>151.37820000000076</v>
      </c>
      <c r="BQ96" s="117">
        <f t="shared" si="97"/>
        <v>151.37820000000076</v>
      </c>
      <c r="BR96" s="35">
        <f t="shared" si="98"/>
        <v>16957.573625132201</v>
      </c>
      <c r="BS96" s="36">
        <f t="shared" si="99"/>
        <v>2567006.9717400004</v>
      </c>
      <c r="BT96" s="37">
        <f t="shared" si="100"/>
        <v>36387918.526858799</v>
      </c>
      <c r="BU96" s="38">
        <f t="shared" si="53"/>
        <v>74977829.832859784</v>
      </c>
      <c r="BV96" s="39">
        <f>IFERROR(VLOOKUP($C96,'UC Revenue Structure'!$A$2:$F$89,6,0),0)</f>
        <v>0.57999999999999996</v>
      </c>
      <c r="BW96" s="38">
        <f t="shared" si="101"/>
        <v>43487141.303058669</v>
      </c>
      <c r="BX96" s="146">
        <f t="shared" si="54"/>
        <v>121082</v>
      </c>
      <c r="BY96" s="10">
        <f>VLOOKUP($C96,ผลงาน!$A$2:$H$898,3,0)</f>
        <v>121082</v>
      </c>
      <c r="BZ96" s="147">
        <f t="shared" si="107"/>
        <v>0</v>
      </c>
    </row>
    <row r="97" spans="1:78" x14ac:dyDescent="0.4">
      <c r="A97" s="2">
        <v>8</v>
      </c>
      <c r="B97" s="3" t="s">
        <v>6</v>
      </c>
      <c r="C97" s="135" t="s">
        <v>577</v>
      </c>
      <c r="D97" s="4" t="s">
        <v>1476</v>
      </c>
      <c r="E97" s="5" t="s">
        <v>1816</v>
      </c>
      <c r="F97" s="7">
        <v>10</v>
      </c>
      <c r="G97" s="8" t="s">
        <v>1819</v>
      </c>
      <c r="H97" s="9">
        <f>VLOOKUP($C97,Sheet5!$A$2:$L$89,3,0)</f>
        <v>53426128.060000002</v>
      </c>
      <c r="I97" s="10">
        <f>VLOOKUP($C97,ผลงาน!$A$2:$H$898,6,0)</f>
        <v>131307</v>
      </c>
      <c r="J97" s="11">
        <f t="shared" si="55"/>
        <v>406.87951183105241</v>
      </c>
      <c r="K97" s="30">
        <f t="shared" si="56"/>
        <v>157568.4</v>
      </c>
      <c r="L97" s="34">
        <f t="shared" si="57"/>
        <v>157568.4</v>
      </c>
      <c r="M97" s="35">
        <f t="shared" si="58"/>
        <v>418.04835443081481</v>
      </c>
      <c r="N97" s="36">
        <f t="shared" si="59"/>
        <v>65871210.330296397</v>
      </c>
      <c r="O97" s="9">
        <f>IFERROR(VLOOKUP($C97,Sheet5!$A$2:$L$89,5,0),0)</f>
        <v>12556073.02</v>
      </c>
      <c r="P97" s="10">
        <f>VLOOKUP($C97,ผลงาน!$A$2:$H$898,4,0)</f>
        <v>14364</v>
      </c>
      <c r="Q97" s="11">
        <f t="shared" si="60"/>
        <v>874.1348524087997</v>
      </c>
      <c r="R97" s="30">
        <f t="shared" si="61"/>
        <v>17236.8</v>
      </c>
      <c r="S97" s="34">
        <f t="shared" si="62"/>
        <v>17236.8</v>
      </c>
      <c r="T97" s="35">
        <f t="shared" si="63"/>
        <v>898.12985410742124</v>
      </c>
      <c r="U97" s="36">
        <f t="shared" si="64"/>
        <v>15480884.669278799</v>
      </c>
      <c r="V97" s="9">
        <f>IFERROR(VLOOKUP($C97,Sheet5!$A$2:$L$89,4,0),0)</f>
        <v>4400976.54</v>
      </c>
      <c r="W97" s="10">
        <f>VLOOKUP($C97,ผลงาน!$A$2:$H$898,5,0)</f>
        <v>9058</v>
      </c>
      <c r="X97" s="11">
        <f t="shared" si="65"/>
        <v>485.86625524398323</v>
      </c>
      <c r="Y97" s="30">
        <f t="shared" si="66"/>
        <v>10869.6</v>
      </c>
      <c r="Z97" s="34">
        <f t="shared" si="67"/>
        <v>10869.6</v>
      </c>
      <c r="AA97" s="35">
        <f t="shared" si="68"/>
        <v>499.20328395043055</v>
      </c>
      <c r="AB97" s="36">
        <f t="shared" si="69"/>
        <v>5426140.0152276</v>
      </c>
      <c r="AC97" s="9">
        <f>VLOOKUP($C97,Sheet5!$A$2:$L$89,6,0)</f>
        <v>70214</v>
      </c>
      <c r="AD97" s="10">
        <f>VLOOKUP($C97,ผลงาน!$A$2:$H$898,7,0)</f>
        <v>10696</v>
      </c>
      <c r="AE97" s="11">
        <f t="shared" si="70"/>
        <v>6.5645100972326107</v>
      </c>
      <c r="AF97" s="30">
        <f t="shared" si="71"/>
        <v>12835.199999999999</v>
      </c>
      <c r="AG97" s="34">
        <f t="shared" si="72"/>
        <v>12835.199999999999</v>
      </c>
      <c r="AH97" s="35">
        <f t="shared" si="73"/>
        <v>6.7447058994016462</v>
      </c>
      <c r="AI97" s="36">
        <f t="shared" si="74"/>
        <v>86569.649160000001</v>
      </c>
      <c r="AJ97" s="9">
        <f>VLOOKUP($C97,Sheet5!$A$2:$L$89,7,0)</f>
        <v>4578113.5</v>
      </c>
      <c r="AK97" s="10">
        <f>VLOOKUP($C97,ผลงาน!$A$2:$H$898,8,0)</f>
        <v>0</v>
      </c>
      <c r="AL97" s="11">
        <f t="shared" si="75"/>
        <v>0</v>
      </c>
      <c r="AM97" s="30">
        <f t="shared" si="76"/>
        <v>0</v>
      </c>
      <c r="AN97" s="34">
        <f t="shared" si="77"/>
        <v>0</v>
      </c>
      <c r="AO97" s="35">
        <f t="shared" si="78"/>
        <v>0</v>
      </c>
      <c r="AP97" s="36">
        <f t="shared" si="79"/>
        <v>0</v>
      </c>
      <c r="AQ97" s="37">
        <f t="shared" si="52"/>
        <v>86864804.663962796</v>
      </c>
      <c r="AR97" s="9">
        <f>VLOOKUP($C97,Sheet5!$A$2:$L$89,8,0)</f>
        <v>37511299.359999999</v>
      </c>
      <c r="AS97" s="12">
        <f>IFERROR(VLOOKUP($C97,ผลงาน!$K$3:$Q$901,3,0),0)</f>
        <v>3665.2054000000003</v>
      </c>
      <c r="AT97" s="9">
        <f t="shared" si="80"/>
        <v>10234.433071609028</v>
      </c>
      <c r="AU97" s="108">
        <f t="shared" si="81"/>
        <v>4398.2464799999998</v>
      </c>
      <c r="AV97" s="112">
        <f t="shared" si="82"/>
        <v>4398.2464799999998</v>
      </c>
      <c r="AW97" s="35">
        <f t="shared" si="83"/>
        <v>10515.368259424697</v>
      </c>
      <c r="AX97" s="36">
        <f t="shared" si="84"/>
        <v>46249181.4329184</v>
      </c>
      <c r="AY97" s="9">
        <f>IFERROR(VLOOKUP($C97,Sheet5!$A$2:$L$89,10,0),0)</f>
        <v>2685016</v>
      </c>
      <c r="AZ97" s="12">
        <f>IFERROR(VLOOKUP($C97,ผลงาน!$K$3:$Q$901,5,0),0)</f>
        <v>216.4725</v>
      </c>
      <c r="BA97" s="9">
        <f t="shared" si="85"/>
        <v>12403.49697998591</v>
      </c>
      <c r="BB97" s="116">
        <f t="shared" si="86"/>
        <v>259.767</v>
      </c>
      <c r="BC97" s="117">
        <f t="shared" si="87"/>
        <v>259.767</v>
      </c>
      <c r="BD97" s="35">
        <f t="shared" si="88"/>
        <v>12743.972972086523</v>
      </c>
      <c r="BE97" s="36">
        <f t="shared" si="89"/>
        <v>3310463.6270399997</v>
      </c>
      <c r="BF97" s="9">
        <f>IFERROR(VLOOKUP($C97,Sheet5!$A$2:$L$89,9,0),0)</f>
        <v>1602405.5</v>
      </c>
      <c r="BG97" s="12">
        <f>IFERROR(VLOOKUP($C97,ผลงาน!$K$3:$Q$901,4,0),0)</f>
        <v>131.38200000000001</v>
      </c>
      <c r="BH97" s="154">
        <f t="shared" si="90"/>
        <v>12196.537577445921</v>
      </c>
      <c r="BI97" s="120">
        <f t="shared" si="91"/>
        <v>157.6584</v>
      </c>
      <c r="BJ97" s="121">
        <f t="shared" si="92"/>
        <v>157.6584</v>
      </c>
      <c r="BK97" s="35">
        <f t="shared" si="93"/>
        <v>12531.332533946812</v>
      </c>
      <c r="BL97" s="36">
        <f t="shared" si="94"/>
        <v>1975669.83717</v>
      </c>
      <c r="BM97" s="9">
        <f>VLOOKUP($C97,Sheet5!$A$2:$L$89,12,0)</f>
        <v>3167937.5</v>
      </c>
      <c r="BN97" s="12">
        <f>IFERROR(VLOOKUP($C97,ผลงาน!$K$3:$Q$901,6,0),0)</f>
        <v>225.91260000000048</v>
      </c>
      <c r="BO97" s="9">
        <f t="shared" si="95"/>
        <v>14022.845560628284</v>
      </c>
      <c r="BP97" s="116">
        <f t="shared" si="96"/>
        <v>271.09512000000058</v>
      </c>
      <c r="BQ97" s="117">
        <f t="shared" si="97"/>
        <v>271.09512000000058</v>
      </c>
      <c r="BR97" s="35">
        <f t="shared" si="98"/>
        <v>14407.77267126753</v>
      </c>
      <c r="BS97" s="36">
        <f t="shared" si="99"/>
        <v>3905876.8612500001</v>
      </c>
      <c r="BT97" s="37">
        <f t="shared" si="100"/>
        <v>55441191.758378394</v>
      </c>
      <c r="BU97" s="38">
        <f t="shared" si="53"/>
        <v>142305996.4223412</v>
      </c>
      <c r="BV97" s="39">
        <f>IFERROR(VLOOKUP($C97,'UC Revenue Structure'!$A$2:$F$89,6,0),0)</f>
        <v>0.59</v>
      </c>
      <c r="BW97" s="38">
        <f t="shared" si="101"/>
        <v>83960537.889181301</v>
      </c>
      <c r="BX97" s="146">
        <f t="shared" si="54"/>
        <v>165425</v>
      </c>
      <c r="BY97" s="10">
        <f>VLOOKUP($C97,ผลงาน!$A$2:$H$898,3,0)</f>
        <v>165425</v>
      </c>
      <c r="BZ97" s="147">
        <f t="shared" si="107"/>
        <v>0</v>
      </c>
    </row>
    <row r="98" spans="1:78" x14ac:dyDescent="0.4">
      <c r="A98" s="2">
        <v>8</v>
      </c>
      <c r="B98" s="3" t="s">
        <v>6</v>
      </c>
      <c r="C98" s="135" t="s">
        <v>578</v>
      </c>
      <c r="D98" s="4" t="s">
        <v>1477</v>
      </c>
      <c r="E98" s="5" t="s">
        <v>1816</v>
      </c>
      <c r="F98" s="7">
        <v>5</v>
      </c>
      <c r="G98" s="8" t="s">
        <v>1820</v>
      </c>
      <c r="H98" s="9">
        <f>VLOOKUP($C98,Sheet5!$A$2:$L$89,3,0)</f>
        <v>17209769</v>
      </c>
      <c r="I98" s="10">
        <f>VLOOKUP($C98,ผลงาน!$A$2:$H$898,6,0)</f>
        <v>49272</v>
      </c>
      <c r="J98" s="11">
        <f t="shared" si="55"/>
        <v>349.28091005033286</v>
      </c>
      <c r="K98" s="30">
        <f t="shared" si="56"/>
        <v>59126.399999999994</v>
      </c>
      <c r="L98" s="34">
        <f t="shared" si="57"/>
        <v>59126.399999999994</v>
      </c>
      <c r="M98" s="35">
        <f t="shared" si="58"/>
        <v>358.86867103121449</v>
      </c>
      <c r="N98" s="36">
        <f t="shared" si="59"/>
        <v>21218612.590859998</v>
      </c>
      <c r="O98" s="9">
        <f>IFERROR(VLOOKUP($C98,Sheet5!$A$2:$L$89,5,0),0)</f>
        <v>2823070.5</v>
      </c>
      <c r="P98" s="10">
        <f>VLOOKUP($C98,ผลงาน!$A$2:$H$898,4,0)</f>
        <v>7242</v>
      </c>
      <c r="Q98" s="11">
        <f t="shared" si="60"/>
        <v>389.81917978458989</v>
      </c>
      <c r="R98" s="30">
        <f t="shared" si="61"/>
        <v>8690.4</v>
      </c>
      <c r="S98" s="34">
        <f t="shared" si="62"/>
        <v>8690.4</v>
      </c>
      <c r="T98" s="35">
        <f t="shared" si="63"/>
        <v>400.51971626967691</v>
      </c>
      <c r="U98" s="36">
        <f t="shared" si="64"/>
        <v>3480676.5422700001</v>
      </c>
      <c r="V98" s="9">
        <f>IFERROR(VLOOKUP($C98,Sheet5!$A$2:$L$89,4,0),0)</f>
        <v>459498</v>
      </c>
      <c r="W98" s="10">
        <f>VLOOKUP($C98,ผลงาน!$A$2:$H$898,5,0)</f>
        <v>5254</v>
      </c>
      <c r="X98" s="11">
        <f t="shared" si="65"/>
        <v>87.456794822992009</v>
      </c>
      <c r="Y98" s="30">
        <f t="shared" si="66"/>
        <v>6304.8</v>
      </c>
      <c r="Z98" s="34">
        <f t="shared" si="67"/>
        <v>6304.8</v>
      </c>
      <c r="AA98" s="35">
        <f t="shared" si="68"/>
        <v>89.857483840883134</v>
      </c>
      <c r="AB98" s="36">
        <f t="shared" si="69"/>
        <v>566533.46412000002</v>
      </c>
      <c r="AC98" s="9">
        <f>VLOOKUP($C98,Sheet5!$A$2:$L$89,6,0)</f>
        <v>6831</v>
      </c>
      <c r="AD98" s="10">
        <f>VLOOKUP($C98,ผลงาน!$A$2:$H$898,7,0)</f>
        <v>1152</v>
      </c>
      <c r="AE98" s="11">
        <f t="shared" si="70"/>
        <v>5.9296875</v>
      </c>
      <c r="AF98" s="30">
        <f t="shared" si="71"/>
        <v>1382.3999999999999</v>
      </c>
      <c r="AG98" s="34">
        <f t="shared" si="72"/>
        <v>1382.3999999999999</v>
      </c>
      <c r="AH98" s="35">
        <f t="shared" si="73"/>
        <v>6.0924574218750003</v>
      </c>
      <c r="AI98" s="36">
        <f t="shared" si="74"/>
        <v>8422.2131399999998</v>
      </c>
      <c r="AJ98" s="9">
        <f>VLOOKUP($C98,Sheet5!$A$2:$L$89,7,0)</f>
        <v>879023.5</v>
      </c>
      <c r="AK98" s="10">
        <f>VLOOKUP($C98,ผลงาน!$A$2:$H$898,8,0)</f>
        <v>0</v>
      </c>
      <c r="AL98" s="11">
        <f t="shared" si="75"/>
        <v>0</v>
      </c>
      <c r="AM98" s="30">
        <f t="shared" si="76"/>
        <v>0</v>
      </c>
      <c r="AN98" s="34">
        <f t="shared" si="77"/>
        <v>0</v>
      </c>
      <c r="AO98" s="35">
        <f t="shared" si="78"/>
        <v>0</v>
      </c>
      <c r="AP98" s="36">
        <f t="shared" si="79"/>
        <v>0</v>
      </c>
      <c r="AQ98" s="37">
        <f t="shared" si="52"/>
        <v>25274244.810389999</v>
      </c>
      <c r="AR98" s="9">
        <f>VLOOKUP($C98,Sheet5!$A$2:$L$89,8,0)</f>
        <v>5990037.5099999998</v>
      </c>
      <c r="AS98" s="12">
        <f>IFERROR(VLOOKUP($C98,ผลงาน!$K$3:$Q$901,3,0),0)</f>
        <v>847.90849999999989</v>
      </c>
      <c r="AT98" s="9">
        <f t="shared" si="80"/>
        <v>7064.4857434499127</v>
      </c>
      <c r="AU98" s="108">
        <f t="shared" si="81"/>
        <v>1017.4901999999998</v>
      </c>
      <c r="AV98" s="112">
        <f t="shared" si="82"/>
        <v>1017.4901999999998</v>
      </c>
      <c r="AW98" s="35">
        <f t="shared" si="83"/>
        <v>7258.4058771076125</v>
      </c>
      <c r="AX98" s="36">
        <f t="shared" si="84"/>
        <v>7385356.8475793991</v>
      </c>
      <c r="AY98" s="9">
        <f>IFERROR(VLOOKUP($C98,Sheet5!$A$2:$L$89,10,0),0)</f>
        <v>838832.85</v>
      </c>
      <c r="AZ98" s="12">
        <f>IFERROR(VLOOKUP($C98,ผลงาน!$K$3:$Q$901,5,0),0)</f>
        <v>73.350200000000001</v>
      </c>
      <c r="BA98" s="9">
        <f t="shared" si="85"/>
        <v>11435.999492843917</v>
      </c>
      <c r="BB98" s="116">
        <f t="shared" si="86"/>
        <v>88.020240000000001</v>
      </c>
      <c r="BC98" s="117">
        <f t="shared" si="87"/>
        <v>88.020240000000001</v>
      </c>
      <c r="BD98" s="35">
        <f t="shared" si="88"/>
        <v>11749.917678922482</v>
      </c>
      <c r="BE98" s="36">
        <f t="shared" si="89"/>
        <v>1034230.5740789998</v>
      </c>
      <c r="BF98" s="9">
        <f>IFERROR(VLOOKUP($C98,Sheet5!$A$2:$L$89,9,0),0)</f>
        <v>116630</v>
      </c>
      <c r="BG98" s="12">
        <f>IFERROR(VLOOKUP($C98,ผลงาน!$K$3:$Q$901,4,0),0)</f>
        <v>29.234400000000001</v>
      </c>
      <c r="BH98" s="154">
        <f t="shared" si="90"/>
        <v>3989.4781490299097</v>
      </c>
      <c r="BI98" s="120">
        <f t="shared" si="91"/>
        <v>35.08128</v>
      </c>
      <c r="BJ98" s="121">
        <f t="shared" si="92"/>
        <v>35.08128</v>
      </c>
      <c r="BK98" s="35">
        <f t="shared" si="93"/>
        <v>4098.9893242207809</v>
      </c>
      <c r="BL98" s="36">
        <f t="shared" si="94"/>
        <v>143797.7922</v>
      </c>
      <c r="BM98" s="9">
        <f>VLOOKUP($C98,Sheet5!$A$2:$L$89,12,0)</f>
        <v>387739</v>
      </c>
      <c r="BN98" s="12">
        <f>IFERROR(VLOOKUP($C98,ผลงาน!$K$3:$Q$901,6,0),0)</f>
        <v>31.967900000000014</v>
      </c>
      <c r="BO98" s="9">
        <f t="shared" si="95"/>
        <v>12129.01066382214</v>
      </c>
      <c r="BP98" s="116">
        <f t="shared" si="96"/>
        <v>38.361480000000014</v>
      </c>
      <c r="BQ98" s="117">
        <f t="shared" si="97"/>
        <v>38.361480000000014</v>
      </c>
      <c r="BR98" s="35">
        <f t="shared" si="98"/>
        <v>12461.952006544057</v>
      </c>
      <c r="BS98" s="36">
        <f t="shared" si="99"/>
        <v>478058.92265999992</v>
      </c>
      <c r="BT98" s="37">
        <f t="shared" si="100"/>
        <v>9041444.1365183983</v>
      </c>
      <c r="BU98" s="38">
        <f t="shared" si="53"/>
        <v>34315688.946908399</v>
      </c>
      <c r="BV98" s="39">
        <f>IFERROR(VLOOKUP($C98,'UC Revenue Structure'!$A$2:$F$89,6,0),0)</f>
        <v>0.56999999999999995</v>
      </c>
      <c r="BW98" s="38">
        <f t="shared" si="101"/>
        <v>19559942.699737787</v>
      </c>
      <c r="BX98" s="146">
        <f t="shared" si="54"/>
        <v>62920</v>
      </c>
      <c r="BY98" s="10">
        <f>VLOOKUP($C98,ผลงาน!$A$2:$H$898,3,0)</f>
        <v>62920</v>
      </c>
      <c r="BZ98" s="147">
        <f t="shared" si="107"/>
        <v>0</v>
      </c>
    </row>
    <row r="99" spans="1:78" x14ac:dyDescent="0.4">
      <c r="A99" s="2">
        <v>8</v>
      </c>
      <c r="B99" s="3" t="s">
        <v>6</v>
      </c>
      <c r="C99" s="135" t="s">
        <v>579</v>
      </c>
      <c r="D99" s="4" t="s">
        <v>1478</v>
      </c>
      <c r="E99" s="5" t="s">
        <v>1816</v>
      </c>
      <c r="F99" s="7">
        <v>5</v>
      </c>
      <c r="G99" s="8" t="s">
        <v>1820</v>
      </c>
      <c r="H99" s="9">
        <f>VLOOKUP($C99,Sheet5!$A$2:$L$89,3,0)</f>
        <v>14523252.25</v>
      </c>
      <c r="I99" s="10">
        <f>VLOOKUP($C99,ผลงาน!$A$2:$H$898,6,0)</f>
        <v>43261</v>
      </c>
      <c r="J99" s="11">
        <f t="shared" si="55"/>
        <v>335.71235639490533</v>
      </c>
      <c r="K99" s="30">
        <f t="shared" si="56"/>
        <v>51913.2</v>
      </c>
      <c r="L99" s="34">
        <f t="shared" si="57"/>
        <v>51913.2</v>
      </c>
      <c r="M99" s="35">
        <f t="shared" si="58"/>
        <v>344.92766057794546</v>
      </c>
      <c r="N99" s="36">
        <f t="shared" si="59"/>
        <v>17906298.629114997</v>
      </c>
      <c r="O99" s="9">
        <f>IFERROR(VLOOKUP($C99,Sheet5!$A$2:$L$89,5,0),0)</f>
        <v>1589185.25</v>
      </c>
      <c r="P99" s="10">
        <f>VLOOKUP($C99,ผลงาน!$A$2:$H$898,4,0)</f>
        <v>4812</v>
      </c>
      <c r="Q99" s="11">
        <f t="shared" si="60"/>
        <v>330.25462385702411</v>
      </c>
      <c r="R99" s="30">
        <f t="shared" si="61"/>
        <v>5774.4</v>
      </c>
      <c r="S99" s="34">
        <f t="shared" si="62"/>
        <v>5774.4</v>
      </c>
      <c r="T99" s="35">
        <f t="shared" si="63"/>
        <v>339.32011328189941</v>
      </c>
      <c r="U99" s="36">
        <f t="shared" si="64"/>
        <v>1959370.0621349998</v>
      </c>
      <c r="V99" s="9">
        <f>IFERROR(VLOOKUP($C99,Sheet5!$A$2:$L$89,4,0),0)</f>
        <v>557436.75</v>
      </c>
      <c r="W99" s="10">
        <f>VLOOKUP($C99,ผลงาน!$A$2:$H$898,5,0)</f>
        <v>3984</v>
      </c>
      <c r="X99" s="11">
        <f t="shared" si="65"/>
        <v>139.91886295180723</v>
      </c>
      <c r="Y99" s="30">
        <f t="shared" si="66"/>
        <v>4780.8</v>
      </c>
      <c r="Z99" s="34">
        <f t="shared" si="67"/>
        <v>4780.8</v>
      </c>
      <c r="AA99" s="35">
        <f t="shared" si="68"/>
        <v>143.75963573983432</v>
      </c>
      <c r="AB99" s="36">
        <f t="shared" si="69"/>
        <v>687286.06654499995</v>
      </c>
      <c r="AC99" s="9">
        <f>VLOOKUP($C99,Sheet5!$A$2:$L$89,6,0)</f>
        <v>58987</v>
      </c>
      <c r="AD99" s="10">
        <f>VLOOKUP($C99,ผลงาน!$A$2:$H$898,7,0)</f>
        <v>3751</v>
      </c>
      <c r="AE99" s="11">
        <f t="shared" si="70"/>
        <v>15.725673153825646</v>
      </c>
      <c r="AF99" s="30">
        <f t="shared" si="71"/>
        <v>4501.2</v>
      </c>
      <c r="AG99" s="34">
        <f t="shared" si="72"/>
        <v>4501.2</v>
      </c>
      <c r="AH99" s="35">
        <f t="shared" si="73"/>
        <v>16.15734288189816</v>
      </c>
      <c r="AI99" s="36">
        <f t="shared" si="74"/>
        <v>72727.431779999999</v>
      </c>
      <c r="AJ99" s="9">
        <f>VLOOKUP($C99,Sheet5!$A$2:$L$89,7,0)</f>
        <v>1526130</v>
      </c>
      <c r="AK99" s="10">
        <f>VLOOKUP($C99,ผลงาน!$A$2:$H$898,8,0)</f>
        <v>5</v>
      </c>
      <c r="AL99" s="11">
        <f t="shared" si="75"/>
        <v>305226</v>
      </c>
      <c r="AM99" s="30">
        <f t="shared" si="76"/>
        <v>6</v>
      </c>
      <c r="AN99" s="34">
        <f t="shared" si="77"/>
        <v>6</v>
      </c>
      <c r="AO99" s="35">
        <f t="shared" si="78"/>
        <v>313604.45370000001</v>
      </c>
      <c r="AP99" s="36">
        <f t="shared" si="79"/>
        <v>1881626.7222000002</v>
      </c>
      <c r="AQ99" s="37">
        <f t="shared" si="52"/>
        <v>22507308.911774993</v>
      </c>
      <c r="AR99" s="9">
        <f>VLOOKUP($C99,Sheet5!$A$2:$L$89,8,0)</f>
        <v>6570279.7999999998</v>
      </c>
      <c r="AS99" s="12">
        <f>IFERROR(VLOOKUP($C99,ผลงาน!$K$3:$Q$901,3,0),0)</f>
        <v>652.93270000000007</v>
      </c>
      <c r="AT99" s="9">
        <f t="shared" si="80"/>
        <v>10062.721318751534</v>
      </c>
      <c r="AU99" s="108">
        <f t="shared" si="81"/>
        <v>783.51924000000008</v>
      </c>
      <c r="AV99" s="112">
        <f t="shared" si="82"/>
        <v>783.51924000000008</v>
      </c>
      <c r="AW99" s="35">
        <f t="shared" si="83"/>
        <v>10338.943018951264</v>
      </c>
      <c r="AX99" s="36">
        <f t="shared" si="84"/>
        <v>8100760.7766120005</v>
      </c>
      <c r="AY99" s="9">
        <f>IFERROR(VLOOKUP($C99,Sheet5!$A$2:$L$89,10,0),0)</f>
        <v>708085.6</v>
      </c>
      <c r="AZ99" s="12">
        <f>IFERROR(VLOOKUP($C99,ผลงาน!$K$3:$Q$901,5,0),0)</f>
        <v>51.581699999999998</v>
      </c>
      <c r="BA99" s="9">
        <f t="shared" si="85"/>
        <v>13727.457606088981</v>
      </c>
      <c r="BB99" s="116">
        <f t="shared" si="86"/>
        <v>61.898039999999995</v>
      </c>
      <c r="BC99" s="117">
        <f t="shared" si="87"/>
        <v>61.898039999999995</v>
      </c>
      <c r="BD99" s="35">
        <f t="shared" si="88"/>
        <v>14104.276317376123</v>
      </c>
      <c r="BE99" s="36">
        <f t="shared" si="89"/>
        <v>873027.05966399994</v>
      </c>
      <c r="BF99" s="9">
        <f>IFERROR(VLOOKUP($C99,Sheet5!$A$2:$L$89,9,0),0)</f>
        <v>170617</v>
      </c>
      <c r="BG99" s="12">
        <f>IFERROR(VLOOKUP($C99,ผลงาน!$K$3:$Q$901,4,0),0)</f>
        <v>22.215599999999998</v>
      </c>
      <c r="BH99" s="154">
        <f t="shared" si="90"/>
        <v>7680.0536559894854</v>
      </c>
      <c r="BI99" s="120">
        <f t="shared" si="91"/>
        <v>26.658719999999999</v>
      </c>
      <c r="BJ99" s="121">
        <f t="shared" si="92"/>
        <v>26.658719999999999</v>
      </c>
      <c r="BK99" s="35">
        <f t="shared" si="93"/>
        <v>7890.8711288463965</v>
      </c>
      <c r="BL99" s="36">
        <f t="shared" si="94"/>
        <v>210360.52398</v>
      </c>
      <c r="BM99" s="9">
        <f>VLOOKUP($C99,Sheet5!$A$2:$L$89,12,0)</f>
        <v>246219</v>
      </c>
      <c r="BN99" s="12">
        <f>IFERROR(VLOOKUP($C99,ผลงาน!$K$3:$Q$901,6,0),0)</f>
        <v>33.466300000000004</v>
      </c>
      <c r="BO99" s="9">
        <f t="shared" si="95"/>
        <v>7357.222041277344</v>
      </c>
      <c r="BP99" s="116">
        <f t="shared" si="96"/>
        <v>40.159560000000006</v>
      </c>
      <c r="BQ99" s="117">
        <f t="shared" si="97"/>
        <v>40.159560000000006</v>
      </c>
      <c r="BR99" s="35">
        <f t="shared" si="98"/>
        <v>7559.1777863104071</v>
      </c>
      <c r="BS99" s="36">
        <f t="shared" si="99"/>
        <v>303573.25386</v>
      </c>
      <c r="BT99" s="37">
        <f t="shared" si="100"/>
        <v>9487721.614116</v>
      </c>
      <c r="BU99" s="38">
        <f t="shared" si="53"/>
        <v>31995030.525890991</v>
      </c>
      <c r="BV99" s="39">
        <f>IFERROR(VLOOKUP($C99,'UC Revenue Structure'!$A$2:$F$89,6,0),0)</f>
        <v>0.53</v>
      </c>
      <c r="BW99" s="38">
        <f t="shared" si="101"/>
        <v>16957366.178722225</v>
      </c>
      <c r="BX99" s="146">
        <f t="shared" si="54"/>
        <v>55813</v>
      </c>
      <c r="BY99" s="10">
        <f>VLOOKUP($C99,ผลงาน!$A$2:$H$898,3,0)</f>
        <v>55813</v>
      </c>
      <c r="BZ99" s="147">
        <f t="shared" si="107"/>
        <v>0</v>
      </c>
    </row>
    <row r="100" spans="1:78" x14ac:dyDescent="0.4">
      <c r="A100" s="2">
        <v>8</v>
      </c>
      <c r="B100" s="3" t="s">
        <v>6</v>
      </c>
      <c r="C100" s="135" t="s">
        <v>580</v>
      </c>
      <c r="D100" s="4" t="s">
        <v>1479</v>
      </c>
      <c r="E100" s="5" t="s">
        <v>1816</v>
      </c>
      <c r="F100" s="7">
        <v>5</v>
      </c>
      <c r="G100" s="8" t="s">
        <v>1820</v>
      </c>
      <c r="H100" s="9">
        <f>VLOOKUP($C100,Sheet5!$A$2:$L$89,3,0)</f>
        <v>15495334.15</v>
      </c>
      <c r="I100" s="10">
        <f>VLOOKUP($C100,ผลงาน!$A$2:$H$898,6,0)</f>
        <v>42155</v>
      </c>
      <c r="J100" s="11">
        <f t="shared" si="55"/>
        <v>367.57998220851618</v>
      </c>
      <c r="K100" s="30">
        <f t="shared" si="56"/>
        <v>50586</v>
      </c>
      <c r="L100" s="34">
        <f t="shared" si="57"/>
        <v>50586</v>
      </c>
      <c r="M100" s="35">
        <f t="shared" si="58"/>
        <v>377.67005272013995</v>
      </c>
      <c r="N100" s="36">
        <f t="shared" si="59"/>
        <v>19104817.286901001</v>
      </c>
      <c r="O100" s="9">
        <f>IFERROR(VLOOKUP($C100,Sheet5!$A$2:$L$89,5,0),0)</f>
        <v>1193568.5999999999</v>
      </c>
      <c r="P100" s="10">
        <f>VLOOKUP($C100,ผลงาน!$A$2:$H$898,4,0)</f>
        <v>2690</v>
      </c>
      <c r="Q100" s="11">
        <f t="shared" si="60"/>
        <v>443.70579925650554</v>
      </c>
      <c r="R100" s="30">
        <f t="shared" si="61"/>
        <v>3228</v>
      </c>
      <c r="S100" s="34">
        <f t="shared" si="62"/>
        <v>3228</v>
      </c>
      <c r="T100" s="35">
        <f t="shared" si="63"/>
        <v>455.88552344609661</v>
      </c>
      <c r="U100" s="36">
        <f t="shared" si="64"/>
        <v>1471598.4696839999</v>
      </c>
      <c r="V100" s="9">
        <f>IFERROR(VLOOKUP($C100,Sheet5!$A$2:$L$89,4,0),0)</f>
        <v>355621</v>
      </c>
      <c r="W100" s="10">
        <f>VLOOKUP($C100,ผลงาน!$A$2:$H$898,5,0)</f>
        <v>3535</v>
      </c>
      <c r="X100" s="11">
        <f t="shared" si="65"/>
        <v>100.6</v>
      </c>
      <c r="Y100" s="30">
        <f t="shared" si="66"/>
        <v>4242</v>
      </c>
      <c r="Z100" s="34">
        <f t="shared" si="67"/>
        <v>4242</v>
      </c>
      <c r="AA100" s="35">
        <f t="shared" si="68"/>
        <v>103.36147</v>
      </c>
      <c r="AB100" s="36">
        <f t="shared" si="69"/>
        <v>438459.35573999997</v>
      </c>
      <c r="AC100" s="9">
        <f>VLOOKUP($C100,Sheet5!$A$2:$L$89,6,0)</f>
        <v>73584.22</v>
      </c>
      <c r="AD100" s="10">
        <f>VLOOKUP($C100,ผลงาน!$A$2:$H$898,7,0)</f>
        <v>1015</v>
      </c>
      <c r="AE100" s="11">
        <f t="shared" si="70"/>
        <v>72.49676847290641</v>
      </c>
      <c r="AF100" s="30">
        <f t="shared" si="71"/>
        <v>1218</v>
      </c>
      <c r="AG100" s="34">
        <f t="shared" si="72"/>
        <v>1218</v>
      </c>
      <c r="AH100" s="35">
        <f t="shared" si="73"/>
        <v>74.486804767487698</v>
      </c>
      <c r="AI100" s="36">
        <f t="shared" si="74"/>
        <v>90724.928206800018</v>
      </c>
      <c r="AJ100" s="9">
        <f>VLOOKUP($C100,Sheet5!$A$2:$L$89,7,0)</f>
        <v>722069.96</v>
      </c>
      <c r="AK100" s="10">
        <f>VLOOKUP($C100,ผลงาน!$A$2:$H$898,8,0)</f>
        <v>0</v>
      </c>
      <c r="AL100" s="11">
        <f t="shared" si="75"/>
        <v>0</v>
      </c>
      <c r="AM100" s="30">
        <f t="shared" si="76"/>
        <v>0</v>
      </c>
      <c r="AN100" s="34">
        <f t="shared" si="77"/>
        <v>0</v>
      </c>
      <c r="AO100" s="35">
        <f t="shared" si="78"/>
        <v>0</v>
      </c>
      <c r="AP100" s="36">
        <f t="shared" si="79"/>
        <v>0</v>
      </c>
      <c r="AQ100" s="37">
        <f t="shared" si="52"/>
        <v>21105600.040531803</v>
      </c>
      <c r="AR100" s="9">
        <f>VLOOKUP($C100,Sheet5!$A$2:$L$89,8,0)</f>
        <v>9234892.8900000006</v>
      </c>
      <c r="AS100" s="12">
        <f>IFERROR(VLOOKUP($C100,ผลงาน!$K$3:$Q$901,3,0),0)</f>
        <v>1024.8796</v>
      </c>
      <c r="AT100" s="9">
        <f t="shared" si="80"/>
        <v>9010.7100287682588</v>
      </c>
      <c r="AU100" s="108">
        <f t="shared" si="81"/>
        <v>1229.8555199999998</v>
      </c>
      <c r="AV100" s="112">
        <f t="shared" si="82"/>
        <v>1229.8555199999998</v>
      </c>
      <c r="AW100" s="35">
        <f t="shared" si="83"/>
        <v>9258.0540190579468</v>
      </c>
      <c r="AX100" s="36">
        <f t="shared" si="84"/>
        <v>11386068.839796599</v>
      </c>
      <c r="AY100" s="9">
        <f>IFERROR(VLOOKUP($C100,Sheet5!$A$2:$L$89,10,0),0)</f>
        <v>457973</v>
      </c>
      <c r="AZ100" s="12">
        <f>IFERROR(VLOOKUP($C100,ผลงาน!$K$3:$Q$901,5,0),0)</f>
        <v>30.375699999999998</v>
      </c>
      <c r="BA100" s="9">
        <f t="shared" si="85"/>
        <v>15076.952959108761</v>
      </c>
      <c r="BB100" s="116">
        <f t="shared" si="86"/>
        <v>36.450839999999999</v>
      </c>
      <c r="BC100" s="117">
        <f t="shared" si="87"/>
        <v>36.450839999999999</v>
      </c>
      <c r="BD100" s="35">
        <f t="shared" si="88"/>
        <v>15490.815317836297</v>
      </c>
      <c r="BE100" s="36">
        <f t="shared" si="89"/>
        <v>564653.23062000005</v>
      </c>
      <c r="BF100" s="9">
        <f>IFERROR(VLOOKUP($C100,Sheet5!$A$2:$L$89,9,0),0)</f>
        <v>249693</v>
      </c>
      <c r="BG100" s="12">
        <f>IFERROR(VLOOKUP($C100,ผลงาน!$K$3:$Q$901,4,0),0)</f>
        <v>26.978499999999997</v>
      </c>
      <c r="BH100" s="154">
        <f t="shared" si="90"/>
        <v>9255.2588172062951</v>
      </c>
      <c r="BI100" s="120">
        <f t="shared" si="91"/>
        <v>32.374199999999995</v>
      </c>
      <c r="BJ100" s="121">
        <f t="shared" si="92"/>
        <v>32.374199999999995</v>
      </c>
      <c r="BK100" s="35">
        <f t="shared" si="93"/>
        <v>9509.3156717386082</v>
      </c>
      <c r="BL100" s="36">
        <f t="shared" si="94"/>
        <v>307856.48742000002</v>
      </c>
      <c r="BM100" s="9">
        <f>VLOOKUP($C100,Sheet5!$A$2:$L$89,12,0)</f>
        <v>416150</v>
      </c>
      <c r="BN100" s="12">
        <f>IFERROR(VLOOKUP($C100,ผลงาน!$K$3:$Q$901,6,0),0)</f>
        <v>60.577600000000075</v>
      </c>
      <c r="BO100" s="9">
        <f t="shared" si="95"/>
        <v>6869.7010115950361</v>
      </c>
      <c r="BP100" s="116">
        <f t="shared" si="96"/>
        <v>72.693120000000093</v>
      </c>
      <c r="BQ100" s="117">
        <f t="shared" si="97"/>
        <v>72.693120000000093</v>
      </c>
      <c r="BR100" s="35">
        <f t="shared" si="98"/>
        <v>7058.27430436332</v>
      </c>
      <c r="BS100" s="36">
        <f t="shared" si="99"/>
        <v>513087.98099999997</v>
      </c>
      <c r="BT100" s="37">
        <f t="shared" si="100"/>
        <v>12771666.5388366</v>
      </c>
      <c r="BU100" s="38">
        <f t="shared" si="53"/>
        <v>33877266.579368405</v>
      </c>
      <c r="BV100" s="39">
        <f>IFERROR(VLOOKUP($C100,'UC Revenue Structure'!$A$2:$F$89,6,0),0)</f>
        <v>0.67</v>
      </c>
      <c r="BW100" s="38">
        <f t="shared" si="101"/>
        <v>22697768.608176831</v>
      </c>
      <c r="BX100" s="146">
        <f t="shared" si="54"/>
        <v>49395</v>
      </c>
      <c r="BY100" s="10">
        <f>VLOOKUP($C100,ผลงาน!$A$2:$H$898,3,0)</f>
        <v>49395</v>
      </c>
      <c r="BZ100" s="147">
        <f t="shared" si="107"/>
        <v>0</v>
      </c>
    </row>
    <row r="101" spans="1:78" x14ac:dyDescent="0.4">
      <c r="A101" s="2">
        <v>8</v>
      </c>
      <c r="B101" s="3" t="s">
        <v>6</v>
      </c>
      <c r="C101" s="135" t="s">
        <v>581</v>
      </c>
      <c r="D101" s="4" t="s">
        <v>1480</v>
      </c>
      <c r="E101" s="5" t="s">
        <v>1816</v>
      </c>
      <c r="F101" s="7">
        <v>5</v>
      </c>
      <c r="G101" s="8" t="s">
        <v>1820</v>
      </c>
      <c r="H101" s="9">
        <f>VLOOKUP($C101,Sheet5!$A$2:$L$89,3,0)</f>
        <v>16724000.800000001</v>
      </c>
      <c r="I101" s="10">
        <f>VLOOKUP($C101,ผลงาน!$A$2:$H$898,6,0)</f>
        <v>39185</v>
      </c>
      <c r="J101" s="11">
        <f t="shared" si="55"/>
        <v>426.79598826081411</v>
      </c>
      <c r="K101" s="30">
        <f t="shared" si="56"/>
        <v>47022</v>
      </c>
      <c r="L101" s="34">
        <f t="shared" si="57"/>
        <v>47022</v>
      </c>
      <c r="M101" s="35">
        <f t="shared" si="58"/>
        <v>438.51153813857348</v>
      </c>
      <c r="N101" s="36">
        <f t="shared" si="59"/>
        <v>20619689.546352003</v>
      </c>
      <c r="O101" s="9">
        <f>IFERROR(VLOOKUP($C101,Sheet5!$A$2:$L$89,5,0),0)</f>
        <v>2345645</v>
      </c>
      <c r="P101" s="10">
        <f>VLOOKUP($C101,ผลงาน!$A$2:$H$898,4,0)</f>
        <v>5178</v>
      </c>
      <c r="Q101" s="11">
        <f t="shared" si="60"/>
        <v>453.00212437234455</v>
      </c>
      <c r="R101" s="30">
        <f t="shared" si="61"/>
        <v>6213.5999999999995</v>
      </c>
      <c r="S101" s="34">
        <f t="shared" si="62"/>
        <v>6213.5999999999995</v>
      </c>
      <c r="T101" s="35">
        <f t="shared" si="63"/>
        <v>465.4370326863654</v>
      </c>
      <c r="U101" s="36">
        <f t="shared" si="64"/>
        <v>2892039.5462999996</v>
      </c>
      <c r="V101" s="9">
        <f>IFERROR(VLOOKUP($C101,Sheet5!$A$2:$L$89,4,0),0)</f>
        <v>579090</v>
      </c>
      <c r="W101" s="10">
        <f>VLOOKUP($C101,ผลงาน!$A$2:$H$898,5,0)</f>
        <v>2337</v>
      </c>
      <c r="X101" s="11">
        <f t="shared" si="65"/>
        <v>247.79204107830552</v>
      </c>
      <c r="Y101" s="30">
        <f t="shared" si="66"/>
        <v>2804.4</v>
      </c>
      <c r="Z101" s="34">
        <f t="shared" si="67"/>
        <v>2804.4</v>
      </c>
      <c r="AA101" s="35">
        <f t="shared" si="68"/>
        <v>254.593932605905</v>
      </c>
      <c r="AB101" s="36">
        <f t="shared" si="69"/>
        <v>713983.22459999996</v>
      </c>
      <c r="AC101" s="9">
        <f>VLOOKUP($C101,Sheet5!$A$2:$L$89,6,0)</f>
        <v>16021</v>
      </c>
      <c r="AD101" s="10">
        <f>VLOOKUP($C101,ผลงาน!$A$2:$H$898,7,0)</f>
        <v>8001</v>
      </c>
      <c r="AE101" s="11">
        <f t="shared" si="70"/>
        <v>2.0023747031621046</v>
      </c>
      <c r="AF101" s="30">
        <f t="shared" si="71"/>
        <v>9601.1999999999989</v>
      </c>
      <c r="AG101" s="34">
        <f t="shared" si="72"/>
        <v>9601.1999999999989</v>
      </c>
      <c r="AH101" s="35">
        <f t="shared" si="73"/>
        <v>2.0573398887639045</v>
      </c>
      <c r="AI101" s="36">
        <f t="shared" si="74"/>
        <v>19752.931739999996</v>
      </c>
      <c r="AJ101" s="9">
        <f>VLOOKUP($C101,Sheet5!$A$2:$L$89,7,0)</f>
        <v>1448344</v>
      </c>
      <c r="AK101" s="10">
        <f>VLOOKUP($C101,ผลงาน!$A$2:$H$898,8,0)</f>
        <v>8</v>
      </c>
      <c r="AL101" s="11">
        <f t="shared" si="75"/>
        <v>181043</v>
      </c>
      <c r="AM101" s="30">
        <f t="shared" si="76"/>
        <v>9.6</v>
      </c>
      <c r="AN101" s="34">
        <f t="shared" si="77"/>
        <v>9.6</v>
      </c>
      <c r="AO101" s="35">
        <f t="shared" si="78"/>
        <v>186012.63034999999</v>
      </c>
      <c r="AP101" s="36">
        <f t="shared" si="79"/>
        <v>1785721.2513599999</v>
      </c>
      <c r="AQ101" s="37">
        <f t="shared" si="52"/>
        <v>26031186.500351999</v>
      </c>
      <c r="AR101" s="9">
        <f>VLOOKUP($C101,Sheet5!$A$2:$L$89,8,0)</f>
        <v>9890513.8199999984</v>
      </c>
      <c r="AS101" s="12">
        <f>IFERROR(VLOOKUP($C101,ผลงาน!$K$3:$Q$901,3,0),0)</f>
        <v>796.18249999999989</v>
      </c>
      <c r="AT101" s="9">
        <f t="shared" si="80"/>
        <v>12422.420512884923</v>
      </c>
      <c r="AU101" s="108">
        <f t="shared" si="81"/>
        <v>955.41899999999987</v>
      </c>
      <c r="AV101" s="112">
        <f t="shared" si="82"/>
        <v>955.41899999999987</v>
      </c>
      <c r="AW101" s="35">
        <f t="shared" si="83"/>
        <v>12763.415955963614</v>
      </c>
      <c r="AX101" s="36">
        <f t="shared" si="84"/>
        <v>12194410.109230798</v>
      </c>
      <c r="AY101" s="9">
        <f>IFERROR(VLOOKUP($C101,Sheet5!$A$2:$L$89,10,0),0)</f>
        <v>895530</v>
      </c>
      <c r="AZ101" s="12">
        <f>IFERROR(VLOOKUP($C101,ผลงาน!$K$3:$Q$901,5,0),0)</f>
        <v>73.554900000000004</v>
      </c>
      <c r="BA101" s="9">
        <f t="shared" si="85"/>
        <v>12174.987662276748</v>
      </c>
      <c r="BB101" s="116">
        <f t="shared" si="86"/>
        <v>88.265879999999996</v>
      </c>
      <c r="BC101" s="117">
        <f t="shared" si="87"/>
        <v>88.265879999999996</v>
      </c>
      <c r="BD101" s="35">
        <f t="shared" si="88"/>
        <v>12509.191073606245</v>
      </c>
      <c r="BE101" s="36">
        <f t="shared" si="89"/>
        <v>1104134.7582</v>
      </c>
      <c r="BF101" s="9">
        <f>IFERROR(VLOOKUP($C101,Sheet5!$A$2:$L$89,9,0),0)</f>
        <v>255790</v>
      </c>
      <c r="BG101" s="12">
        <f>IFERROR(VLOOKUP($C101,ผลงาน!$K$3:$Q$901,4,0),0)</f>
        <v>24.688899999999997</v>
      </c>
      <c r="BH101" s="154">
        <f t="shared" si="90"/>
        <v>10360.526390402167</v>
      </c>
      <c r="BI101" s="120">
        <f t="shared" si="91"/>
        <v>29.626679999999993</v>
      </c>
      <c r="BJ101" s="121">
        <f t="shared" si="92"/>
        <v>29.626679999999993</v>
      </c>
      <c r="BK101" s="35">
        <f t="shared" si="93"/>
        <v>10644.922839818706</v>
      </c>
      <c r="BL101" s="36">
        <f t="shared" si="94"/>
        <v>315373.72259999998</v>
      </c>
      <c r="BM101" s="9">
        <f>VLOOKUP($C101,Sheet5!$A$2:$L$89,12,0)</f>
        <v>166589</v>
      </c>
      <c r="BN101" s="12">
        <f>IFERROR(VLOOKUP($C101,ผลงาน!$K$3:$Q$901,6,0),0)</f>
        <v>42.573800000000091</v>
      </c>
      <c r="BO101" s="9">
        <f t="shared" si="95"/>
        <v>3912.9464600293995</v>
      </c>
      <c r="BP101" s="116">
        <f t="shared" si="96"/>
        <v>51.088560000000108</v>
      </c>
      <c r="BQ101" s="117">
        <f t="shared" si="97"/>
        <v>51.088560000000108</v>
      </c>
      <c r="BR101" s="35">
        <f t="shared" si="98"/>
        <v>4020.3568403572067</v>
      </c>
      <c r="BS101" s="36">
        <f t="shared" si="99"/>
        <v>205394.24166</v>
      </c>
      <c r="BT101" s="37">
        <f t="shared" si="100"/>
        <v>13819312.831690799</v>
      </c>
      <c r="BU101" s="38">
        <f t="shared" si="53"/>
        <v>39850499.332042798</v>
      </c>
      <c r="BV101" s="39">
        <f>IFERROR(VLOOKUP($C101,'UC Revenue Structure'!$A$2:$F$89,6,0),0)</f>
        <v>0.55000000000000004</v>
      </c>
      <c r="BW101" s="38">
        <f t="shared" si="101"/>
        <v>21917774.632623542</v>
      </c>
      <c r="BX101" s="146">
        <f t="shared" si="54"/>
        <v>54709</v>
      </c>
      <c r="BY101" s="10">
        <f>VLOOKUP($C101,ผลงาน!$A$2:$H$898,3,0)</f>
        <v>54709</v>
      </c>
      <c r="BZ101" s="147">
        <f t="shared" si="107"/>
        <v>0</v>
      </c>
    </row>
    <row r="102" spans="1:78" x14ac:dyDescent="0.4">
      <c r="A102" s="2">
        <v>8</v>
      </c>
      <c r="B102" s="3" t="s">
        <v>6</v>
      </c>
      <c r="C102" s="135" t="s">
        <v>582</v>
      </c>
      <c r="D102" s="4" t="s">
        <v>1481</v>
      </c>
      <c r="E102" s="5" t="s">
        <v>1816</v>
      </c>
      <c r="F102" s="7">
        <v>10</v>
      </c>
      <c r="G102" s="8" t="s">
        <v>1819</v>
      </c>
      <c r="H102" s="9">
        <f>VLOOKUP($C102,Sheet5!$A$2:$L$89,3,0)</f>
        <v>79529218.379999995</v>
      </c>
      <c r="I102" s="10">
        <f>VLOOKUP($C102,ผลงาน!$A$2:$H$898,6,0)</f>
        <v>185814</v>
      </c>
      <c r="J102" s="11">
        <f t="shared" si="55"/>
        <v>428.00444735057636</v>
      </c>
      <c r="K102" s="30">
        <f t="shared" si="56"/>
        <v>222976.8</v>
      </c>
      <c r="L102" s="34">
        <f t="shared" si="57"/>
        <v>222976.8</v>
      </c>
      <c r="M102" s="35">
        <f t="shared" si="58"/>
        <v>439.75316943034966</v>
      </c>
      <c r="N102" s="36">
        <f t="shared" si="59"/>
        <v>98054754.509437189</v>
      </c>
      <c r="O102" s="9">
        <f>IFERROR(VLOOKUP($C102,Sheet5!$A$2:$L$89,5,0),0)</f>
        <v>22823388</v>
      </c>
      <c r="P102" s="10">
        <f>VLOOKUP($C102,ผลงาน!$A$2:$H$898,4,0)</f>
        <v>22093</v>
      </c>
      <c r="Q102" s="11">
        <f t="shared" si="60"/>
        <v>1033.0597021681076</v>
      </c>
      <c r="R102" s="30">
        <f t="shared" si="61"/>
        <v>26511.599999999999</v>
      </c>
      <c r="S102" s="34">
        <f t="shared" si="62"/>
        <v>26511.599999999999</v>
      </c>
      <c r="T102" s="35">
        <f t="shared" si="63"/>
        <v>1061.4171909926222</v>
      </c>
      <c r="U102" s="36">
        <f t="shared" si="64"/>
        <v>28139868.000720002</v>
      </c>
      <c r="V102" s="9">
        <f>IFERROR(VLOOKUP($C102,Sheet5!$A$2:$L$89,4,0),0)</f>
        <v>3504253.5</v>
      </c>
      <c r="W102" s="10">
        <f>VLOOKUP($C102,ผลงาน!$A$2:$H$898,5,0)</f>
        <v>10718</v>
      </c>
      <c r="X102" s="11">
        <f t="shared" si="65"/>
        <v>326.95031722336256</v>
      </c>
      <c r="Y102" s="30">
        <f t="shared" si="66"/>
        <v>12861.6</v>
      </c>
      <c r="Z102" s="34">
        <f t="shared" si="67"/>
        <v>12861.6</v>
      </c>
      <c r="AA102" s="35">
        <f t="shared" si="68"/>
        <v>335.92510343114384</v>
      </c>
      <c r="AB102" s="36">
        <f t="shared" si="69"/>
        <v>4320534.3102899995</v>
      </c>
      <c r="AC102" s="9">
        <f>VLOOKUP($C102,Sheet5!$A$2:$L$89,6,0)</f>
        <v>101688</v>
      </c>
      <c r="AD102" s="10">
        <f>VLOOKUP($C102,ผลงาน!$A$2:$H$898,7,0)</f>
        <v>6683</v>
      </c>
      <c r="AE102" s="11">
        <f t="shared" si="70"/>
        <v>15.215920993565764</v>
      </c>
      <c r="AF102" s="30">
        <f t="shared" si="71"/>
        <v>8019.5999999999995</v>
      </c>
      <c r="AG102" s="34">
        <f t="shared" si="72"/>
        <v>8019.5999999999995</v>
      </c>
      <c r="AH102" s="35">
        <f t="shared" si="73"/>
        <v>15.633598024839143</v>
      </c>
      <c r="AI102" s="36">
        <f t="shared" si="74"/>
        <v>125375.20271999999</v>
      </c>
      <c r="AJ102" s="9">
        <f>VLOOKUP($C102,Sheet5!$A$2:$L$89,7,0)</f>
        <v>8794902.5</v>
      </c>
      <c r="AK102" s="10">
        <f>VLOOKUP($C102,ผลงาน!$A$2:$H$898,8,0)</f>
        <v>646</v>
      </c>
      <c r="AL102" s="11">
        <f t="shared" si="75"/>
        <v>13614.400154798761</v>
      </c>
      <c r="AM102" s="30">
        <f t="shared" si="76"/>
        <v>775.19999999999993</v>
      </c>
      <c r="AN102" s="34">
        <f t="shared" si="77"/>
        <v>775.19999999999993</v>
      </c>
      <c r="AO102" s="35">
        <f t="shared" si="78"/>
        <v>13988.115439047988</v>
      </c>
      <c r="AP102" s="36">
        <f t="shared" si="79"/>
        <v>10843587.08835</v>
      </c>
      <c r="AQ102" s="37">
        <f t="shared" si="52"/>
        <v>141484119.11151719</v>
      </c>
      <c r="AR102" s="9">
        <f>VLOOKUP($C102,Sheet5!$A$2:$L$89,8,0)</f>
        <v>66827752.920000002</v>
      </c>
      <c r="AS102" s="12">
        <f>IFERROR(VLOOKUP($C102,ผลงาน!$K$3:$Q$901,3,0),0)</f>
        <v>5094.38</v>
      </c>
      <c r="AT102" s="9">
        <f t="shared" si="80"/>
        <v>13117.936416207664</v>
      </c>
      <c r="AU102" s="108">
        <f t="shared" si="81"/>
        <v>6113.2560000000003</v>
      </c>
      <c r="AV102" s="112">
        <f t="shared" si="82"/>
        <v>6113.2560000000003</v>
      </c>
      <c r="AW102" s="35">
        <f t="shared" si="83"/>
        <v>13478.023770832564</v>
      </c>
      <c r="AX102" s="36">
        <f t="shared" si="84"/>
        <v>82394609.685184807</v>
      </c>
      <c r="AY102" s="9">
        <f>IFERROR(VLOOKUP($C102,Sheet5!$A$2:$L$89,10,0),0)</f>
        <v>7195581.7800000003</v>
      </c>
      <c r="AZ102" s="12">
        <f>IFERROR(VLOOKUP($C102,ผลงาน!$K$3:$Q$901,5,0),0)</f>
        <v>402.55</v>
      </c>
      <c r="BA102" s="9">
        <f t="shared" si="85"/>
        <v>17875.001316606635</v>
      </c>
      <c r="BB102" s="116">
        <f t="shared" si="86"/>
        <v>483.06</v>
      </c>
      <c r="BC102" s="117">
        <f t="shared" si="87"/>
        <v>483.06</v>
      </c>
      <c r="BD102" s="35">
        <f t="shared" si="88"/>
        <v>18365.670102747488</v>
      </c>
      <c r="BE102" s="36">
        <f t="shared" si="89"/>
        <v>8871720.5998332016</v>
      </c>
      <c r="BF102" s="9">
        <f>IFERROR(VLOOKUP($C102,Sheet5!$A$2:$L$89,9,0),0)</f>
        <v>1994644.5</v>
      </c>
      <c r="BG102" s="12">
        <f>IFERROR(VLOOKUP($C102,ผลงาน!$K$3:$Q$901,4,0),0)</f>
        <v>232.13000000000002</v>
      </c>
      <c r="BH102" s="154">
        <f t="shared" si="90"/>
        <v>8592.7906776375294</v>
      </c>
      <c r="BI102" s="120">
        <f t="shared" si="91"/>
        <v>278.55600000000004</v>
      </c>
      <c r="BJ102" s="121">
        <f t="shared" si="92"/>
        <v>278.55600000000004</v>
      </c>
      <c r="BK102" s="35">
        <f t="shared" si="93"/>
        <v>8828.6627817386798</v>
      </c>
      <c r="BL102" s="36">
        <f t="shared" si="94"/>
        <v>2459276.9898299999</v>
      </c>
      <c r="BM102" s="9">
        <f>VLOOKUP($C102,Sheet5!$A$2:$L$89,12,0)</f>
        <v>5129301</v>
      </c>
      <c r="BN102" s="12">
        <f>IFERROR(VLOOKUP($C102,ผลงาน!$K$3:$Q$901,6,0),0)</f>
        <v>204.84000000000043</v>
      </c>
      <c r="BO102" s="9">
        <f t="shared" si="95"/>
        <v>25040.524311657828</v>
      </c>
      <c r="BP102" s="116">
        <f t="shared" si="96"/>
        <v>245.8080000000005</v>
      </c>
      <c r="BQ102" s="117">
        <f t="shared" si="97"/>
        <v>245.8080000000005</v>
      </c>
      <c r="BR102" s="35">
        <f t="shared" si="98"/>
        <v>25727.886704012835</v>
      </c>
      <c r="BS102" s="36">
        <f t="shared" si="99"/>
        <v>6324120.3749399995</v>
      </c>
      <c r="BT102" s="37">
        <f t="shared" si="100"/>
        <v>100049727.64978801</v>
      </c>
      <c r="BU102" s="38">
        <f t="shared" si="53"/>
        <v>241533846.76130521</v>
      </c>
      <c r="BV102" s="39">
        <f>IFERROR(VLOOKUP($C102,'UC Revenue Structure'!$A$2:$F$89,6,0),0)</f>
        <v>0.59</v>
      </c>
      <c r="BW102" s="38">
        <f t="shared" si="101"/>
        <v>142504969.58917007</v>
      </c>
      <c r="BX102" s="146">
        <f t="shared" si="54"/>
        <v>225954</v>
      </c>
      <c r="BY102" s="10">
        <f>VLOOKUP($C102,ผลงาน!$A$2:$H$898,3,0)</f>
        <v>225954</v>
      </c>
      <c r="BZ102" s="147">
        <f t="shared" si="107"/>
        <v>0</v>
      </c>
    </row>
    <row r="103" spans="1:78" x14ac:dyDescent="0.4">
      <c r="A103" s="2">
        <v>8</v>
      </c>
      <c r="B103" s="3" t="s">
        <v>6</v>
      </c>
      <c r="C103" s="135" t="s">
        <v>583</v>
      </c>
      <c r="D103" s="4" t="s">
        <v>1482</v>
      </c>
      <c r="E103" s="5" t="s">
        <v>1816</v>
      </c>
      <c r="F103" s="7">
        <v>3</v>
      </c>
      <c r="G103" s="8" t="s">
        <v>1829</v>
      </c>
      <c r="H103" s="9">
        <f>VLOOKUP($C103,Sheet5!$A$2:$L$89,3,0)</f>
        <v>15037789.59</v>
      </c>
      <c r="I103" s="10">
        <f>VLOOKUP($C103,ผลงาน!$A$2:$H$898,6,0)</f>
        <v>37807</v>
      </c>
      <c r="J103" s="11">
        <f t="shared" si="55"/>
        <v>397.75146375009916</v>
      </c>
      <c r="K103" s="30">
        <f t="shared" si="56"/>
        <v>45368.4</v>
      </c>
      <c r="L103" s="34">
        <f t="shared" si="57"/>
        <v>45368.4</v>
      </c>
      <c r="M103" s="35">
        <f t="shared" si="58"/>
        <v>408.66974143003938</v>
      </c>
      <c r="N103" s="36">
        <f t="shared" si="59"/>
        <v>18540692.297094598</v>
      </c>
      <c r="O103" s="9">
        <f>IFERROR(VLOOKUP($C103,Sheet5!$A$2:$L$89,5,0),0)</f>
        <v>1321558</v>
      </c>
      <c r="P103" s="10">
        <f>VLOOKUP($C103,ผลงาน!$A$2:$H$898,4,0)</f>
        <v>3589</v>
      </c>
      <c r="Q103" s="11">
        <f t="shared" si="60"/>
        <v>368.22457509055448</v>
      </c>
      <c r="R103" s="30">
        <f t="shared" si="61"/>
        <v>4306.8</v>
      </c>
      <c r="S103" s="34">
        <f t="shared" si="62"/>
        <v>4306.8</v>
      </c>
      <c r="T103" s="35">
        <f t="shared" si="63"/>
        <v>378.33233967679018</v>
      </c>
      <c r="U103" s="36">
        <f t="shared" si="64"/>
        <v>1629401.72052</v>
      </c>
      <c r="V103" s="9">
        <f>IFERROR(VLOOKUP($C103,Sheet5!$A$2:$L$89,4,0),0)</f>
        <v>627842</v>
      </c>
      <c r="W103" s="10">
        <f>VLOOKUP($C103,ผลงาน!$A$2:$H$898,5,0)</f>
        <v>1964</v>
      </c>
      <c r="X103" s="11">
        <f t="shared" si="65"/>
        <v>319.67515274949085</v>
      </c>
      <c r="Y103" s="30">
        <f t="shared" si="66"/>
        <v>2356.7999999999997</v>
      </c>
      <c r="Z103" s="34">
        <f t="shared" si="67"/>
        <v>2356.7999999999997</v>
      </c>
      <c r="AA103" s="35">
        <f t="shared" si="68"/>
        <v>328.45023569246439</v>
      </c>
      <c r="AB103" s="36">
        <f t="shared" si="69"/>
        <v>774091.51547999994</v>
      </c>
      <c r="AC103" s="9">
        <f>VLOOKUP($C103,Sheet5!$A$2:$L$89,6,0)</f>
        <v>3262</v>
      </c>
      <c r="AD103" s="10">
        <f>VLOOKUP($C103,ผลงาน!$A$2:$H$898,7,0)</f>
        <v>2737</v>
      </c>
      <c r="AE103" s="11">
        <f t="shared" si="70"/>
        <v>1.1918158567774937</v>
      </c>
      <c r="AF103" s="30">
        <f t="shared" si="71"/>
        <v>3284.4</v>
      </c>
      <c r="AG103" s="34">
        <f t="shared" si="72"/>
        <v>3284.4</v>
      </c>
      <c r="AH103" s="35">
        <f t="shared" si="73"/>
        <v>1.2245312020460359</v>
      </c>
      <c r="AI103" s="36">
        <f t="shared" si="74"/>
        <v>4021.8502800000006</v>
      </c>
      <c r="AJ103" s="9">
        <f>VLOOKUP($C103,Sheet5!$A$2:$L$89,7,0)</f>
        <v>514065</v>
      </c>
      <c r="AK103" s="10">
        <f>VLOOKUP($C103,ผลงาน!$A$2:$H$898,8,0)</f>
        <v>0</v>
      </c>
      <c r="AL103" s="11">
        <f t="shared" si="75"/>
        <v>0</v>
      </c>
      <c r="AM103" s="30">
        <f t="shared" si="76"/>
        <v>0</v>
      </c>
      <c r="AN103" s="34">
        <f t="shared" si="77"/>
        <v>0</v>
      </c>
      <c r="AO103" s="35">
        <f t="shared" si="78"/>
        <v>0</v>
      </c>
      <c r="AP103" s="36">
        <f t="shared" si="79"/>
        <v>0</v>
      </c>
      <c r="AQ103" s="37">
        <f t="shared" ref="AQ103:AQ104" si="108">N103+U103+AB103+AI103+AP103</f>
        <v>20948207.383374602</v>
      </c>
      <c r="AR103" s="9">
        <f>VLOOKUP($C103,Sheet5!$A$2:$L$89,8,0)</f>
        <v>7670898</v>
      </c>
      <c r="AS103" s="12">
        <f>IFERROR(VLOOKUP($C103,ผลงาน!$K$3:$Q$901,3,0),0)</f>
        <v>721.37729999999999</v>
      </c>
      <c r="AT103" s="9">
        <f t="shared" si="80"/>
        <v>10633.683649319157</v>
      </c>
      <c r="AU103" s="108">
        <f t="shared" si="81"/>
        <v>865.65275999999994</v>
      </c>
      <c r="AV103" s="112">
        <f t="shared" si="82"/>
        <v>865.65275999999994</v>
      </c>
      <c r="AW103" s="35">
        <f t="shared" si="83"/>
        <v>10925.578265492968</v>
      </c>
      <c r="AX103" s="36">
        <f t="shared" si="84"/>
        <v>9457756.9801199995</v>
      </c>
      <c r="AY103" s="9">
        <f>IFERROR(VLOOKUP($C103,Sheet5!$A$2:$L$89,10,0),0)</f>
        <v>737543</v>
      </c>
      <c r="AZ103" s="12">
        <f>IFERROR(VLOOKUP($C103,ผลงาน!$K$3:$Q$901,5,0),0)</f>
        <v>42.088999999999999</v>
      </c>
      <c r="BA103" s="9">
        <f t="shared" si="85"/>
        <v>17523.41466891587</v>
      </c>
      <c r="BB103" s="116">
        <f t="shared" si="86"/>
        <v>50.506799999999998</v>
      </c>
      <c r="BC103" s="117">
        <f t="shared" si="87"/>
        <v>50.506799999999998</v>
      </c>
      <c r="BD103" s="35">
        <f t="shared" si="88"/>
        <v>18004.432401577611</v>
      </c>
      <c r="BE103" s="36">
        <f t="shared" si="89"/>
        <v>909346.26642</v>
      </c>
      <c r="BF103" s="9">
        <f>IFERROR(VLOOKUP($C103,Sheet5!$A$2:$L$89,9,0),0)</f>
        <v>191371</v>
      </c>
      <c r="BG103" s="12">
        <f>IFERROR(VLOOKUP($C103,ผลงาน!$K$3:$Q$901,4,0),0)</f>
        <v>19.547599999999996</v>
      </c>
      <c r="BH103" s="154">
        <f t="shared" si="90"/>
        <v>9789.9997953713009</v>
      </c>
      <c r="BI103" s="120">
        <f t="shared" si="91"/>
        <v>23.457119999999993</v>
      </c>
      <c r="BJ103" s="121">
        <f t="shared" si="92"/>
        <v>23.457119999999993</v>
      </c>
      <c r="BK103" s="35">
        <f t="shared" si="93"/>
        <v>10058.735289754242</v>
      </c>
      <c r="BL103" s="36">
        <f t="shared" si="94"/>
        <v>235948.96073999995</v>
      </c>
      <c r="BM103" s="9">
        <f>VLOOKUP($C103,Sheet5!$A$2:$L$89,12,0)</f>
        <v>331824</v>
      </c>
      <c r="BN103" s="12">
        <f>IFERROR(VLOOKUP($C103,ผลงาน!$K$3:$Q$901,6,0),0)</f>
        <v>22.276099999999985</v>
      </c>
      <c r="BO103" s="9">
        <f t="shared" si="95"/>
        <v>14895.96473350363</v>
      </c>
      <c r="BP103" s="116">
        <f t="shared" si="96"/>
        <v>26.731319999999982</v>
      </c>
      <c r="BQ103" s="117">
        <f t="shared" si="97"/>
        <v>26.731319999999982</v>
      </c>
      <c r="BR103" s="35">
        <f t="shared" si="98"/>
        <v>15304.858965438305</v>
      </c>
      <c r="BS103" s="36">
        <f t="shared" si="99"/>
        <v>409119.08256000001</v>
      </c>
      <c r="BT103" s="37">
        <f t="shared" si="100"/>
        <v>11012171.289839998</v>
      </c>
      <c r="BU103" s="38">
        <f t="shared" ref="BU103:BU104" si="109">AQ103+BT103</f>
        <v>31960378.673214599</v>
      </c>
      <c r="BV103" s="39">
        <f>IFERROR(VLOOKUP($C103,'UC Revenue Structure'!$A$2:$F$89,6,0),0)</f>
        <v>0.77</v>
      </c>
      <c r="BW103" s="38">
        <f t="shared" si="101"/>
        <v>24609491.578375243</v>
      </c>
      <c r="BX103" s="146">
        <f t="shared" ref="BX103:BX104" si="110">SUM(I103,P103,W103,AD103,AK103)</f>
        <v>46097</v>
      </c>
      <c r="BY103" s="10">
        <f>VLOOKUP($C103,ผลงาน!$A$2:$H$898,3,0)</f>
        <v>46097</v>
      </c>
      <c r="BZ103" s="147">
        <f t="shared" si="107"/>
        <v>0</v>
      </c>
    </row>
    <row r="104" spans="1:78" x14ac:dyDescent="0.4">
      <c r="A104" s="2">
        <v>8</v>
      </c>
      <c r="B104" s="3" t="s">
        <v>6</v>
      </c>
      <c r="C104" s="135" t="s">
        <v>584</v>
      </c>
      <c r="D104" s="4" t="s">
        <v>1483</v>
      </c>
      <c r="E104" s="5" t="s">
        <v>1816</v>
      </c>
      <c r="F104" s="7">
        <v>3</v>
      </c>
      <c r="G104" s="8" t="s">
        <v>1829</v>
      </c>
      <c r="H104" s="9">
        <f>VLOOKUP($C104,Sheet5!$A$2:$L$89,3,0)</f>
        <v>10904997.68</v>
      </c>
      <c r="I104" s="10">
        <f>VLOOKUP($C104,ผลงาน!$A$2:$H$898,6,0)</f>
        <v>35710</v>
      </c>
      <c r="J104" s="11">
        <f t="shared" ref="J104" si="111">SUM(H104/I104)</f>
        <v>305.37658022962756</v>
      </c>
      <c r="K104" s="30">
        <f t="shared" ref="K104" si="112">I104*1.2</f>
        <v>42852</v>
      </c>
      <c r="L104" s="34">
        <f t="shared" ref="L104" si="113">K104</f>
        <v>42852</v>
      </c>
      <c r="M104" s="35">
        <f t="shared" ref="M104" si="114">($E$5*J104)+J104</f>
        <v>313.75916735693085</v>
      </c>
      <c r="N104" s="36">
        <f t="shared" ref="N104" si="115">L104*M104</f>
        <v>13445207.8395792</v>
      </c>
      <c r="O104" s="9">
        <f>IFERROR(VLOOKUP($C104,Sheet5!$A$2:$L$89,5,0),0)</f>
        <v>1056156.6000000001</v>
      </c>
      <c r="P104" s="10">
        <f>VLOOKUP($C104,ผลงาน!$A$2:$H$898,4,0)</f>
        <v>3101</v>
      </c>
      <c r="Q104" s="11">
        <f t="shared" ref="Q104" si="116">SUM(O104/P104)</f>
        <v>340.58581102870045</v>
      </c>
      <c r="R104" s="30">
        <f t="shared" ref="R104" si="117">P104*1.2</f>
        <v>3721.2</v>
      </c>
      <c r="S104" s="34">
        <f t="shared" ref="S104" si="118">R104</f>
        <v>3721.2</v>
      </c>
      <c r="T104" s="35">
        <f t="shared" ref="T104" si="119">($E$5*Q104)+Q104</f>
        <v>349.93489154143828</v>
      </c>
      <c r="U104" s="36">
        <f t="shared" ref="U104" si="120">S104*T104</f>
        <v>1302177.7184040002</v>
      </c>
      <c r="V104" s="9">
        <f>IFERROR(VLOOKUP($C104,Sheet5!$A$2:$L$89,4,0),0)</f>
        <v>608976.80000000005</v>
      </c>
      <c r="W104" s="10">
        <f>VLOOKUP($C104,ผลงาน!$A$2:$H$898,5,0)</f>
        <v>2764</v>
      </c>
      <c r="X104" s="11">
        <f t="shared" ref="X104" si="121">SUM(V104/W104)</f>
        <v>220.32445730824892</v>
      </c>
      <c r="Y104" s="30">
        <f t="shared" ref="Y104" si="122">W104*1.2</f>
        <v>3316.7999999999997</v>
      </c>
      <c r="Z104" s="34">
        <f t="shared" ref="Z104" si="123">Y104</f>
        <v>3316.7999999999997</v>
      </c>
      <c r="AA104" s="35">
        <f t="shared" ref="AA104" si="124">($E$5*X104)+X104</f>
        <v>226.37236366136037</v>
      </c>
      <c r="AB104" s="36">
        <f t="shared" ref="AB104" si="125">Z104*AA104</f>
        <v>750831.85579199996</v>
      </c>
      <c r="AC104" s="9">
        <f>VLOOKUP($C104,Sheet5!$A$2:$L$89,6,0)</f>
        <v>46540</v>
      </c>
      <c r="AD104" s="10">
        <f>VLOOKUP($C104,ผลงาน!$A$2:$H$898,7,0)</f>
        <v>2947</v>
      </c>
      <c r="AE104" s="11">
        <f t="shared" ref="AE104" si="126">IFERROR(SUM(AC104/AD104),0)</f>
        <v>15.792331184255175</v>
      </c>
      <c r="AF104" s="30">
        <f t="shared" ref="AF104" si="127">AD104*1.2</f>
        <v>3536.4</v>
      </c>
      <c r="AG104" s="34">
        <f t="shared" ref="AG104" si="128">AF104</f>
        <v>3536.4</v>
      </c>
      <c r="AH104" s="35">
        <f t="shared" ref="AH104" si="129">($E$5*AE104)+AE104</f>
        <v>16.22583067526298</v>
      </c>
      <c r="AI104" s="36">
        <f t="shared" ref="AI104" si="130">AG104*AH104</f>
        <v>57381.027600000001</v>
      </c>
      <c r="AJ104" s="9">
        <f>VLOOKUP($C104,Sheet5!$A$2:$L$89,7,0)</f>
        <v>1109275.5</v>
      </c>
      <c r="AK104" s="10">
        <f>VLOOKUP($C104,ผลงาน!$A$2:$H$898,8,0)</f>
        <v>0</v>
      </c>
      <c r="AL104" s="11">
        <f t="shared" ref="AL104" si="131">IFERROR(SUM(AJ104/AK104),0)</f>
        <v>0</v>
      </c>
      <c r="AM104" s="30">
        <f t="shared" ref="AM104" si="132">AK104*1.2</f>
        <v>0</v>
      </c>
      <c r="AN104" s="34">
        <f t="shared" ref="AN104" si="133">AM104</f>
        <v>0</v>
      </c>
      <c r="AO104" s="35">
        <f t="shared" ref="AO104" si="134">($E$5*AL104)+AL104</f>
        <v>0</v>
      </c>
      <c r="AP104" s="36">
        <f t="shared" ref="AP104" si="135">AN104*AO104</f>
        <v>0</v>
      </c>
      <c r="AQ104" s="37">
        <f t="shared" si="108"/>
        <v>15555598.441375202</v>
      </c>
      <c r="AR104" s="9">
        <f>VLOOKUP($C104,Sheet5!$A$2:$L$89,8,0)</f>
        <v>6260533.3799999999</v>
      </c>
      <c r="AS104" s="12">
        <f>IFERROR(VLOOKUP($C104,ผลงาน!$K$3:$Q$901,3,0),0)</f>
        <v>471.18369999999993</v>
      </c>
      <c r="AT104" s="9">
        <f t="shared" ref="AT104" si="136">SUM(AR104/AS104)</f>
        <v>13286.820787730987</v>
      </c>
      <c r="AU104" s="108">
        <f t="shared" ref="AU104" si="137">AS104*1.2</f>
        <v>565.42043999999987</v>
      </c>
      <c r="AV104" s="112">
        <f t="shared" ref="AV104" si="138">AU104</f>
        <v>565.42043999999987</v>
      </c>
      <c r="AW104" s="35">
        <f t="shared" ref="AW104" si="139">($E$5*AT104)+AT104</f>
        <v>13651.544018354203</v>
      </c>
      <c r="AX104" s="36">
        <f t="shared" ref="AX104" si="140">AV104*AW104</f>
        <v>7718862.0255372003</v>
      </c>
      <c r="AY104" s="9">
        <f>IFERROR(VLOOKUP($C104,Sheet5!$A$2:$L$89,10,0),0)</f>
        <v>428452.34</v>
      </c>
      <c r="AZ104" s="12">
        <f>IFERROR(VLOOKUP($C104,ผลงาน!$K$3:$Q$901,5,0),0)</f>
        <v>24.380400000000002</v>
      </c>
      <c r="BA104" s="9">
        <f t="shared" ref="BA104" si="141">IFERROR(SUM(AY104/AZ104),0)</f>
        <v>17573.638660563403</v>
      </c>
      <c r="BB104" s="116">
        <f t="shared" ref="BB104" si="142">AZ104*1.2</f>
        <v>29.25648</v>
      </c>
      <c r="BC104" s="117">
        <f t="shared" ref="BC104" si="143">BB104</f>
        <v>29.25648</v>
      </c>
      <c r="BD104" s="35">
        <f t="shared" ref="BD104" si="144">($E$5*BA104)+BA104</f>
        <v>18056.035041795869</v>
      </c>
      <c r="BE104" s="36">
        <f t="shared" ref="BE104" si="145">BC104*BD104</f>
        <v>528256.02807959996</v>
      </c>
      <c r="BF104" s="9">
        <f>IFERROR(VLOOKUP($C104,Sheet5!$A$2:$L$89,9,0),0)</f>
        <v>176418.5</v>
      </c>
      <c r="BG104" s="12">
        <f>IFERROR(VLOOKUP($C104,ผลงาน!$K$3:$Q$901,4,0),0)</f>
        <v>16.9099</v>
      </c>
      <c r="BH104" s="154">
        <f t="shared" ref="BH104" si="146">IFERROR(SUM(BF104/BG104),0)</f>
        <v>10432.852944133318</v>
      </c>
      <c r="BI104" s="120">
        <f t="shared" ref="BI104" si="147">BG104*1.2</f>
        <v>20.291879999999999</v>
      </c>
      <c r="BJ104" s="121">
        <f t="shared" ref="BJ104" si="148">BI104</f>
        <v>20.291879999999999</v>
      </c>
      <c r="BK104" s="35">
        <f t="shared" ref="BK104" si="149">($E$5*BH104)+BH104</f>
        <v>10719.234757449778</v>
      </c>
      <c r="BL104" s="36">
        <f t="shared" ref="BL104" si="150">BJ104*BK104</f>
        <v>217513.42538999999</v>
      </c>
      <c r="BM104" s="9">
        <f>VLOOKUP($C104,Sheet5!$A$2:$L$89,12,0)</f>
        <v>305628</v>
      </c>
      <c r="BN104" s="12">
        <f>IFERROR(VLOOKUP($C104,ผลงาน!$K$3:$Q$901,6,0),0)</f>
        <v>16.725400000000036</v>
      </c>
      <c r="BO104" s="9">
        <f t="shared" ref="BO104" si="151">SUM(BM104/BN104)</f>
        <v>18273.284943857805</v>
      </c>
      <c r="BP104" s="116">
        <f t="shared" ref="BP104" si="152">BN104*1.2</f>
        <v>20.070480000000043</v>
      </c>
      <c r="BQ104" s="117">
        <f t="shared" ref="BQ104" si="153">BP104</f>
        <v>20.070480000000043</v>
      </c>
      <c r="BR104" s="35">
        <f t="shared" ref="BR104" si="154">($E$5*BO104)+BO104</f>
        <v>18774.886615566702</v>
      </c>
      <c r="BS104" s="36">
        <f t="shared" ref="BS104" si="155">BQ104*BR104</f>
        <v>376820.98631999997</v>
      </c>
      <c r="BT104" s="37">
        <f t="shared" ref="BT104" si="156">AX104+BE104+BL104+BS104</f>
        <v>8841452.4653268009</v>
      </c>
      <c r="BU104" s="38">
        <f t="shared" si="109"/>
        <v>24397050.906702004</v>
      </c>
      <c r="BV104" s="39">
        <f>IFERROR(VLOOKUP($C104,'UC Revenue Structure'!$A$2:$F$89,6,0),0)</f>
        <v>0.69</v>
      </c>
      <c r="BW104" s="38">
        <f t="shared" ref="BW104" si="157">BU104*BV104</f>
        <v>16833965.125624381</v>
      </c>
      <c r="BX104" s="146">
        <f t="shared" si="110"/>
        <v>44522</v>
      </c>
      <c r="BY104" s="10">
        <f>VLOOKUP($C104,ผลงาน!$A$2:$H$898,3,0)</f>
        <v>44522</v>
      </c>
      <c r="BZ104" s="147">
        <f t="shared" si="107"/>
        <v>0</v>
      </c>
    </row>
  </sheetData>
  <autoFilter ref="BT15:BU104" xr:uid="{00000000-0009-0000-0000-000000000000}"/>
  <mergeCells count="29">
    <mergeCell ref="BP15:BS15"/>
    <mergeCell ref="BT15:BT16"/>
    <mergeCell ref="BU15:BU16"/>
    <mergeCell ref="BF15:BH15"/>
    <mergeCell ref="BI15:BL15"/>
    <mergeCell ref="BM15:BO15"/>
    <mergeCell ref="AR15:AT15"/>
    <mergeCell ref="AU15:AX15"/>
    <mergeCell ref="D7:E7"/>
    <mergeCell ref="AY15:BA15"/>
    <mergeCell ref="BB15:BE15"/>
    <mergeCell ref="G15:G16"/>
    <mergeCell ref="F15:F16"/>
    <mergeCell ref="K15:N15"/>
    <mergeCell ref="H15:J15"/>
    <mergeCell ref="O15:Q15"/>
    <mergeCell ref="R15:U15"/>
    <mergeCell ref="V15:X15"/>
    <mergeCell ref="AQ15:AQ16"/>
    <mergeCell ref="Y15:AB15"/>
    <mergeCell ref="AC15:AE15"/>
    <mergeCell ref="AF15:AI15"/>
    <mergeCell ref="AJ15:AL15"/>
    <mergeCell ref="AM15:AP15"/>
    <mergeCell ref="A15:A16"/>
    <mergeCell ref="B15:B16"/>
    <mergeCell ref="C15:C16"/>
    <mergeCell ref="D15:D16"/>
    <mergeCell ref="E15:E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113"/>
  <sheetViews>
    <sheetView zoomScale="70" zoomScaleNormal="70" workbookViewId="0">
      <selection activeCell="M16" sqref="M16"/>
    </sheetView>
  </sheetViews>
  <sheetFormatPr defaultRowHeight="13.8" x14ac:dyDescent="0.25"/>
  <cols>
    <col min="1" max="1" width="5" style="68" customWidth="1"/>
    <col min="2" max="2" width="25.59765625" customWidth="1"/>
    <col min="3" max="3" width="9.19921875" style="68" customWidth="1"/>
    <col min="4" max="4" width="36.19921875" customWidth="1"/>
    <col min="5" max="5" width="8.8984375" style="68" customWidth="1"/>
    <col min="6" max="6" width="10.19921875" style="68" customWidth="1"/>
    <col min="7" max="7" width="20.8984375" customWidth="1"/>
    <col min="8" max="8" width="18.5" customWidth="1"/>
    <col min="9" max="9" width="16.69921875" customWidth="1"/>
    <col min="10" max="10" width="19.19921875" customWidth="1"/>
    <col min="11" max="11" width="24.8984375" customWidth="1"/>
    <col min="12" max="12" width="22.69921875" customWidth="1"/>
    <col min="13" max="13" width="16.8984375" customWidth="1"/>
  </cols>
  <sheetData>
    <row r="1" spans="1:16" s="40" customFormat="1" ht="25.95" customHeight="1" x14ac:dyDescent="0.45">
      <c r="A1" s="49"/>
      <c r="B1" s="159" t="s">
        <v>2909</v>
      </c>
      <c r="C1" s="160"/>
      <c r="D1" s="159"/>
      <c r="E1" s="160"/>
      <c r="F1" s="160"/>
      <c r="G1" s="161"/>
      <c r="K1" s="41"/>
    </row>
    <row r="2" spans="1:16" s="40" customFormat="1" ht="25.95" customHeight="1" x14ac:dyDescent="0.45">
      <c r="A2" s="50"/>
      <c r="B2" s="163" t="s">
        <v>2906</v>
      </c>
      <c r="C2" s="164"/>
      <c r="D2" s="163"/>
      <c r="E2" s="164"/>
      <c r="F2" s="164"/>
      <c r="G2" s="165"/>
      <c r="K2" s="41"/>
    </row>
    <row r="3" spans="1:16" s="40" customFormat="1" ht="21" customHeight="1" x14ac:dyDescent="0.45">
      <c r="A3" s="50"/>
      <c r="B3" s="15"/>
      <c r="C3" s="16"/>
      <c r="D3" s="15"/>
      <c r="E3" s="16"/>
      <c r="F3" s="16"/>
      <c r="G3" s="51"/>
      <c r="K3" s="41"/>
    </row>
    <row r="4" spans="1:16" s="19" customFormat="1" ht="28.95" customHeight="1" x14ac:dyDescent="0.45">
      <c r="A4" s="86"/>
      <c r="B4" s="17" t="s">
        <v>1967</v>
      </c>
      <c r="C4" s="18">
        <f>E10</f>
        <v>2.7450000000000002E-2</v>
      </c>
      <c r="E4" s="82">
        <f>CalBudget2564!E5</f>
        <v>2.7450000000000002E-2</v>
      </c>
      <c r="F4" s="44" t="s">
        <v>1844</v>
      </c>
      <c r="G4" s="52"/>
      <c r="K4" s="42"/>
    </row>
    <row r="5" spans="1:16" s="19" customFormat="1" ht="23.4" customHeight="1" x14ac:dyDescent="0.45">
      <c r="A5" s="50"/>
      <c r="B5" s="13" t="s">
        <v>1845</v>
      </c>
      <c r="C5" s="75"/>
      <c r="D5" s="21"/>
      <c r="E5" s="75"/>
      <c r="F5" s="16"/>
      <c r="G5" s="51"/>
      <c r="K5" s="42"/>
      <c r="P5" s="19" t="s">
        <v>1844</v>
      </c>
    </row>
    <row r="6" spans="1:16" s="19" customFormat="1" ht="21" customHeight="1" x14ac:dyDescent="0.45">
      <c r="A6" s="50"/>
      <c r="B6" s="13"/>
      <c r="C6" s="14" t="s">
        <v>1846</v>
      </c>
      <c r="D6" s="22" t="s">
        <v>1847</v>
      </c>
      <c r="E6" s="14"/>
      <c r="F6" s="16"/>
      <c r="G6" s="51"/>
      <c r="K6" s="42"/>
    </row>
    <row r="7" spans="1:16" s="19" customFormat="1" ht="23.4" customHeight="1" x14ac:dyDescent="0.45">
      <c r="A7" s="50"/>
      <c r="B7" s="23" t="str">
        <f>[1]CalBudget2563!B7</f>
        <v>LC  Cost Driver</v>
      </c>
      <c r="C7" s="76">
        <f>CalBudget2564!C8</f>
        <v>4</v>
      </c>
      <c r="D7" s="24">
        <f>CalBudget2564!D8</f>
        <v>0.4</v>
      </c>
      <c r="E7" s="77">
        <f>CalBudget2564!E8</f>
        <v>1.6</v>
      </c>
      <c r="F7" s="16"/>
      <c r="G7" s="51"/>
      <c r="H7" s="89" t="s">
        <v>1852</v>
      </c>
      <c r="K7" s="42"/>
    </row>
    <row r="8" spans="1:16" s="40" customFormat="1" ht="25.95" customHeight="1" x14ac:dyDescent="0.45">
      <c r="A8" s="53"/>
      <c r="B8" s="23" t="str">
        <f>[1]CalBudget2563!B8</f>
        <v>MC  Cost Driver</v>
      </c>
      <c r="C8" s="76">
        <f>CalBudget2564!C9</f>
        <v>2.29</v>
      </c>
      <c r="D8" s="24">
        <f>CalBudget2564!D9</f>
        <v>0.5</v>
      </c>
      <c r="E8" s="77">
        <f>CalBudget2564!E9</f>
        <v>1.145</v>
      </c>
      <c r="F8" s="25"/>
      <c r="G8" s="54"/>
      <c r="H8" s="89" t="s">
        <v>2907</v>
      </c>
      <c r="K8" s="41"/>
      <c r="M8" s="43"/>
      <c r="P8" s="19" t="s">
        <v>1844</v>
      </c>
    </row>
    <row r="9" spans="1:16" s="40" customFormat="1" ht="21" customHeight="1" x14ac:dyDescent="0.45">
      <c r="A9" s="53"/>
      <c r="B9" s="23" t="str">
        <f>[1]CalBudget2563!B9</f>
        <v>CC  Cost Driver</v>
      </c>
      <c r="C9" s="77">
        <f>CalBudget2564!C10</f>
        <v>0</v>
      </c>
      <c r="D9" s="24">
        <f>CalBudget2564!D10</f>
        <v>0.1</v>
      </c>
      <c r="E9" s="77">
        <f>CalBudget2564!E10</f>
        <v>0</v>
      </c>
      <c r="F9" s="25"/>
      <c r="G9" s="54"/>
      <c r="K9" s="41"/>
      <c r="P9" s="19"/>
    </row>
    <row r="10" spans="1:16" s="40" customFormat="1" ht="21" customHeight="1" x14ac:dyDescent="0.45">
      <c r="A10" s="55"/>
      <c r="B10" s="56" t="str">
        <f>[1]CalBudget2563!B10</f>
        <v>% เพิ่มรวม Cost Driver</v>
      </c>
      <c r="C10" s="78"/>
      <c r="D10" s="57"/>
      <c r="E10" s="83">
        <f>CalBudget2564!E11</f>
        <v>2.7450000000000002E-2</v>
      </c>
      <c r="F10" s="58"/>
      <c r="G10" s="59"/>
      <c r="K10" s="41"/>
      <c r="P10" s="43"/>
    </row>
    <row r="11" spans="1:16" s="40" customFormat="1" ht="21" customHeight="1" x14ac:dyDescent="0.45">
      <c r="A11" s="25"/>
      <c r="B11" s="45"/>
      <c r="C11" s="79"/>
      <c r="D11" s="46"/>
      <c r="E11" s="84"/>
      <c r="F11" s="25"/>
      <c r="G11" s="26"/>
      <c r="J11" s="99" t="s">
        <v>1849</v>
      </c>
      <c r="K11" s="41"/>
      <c r="P11" s="43"/>
    </row>
    <row r="12" spans="1:16" s="133" customFormat="1" ht="28.2" customHeight="1" thickBot="1" x14ac:dyDescent="0.3">
      <c r="A12" s="132"/>
      <c r="C12" s="132"/>
      <c r="E12" s="132"/>
      <c r="F12" s="132"/>
      <c r="J12" s="134" t="s">
        <v>1851</v>
      </c>
    </row>
    <row r="13" spans="1:16" s="131" customFormat="1" ht="29.4" customHeight="1" thickBot="1" x14ac:dyDescent="0.3">
      <c r="A13" s="125" t="s">
        <v>1809</v>
      </c>
      <c r="B13" s="125" t="s">
        <v>1810</v>
      </c>
      <c r="C13" s="125" t="s">
        <v>1811</v>
      </c>
      <c r="D13" s="125" t="s">
        <v>1812</v>
      </c>
      <c r="E13" s="125" t="s">
        <v>1853</v>
      </c>
      <c r="F13" s="125" t="s">
        <v>1813</v>
      </c>
      <c r="G13" s="125" t="s">
        <v>1814</v>
      </c>
      <c r="H13" s="126" t="s">
        <v>2896</v>
      </c>
      <c r="I13" s="126" t="s">
        <v>2901</v>
      </c>
      <c r="J13" s="127" t="s">
        <v>2902</v>
      </c>
      <c r="K13" s="128" t="s">
        <v>1850</v>
      </c>
      <c r="L13" s="129" t="s">
        <v>2908</v>
      </c>
      <c r="M13" s="130" t="s">
        <v>1808</v>
      </c>
    </row>
    <row r="14" spans="1:16" s="74" customFormat="1" ht="21" x14ac:dyDescent="0.25">
      <c r="A14" s="80">
        <v>8</v>
      </c>
      <c r="B14" s="70" t="s">
        <v>0</v>
      </c>
      <c r="C14" s="80">
        <v>10705</v>
      </c>
      <c r="D14" s="69" t="s">
        <v>1396</v>
      </c>
      <c r="E14" s="85" t="s">
        <v>1826</v>
      </c>
      <c r="F14" s="81">
        <v>17</v>
      </c>
      <c r="G14" s="71" t="s">
        <v>1827</v>
      </c>
      <c r="H14" s="87">
        <f>CalBudget2564!AQ17</f>
        <v>362318269.7648831</v>
      </c>
      <c r="I14" s="87">
        <f>CalBudget2564!BT17</f>
        <v>638129264.18789637</v>
      </c>
      <c r="J14" s="88">
        <f>SUM(H14:I14)</f>
        <v>1000447533.9527795</v>
      </c>
      <c r="K14" s="72">
        <f>CalBudget2564!BV17</f>
        <v>0.43</v>
      </c>
      <c r="L14" s="73">
        <f>CalBudget2564!BW17</f>
        <v>430192439.59969521</v>
      </c>
    </row>
    <row r="15" spans="1:16" s="74" customFormat="1" ht="21" x14ac:dyDescent="0.25">
      <c r="A15" s="80">
        <v>8</v>
      </c>
      <c r="B15" s="70" t="s">
        <v>0</v>
      </c>
      <c r="C15" s="80">
        <v>11030</v>
      </c>
      <c r="D15" s="69" t="s">
        <v>1397</v>
      </c>
      <c r="E15" s="85" t="s">
        <v>1816</v>
      </c>
      <c r="F15" s="81">
        <v>5</v>
      </c>
      <c r="G15" s="71" t="s">
        <v>1820</v>
      </c>
      <c r="H15" s="87">
        <f>CalBudget2564!AQ18</f>
        <v>24623205.515375998</v>
      </c>
      <c r="I15" s="87">
        <f>CalBudget2564!BT18</f>
        <v>17887218.574380003</v>
      </c>
      <c r="J15" s="88">
        <f t="shared" ref="J15:J36" si="0">SUM(H15:I15)</f>
        <v>42510424.089755997</v>
      </c>
      <c r="K15" s="72">
        <f>CalBudget2564!BV18</f>
        <v>0.61</v>
      </c>
      <c r="L15" s="73">
        <f>CalBudget2564!BW18</f>
        <v>25931358.694751158</v>
      </c>
    </row>
    <row r="16" spans="1:16" s="74" customFormat="1" ht="21" x14ac:dyDescent="0.25">
      <c r="A16" s="80">
        <v>8</v>
      </c>
      <c r="B16" s="70" t="s">
        <v>0</v>
      </c>
      <c r="C16" s="80">
        <v>11031</v>
      </c>
      <c r="D16" s="69" t="s">
        <v>1398</v>
      </c>
      <c r="E16" s="85" t="s">
        <v>1816</v>
      </c>
      <c r="F16" s="81">
        <v>6</v>
      </c>
      <c r="G16" s="71" t="s">
        <v>1818</v>
      </c>
      <c r="H16" s="87">
        <f>CalBudget2564!AQ19</f>
        <v>61680439.490445003</v>
      </c>
      <c r="I16" s="87">
        <f>CalBudget2564!BT19</f>
        <v>25198689.630719997</v>
      </c>
      <c r="J16" s="88">
        <f t="shared" si="0"/>
        <v>86879129.121165007</v>
      </c>
      <c r="K16" s="72">
        <f>CalBudget2564!BV19</f>
        <v>0.51</v>
      </c>
      <c r="L16" s="73">
        <f>CalBudget2564!BW19</f>
        <v>44308355.851794153</v>
      </c>
    </row>
    <row r="17" spans="1:12" s="74" customFormat="1" ht="21" x14ac:dyDescent="0.25">
      <c r="A17" s="80">
        <v>8</v>
      </c>
      <c r="B17" s="70" t="s">
        <v>0</v>
      </c>
      <c r="C17" s="80">
        <v>11032</v>
      </c>
      <c r="D17" s="69" t="s">
        <v>1399</v>
      </c>
      <c r="E17" s="85" t="s">
        <v>1816</v>
      </c>
      <c r="F17" s="81">
        <v>6</v>
      </c>
      <c r="G17" s="71" t="s">
        <v>1818</v>
      </c>
      <c r="H17" s="87">
        <f>CalBudget2564!AQ20</f>
        <v>39998886.151581593</v>
      </c>
      <c r="I17" s="87">
        <f>CalBudget2564!BT20</f>
        <v>19097253.384941995</v>
      </c>
      <c r="J17" s="88">
        <f t="shared" si="0"/>
        <v>59096139.536523588</v>
      </c>
      <c r="K17" s="72">
        <f>CalBudget2564!BV20</f>
        <v>0.68</v>
      </c>
      <c r="L17" s="73">
        <f>CalBudget2564!BW20</f>
        <v>40185374.88483604</v>
      </c>
    </row>
    <row r="18" spans="1:12" s="74" customFormat="1" ht="21" x14ac:dyDescent="0.25">
      <c r="A18" s="80">
        <v>8</v>
      </c>
      <c r="B18" s="70" t="s">
        <v>0</v>
      </c>
      <c r="C18" s="80">
        <v>11033</v>
      </c>
      <c r="D18" s="69" t="s">
        <v>1400</v>
      </c>
      <c r="E18" s="85" t="s">
        <v>1816</v>
      </c>
      <c r="F18" s="81">
        <v>2</v>
      </c>
      <c r="G18" s="71" t="s">
        <v>1823</v>
      </c>
      <c r="H18" s="87">
        <f>CalBudget2564!AQ21</f>
        <v>15809954.481210001</v>
      </c>
      <c r="I18" s="87">
        <f>CalBudget2564!BT21</f>
        <v>5720370.4936260004</v>
      </c>
      <c r="J18" s="88">
        <f t="shared" si="0"/>
        <v>21530324.974835999</v>
      </c>
      <c r="K18" s="72">
        <f>CalBudget2564!BV21</f>
        <v>0.57999999999999996</v>
      </c>
      <c r="L18" s="73">
        <f>CalBudget2564!BW21</f>
        <v>12487588.485404879</v>
      </c>
    </row>
    <row r="19" spans="1:12" s="74" customFormat="1" ht="21" x14ac:dyDescent="0.25">
      <c r="A19" s="80">
        <v>8</v>
      </c>
      <c r="B19" s="70" t="s">
        <v>0</v>
      </c>
      <c r="C19" s="80">
        <v>11034</v>
      </c>
      <c r="D19" s="69" t="s">
        <v>1401</v>
      </c>
      <c r="E19" s="85" t="s">
        <v>1816</v>
      </c>
      <c r="F19" s="81">
        <v>5</v>
      </c>
      <c r="G19" s="71" t="s">
        <v>1820</v>
      </c>
      <c r="H19" s="87">
        <f>CalBudget2564!AQ22</f>
        <v>23419946.819759998</v>
      </c>
      <c r="I19" s="87">
        <f>CalBudget2564!BT22</f>
        <v>11176216.422719998</v>
      </c>
      <c r="J19" s="88">
        <f t="shared" si="0"/>
        <v>34596163.242479995</v>
      </c>
      <c r="K19" s="72">
        <f>CalBudget2564!BV22</f>
        <v>0.5</v>
      </c>
      <c r="L19" s="73">
        <f>CalBudget2564!BW22</f>
        <v>17298081.621239997</v>
      </c>
    </row>
    <row r="20" spans="1:12" s="74" customFormat="1" ht="21" x14ac:dyDescent="0.25">
      <c r="A20" s="80">
        <v>8</v>
      </c>
      <c r="B20" s="70" t="s">
        <v>0</v>
      </c>
      <c r="C20" s="80">
        <v>11035</v>
      </c>
      <c r="D20" s="69" t="s">
        <v>1402</v>
      </c>
      <c r="E20" s="85" t="s">
        <v>1816</v>
      </c>
      <c r="F20" s="81">
        <v>5</v>
      </c>
      <c r="G20" s="71" t="s">
        <v>1820</v>
      </c>
      <c r="H20" s="87">
        <f>CalBudget2564!AQ23</f>
        <v>36367288.678873196</v>
      </c>
      <c r="I20" s="87">
        <f>CalBudget2564!BT23</f>
        <v>18571698.777719997</v>
      </c>
      <c r="J20" s="88">
        <f t="shared" si="0"/>
        <v>54938987.456593193</v>
      </c>
      <c r="K20" s="72">
        <f>CalBudget2564!BV23</f>
        <v>0.43</v>
      </c>
      <c r="L20" s="73">
        <f>CalBudget2564!BW23</f>
        <v>23623764.606335074</v>
      </c>
    </row>
    <row r="21" spans="1:12" s="74" customFormat="1" ht="21" x14ac:dyDescent="0.25">
      <c r="A21" s="80">
        <v>8</v>
      </c>
      <c r="B21" s="70" t="s">
        <v>0</v>
      </c>
      <c r="C21" s="80">
        <v>11036</v>
      </c>
      <c r="D21" s="69" t="s">
        <v>1403</v>
      </c>
      <c r="E21" s="85" t="s">
        <v>1816</v>
      </c>
      <c r="F21" s="81">
        <v>10</v>
      </c>
      <c r="G21" s="71" t="s">
        <v>1819</v>
      </c>
      <c r="H21" s="87">
        <f>CalBudget2564!AQ24</f>
        <v>102867341.75934</v>
      </c>
      <c r="I21" s="87">
        <f>CalBudget2564!BT24</f>
        <v>53390510.024219997</v>
      </c>
      <c r="J21" s="88">
        <f t="shared" si="0"/>
        <v>156257851.78356001</v>
      </c>
      <c r="K21" s="72">
        <f>CalBudget2564!BV24</f>
        <v>0.46</v>
      </c>
      <c r="L21" s="73">
        <f>CalBudget2564!BW24</f>
        <v>71878611.82043761</v>
      </c>
    </row>
    <row r="22" spans="1:12" s="74" customFormat="1" ht="21" x14ac:dyDescent="0.25">
      <c r="A22" s="80">
        <v>8</v>
      </c>
      <c r="B22" s="70" t="s">
        <v>0</v>
      </c>
      <c r="C22" s="80">
        <v>11037</v>
      </c>
      <c r="D22" s="69" t="s">
        <v>1404</v>
      </c>
      <c r="E22" s="85" t="s">
        <v>1816</v>
      </c>
      <c r="F22" s="81">
        <v>5</v>
      </c>
      <c r="G22" s="71" t="s">
        <v>1820</v>
      </c>
      <c r="H22" s="87">
        <f>CalBudget2564!AQ25</f>
        <v>30627463.896234006</v>
      </c>
      <c r="I22" s="87">
        <f>CalBudget2564!BT25</f>
        <v>15961310.81208</v>
      </c>
      <c r="J22" s="88">
        <f t="shared" si="0"/>
        <v>46588774.708314002</v>
      </c>
      <c r="K22" s="72">
        <f>CalBudget2564!BV25</f>
        <v>0.46</v>
      </c>
      <c r="L22" s="73">
        <f>CalBudget2564!BW25</f>
        <v>21430836.365824442</v>
      </c>
    </row>
    <row r="23" spans="1:12" s="74" customFormat="1" ht="21" x14ac:dyDescent="0.25">
      <c r="A23" s="80">
        <v>8</v>
      </c>
      <c r="B23" s="70" t="s">
        <v>0</v>
      </c>
      <c r="C23" s="80">
        <v>11038</v>
      </c>
      <c r="D23" s="69" t="s">
        <v>1405</v>
      </c>
      <c r="E23" s="85" t="s">
        <v>1816</v>
      </c>
      <c r="F23" s="81">
        <v>5</v>
      </c>
      <c r="G23" s="71" t="s">
        <v>1820</v>
      </c>
      <c r="H23" s="87">
        <f>CalBudget2564!AQ26</f>
        <v>27730420.956119999</v>
      </c>
      <c r="I23" s="87">
        <f>CalBudget2564!BT26</f>
        <v>17642399.843279999</v>
      </c>
      <c r="J23" s="88">
        <f t="shared" si="0"/>
        <v>45372820.799400002</v>
      </c>
      <c r="K23" s="72">
        <f>CalBudget2564!BV26</f>
        <v>0.56000000000000005</v>
      </c>
      <c r="L23" s="73">
        <f>CalBudget2564!BW26</f>
        <v>25408779.647664003</v>
      </c>
    </row>
    <row r="24" spans="1:12" s="74" customFormat="1" ht="21" x14ac:dyDescent="0.25">
      <c r="A24" s="80">
        <v>8</v>
      </c>
      <c r="B24" s="70" t="s">
        <v>0</v>
      </c>
      <c r="C24" s="80">
        <v>11039</v>
      </c>
      <c r="D24" s="69" t="s">
        <v>1406</v>
      </c>
      <c r="E24" s="85" t="s">
        <v>1816</v>
      </c>
      <c r="F24" s="81">
        <v>6</v>
      </c>
      <c r="G24" s="71" t="s">
        <v>1818</v>
      </c>
      <c r="H24" s="87">
        <f>CalBudget2564!AQ27</f>
        <v>40247163.920510396</v>
      </c>
      <c r="I24" s="87">
        <f>CalBudget2564!BT27</f>
        <v>20047033.240544997</v>
      </c>
      <c r="J24" s="88">
        <f t="shared" si="0"/>
        <v>60294197.161055394</v>
      </c>
      <c r="K24" s="72">
        <f>CalBudget2564!BV27</f>
        <v>0.64</v>
      </c>
      <c r="L24" s="73">
        <f>CalBudget2564!BW27</f>
        <v>38588286.18307545</v>
      </c>
    </row>
    <row r="25" spans="1:12" s="74" customFormat="1" ht="21" x14ac:dyDescent="0.25">
      <c r="A25" s="80">
        <v>8</v>
      </c>
      <c r="B25" s="70" t="s">
        <v>0</v>
      </c>
      <c r="C25" s="80">
        <v>11447</v>
      </c>
      <c r="D25" s="69" t="s">
        <v>1407</v>
      </c>
      <c r="E25" s="85" t="s">
        <v>1816</v>
      </c>
      <c r="F25" s="81">
        <v>12</v>
      </c>
      <c r="G25" s="71" t="s">
        <v>1825</v>
      </c>
      <c r="H25" s="87">
        <f>CalBudget2564!AQ28</f>
        <v>73938552.206561401</v>
      </c>
      <c r="I25" s="87">
        <f>CalBudget2564!BT28</f>
        <v>34115499.610775992</v>
      </c>
      <c r="J25" s="88">
        <f t="shared" si="0"/>
        <v>108054051.81733739</v>
      </c>
      <c r="K25" s="72">
        <f>CalBudget2564!BV28</f>
        <v>0.44</v>
      </c>
      <c r="L25" s="73">
        <f>CalBudget2564!BW28</f>
        <v>47543782.799628451</v>
      </c>
    </row>
    <row r="26" spans="1:12" s="74" customFormat="1" ht="21" x14ac:dyDescent="0.25">
      <c r="A26" s="80">
        <v>8</v>
      </c>
      <c r="B26" s="70" t="s">
        <v>0</v>
      </c>
      <c r="C26" s="80">
        <v>14133</v>
      </c>
      <c r="D26" s="69" t="s">
        <v>1408</v>
      </c>
      <c r="E26" s="85" t="s">
        <v>1816</v>
      </c>
      <c r="F26" s="81">
        <v>6</v>
      </c>
      <c r="G26" s="71" t="s">
        <v>1818</v>
      </c>
      <c r="H26" s="87">
        <f>CalBudget2564!AQ29</f>
        <v>34889347.004136004</v>
      </c>
      <c r="I26" s="87">
        <f>CalBudget2564!BT29</f>
        <v>16774544.47374</v>
      </c>
      <c r="J26" s="88">
        <f t="shared" si="0"/>
        <v>51663891.477876008</v>
      </c>
      <c r="K26" s="72">
        <f>CalBudget2564!BV29</f>
        <v>0.61</v>
      </c>
      <c r="L26" s="73">
        <f>CalBudget2564!BW29</f>
        <v>31514973.801504362</v>
      </c>
    </row>
    <row r="27" spans="1:12" s="74" customFormat="1" ht="21" x14ac:dyDescent="0.25">
      <c r="A27" s="80">
        <v>8</v>
      </c>
      <c r="B27" s="70" t="s">
        <v>0</v>
      </c>
      <c r="C27" s="80">
        <v>28861</v>
      </c>
      <c r="D27" s="69" t="s">
        <v>1409</v>
      </c>
      <c r="E27" s="85" t="s">
        <v>1816</v>
      </c>
      <c r="F27" s="81">
        <v>3</v>
      </c>
      <c r="G27" s="71" t="s">
        <v>1829</v>
      </c>
      <c r="H27" s="87">
        <f>CalBudget2564!AQ30</f>
        <v>21623960.418194998</v>
      </c>
      <c r="I27" s="87">
        <f>CalBudget2564!BT30</f>
        <v>11235944.968079999</v>
      </c>
      <c r="J27" s="88">
        <f t="shared" si="0"/>
        <v>32859905.386274997</v>
      </c>
      <c r="K27" s="72">
        <f>CalBudget2564!BV30</f>
        <v>0.65</v>
      </c>
      <c r="L27" s="73">
        <f>CalBudget2564!BW30</f>
        <v>21358938.501078747</v>
      </c>
    </row>
    <row r="28" spans="1:12" s="74" customFormat="1" ht="21" x14ac:dyDescent="0.25">
      <c r="A28" s="80">
        <v>8</v>
      </c>
      <c r="B28" s="70" t="s">
        <v>1</v>
      </c>
      <c r="C28" s="80">
        <v>10711</v>
      </c>
      <c r="D28" s="69" t="s">
        <v>1410</v>
      </c>
      <c r="E28" s="85" t="s">
        <v>1826</v>
      </c>
      <c r="F28" s="81">
        <v>17</v>
      </c>
      <c r="G28" s="71" t="s">
        <v>1827</v>
      </c>
      <c r="H28" s="87">
        <f>CalBudget2564!AQ31</f>
        <v>288822820.14144295</v>
      </c>
      <c r="I28" s="87">
        <f>CalBudget2564!BT31</f>
        <v>473424300.1766597</v>
      </c>
      <c r="J28" s="88">
        <f t="shared" si="0"/>
        <v>762247120.3181026</v>
      </c>
      <c r="K28" s="72">
        <f>CalBudget2564!BV31</f>
        <v>0.31</v>
      </c>
      <c r="L28" s="73">
        <f>CalBudget2564!BW31</f>
        <v>236296607.29861179</v>
      </c>
    </row>
    <row r="29" spans="1:12" s="74" customFormat="1" ht="21" x14ac:dyDescent="0.25">
      <c r="A29" s="80">
        <v>8</v>
      </c>
      <c r="B29" s="70" t="s">
        <v>1</v>
      </c>
      <c r="C29" s="80">
        <v>11104</v>
      </c>
      <c r="D29" s="69" t="s">
        <v>1411</v>
      </c>
      <c r="E29" s="85" t="s">
        <v>1816</v>
      </c>
      <c r="F29" s="81">
        <v>6</v>
      </c>
      <c r="G29" s="71" t="s">
        <v>1818</v>
      </c>
      <c r="H29" s="87">
        <f>CalBudget2564!AQ32</f>
        <v>50333956.433299199</v>
      </c>
      <c r="I29" s="87">
        <f>CalBudget2564!BT32</f>
        <v>11012917.785692399</v>
      </c>
      <c r="J29" s="88">
        <f t="shared" si="0"/>
        <v>61346874.2189916</v>
      </c>
      <c r="K29" s="72">
        <f>CalBudget2564!BV32</f>
        <v>0.47</v>
      </c>
      <c r="L29" s="73">
        <f>CalBudget2564!BW32</f>
        <v>28833030.882926051</v>
      </c>
    </row>
    <row r="30" spans="1:12" s="74" customFormat="1" ht="21" x14ac:dyDescent="0.25">
      <c r="A30" s="80">
        <v>8</v>
      </c>
      <c r="B30" s="70" t="s">
        <v>1</v>
      </c>
      <c r="C30" s="80">
        <v>11105</v>
      </c>
      <c r="D30" s="69" t="s">
        <v>1412</v>
      </c>
      <c r="E30" s="85" t="s">
        <v>1816</v>
      </c>
      <c r="F30" s="81">
        <v>6</v>
      </c>
      <c r="G30" s="71" t="s">
        <v>1818</v>
      </c>
      <c r="H30" s="87">
        <f>CalBudget2564!AQ33</f>
        <v>39086307.942551389</v>
      </c>
      <c r="I30" s="87">
        <f>CalBudget2564!BT33</f>
        <v>9917524.2638573982</v>
      </c>
      <c r="J30" s="88">
        <f t="shared" si="0"/>
        <v>49003832.206408784</v>
      </c>
      <c r="K30" s="72">
        <f>CalBudget2564!BV33</f>
        <v>0.49</v>
      </c>
      <c r="L30" s="73">
        <f>CalBudget2564!BW33</f>
        <v>24011877.781140305</v>
      </c>
    </row>
    <row r="31" spans="1:12" s="74" customFormat="1" ht="21" x14ac:dyDescent="0.25">
      <c r="A31" s="80">
        <v>8</v>
      </c>
      <c r="B31" s="70" t="s">
        <v>1</v>
      </c>
      <c r="C31" s="80">
        <v>11106</v>
      </c>
      <c r="D31" s="69" t="s">
        <v>1413</v>
      </c>
      <c r="E31" s="85" t="s">
        <v>1816</v>
      </c>
      <c r="F31" s="81">
        <v>5</v>
      </c>
      <c r="G31" s="71" t="s">
        <v>1820</v>
      </c>
      <c r="H31" s="87">
        <f>CalBudget2564!AQ34</f>
        <v>32245001.096780997</v>
      </c>
      <c r="I31" s="87">
        <f>CalBudget2564!BT34</f>
        <v>15171371.7516276</v>
      </c>
      <c r="J31" s="88">
        <f t="shared" si="0"/>
        <v>47416372.848408595</v>
      </c>
      <c r="K31" s="72">
        <f>CalBudget2564!BV34</f>
        <v>0.42</v>
      </c>
      <c r="L31" s="73">
        <f>CalBudget2564!BW34</f>
        <v>19914876.596331608</v>
      </c>
    </row>
    <row r="32" spans="1:12" s="74" customFormat="1" ht="21" x14ac:dyDescent="0.25">
      <c r="A32" s="80">
        <v>8</v>
      </c>
      <c r="B32" s="70" t="s">
        <v>1</v>
      </c>
      <c r="C32" s="80">
        <v>11107</v>
      </c>
      <c r="D32" s="69" t="s">
        <v>1414</v>
      </c>
      <c r="E32" s="85" t="s">
        <v>1816</v>
      </c>
      <c r="F32" s="81">
        <v>5</v>
      </c>
      <c r="G32" s="71" t="s">
        <v>1820</v>
      </c>
      <c r="H32" s="87">
        <f>CalBudget2564!AQ35</f>
        <v>21397106.609247003</v>
      </c>
      <c r="I32" s="87">
        <f>CalBudget2564!BT35</f>
        <v>7493154.9864125997</v>
      </c>
      <c r="J32" s="88">
        <f t="shared" si="0"/>
        <v>28890261.595659602</v>
      </c>
      <c r="K32" s="72">
        <f>CalBudget2564!BV35</f>
        <v>0.57999999999999996</v>
      </c>
      <c r="L32" s="73">
        <f>CalBudget2564!BW35</f>
        <v>16756351.725482568</v>
      </c>
    </row>
    <row r="33" spans="1:12" s="74" customFormat="1" ht="21" x14ac:dyDescent="0.25">
      <c r="A33" s="80">
        <v>8</v>
      </c>
      <c r="B33" s="70" t="s">
        <v>1</v>
      </c>
      <c r="C33" s="80">
        <v>11108</v>
      </c>
      <c r="D33" s="69" t="s">
        <v>1415</v>
      </c>
      <c r="E33" s="85" t="s">
        <v>1816</v>
      </c>
      <c r="F33" s="81">
        <v>6</v>
      </c>
      <c r="G33" s="71" t="s">
        <v>1818</v>
      </c>
      <c r="H33" s="87">
        <f>CalBudget2564!AQ36</f>
        <v>50808674.791334994</v>
      </c>
      <c r="I33" s="87">
        <f>CalBudget2564!BT36</f>
        <v>11853773.5939836</v>
      </c>
      <c r="J33" s="88">
        <f t="shared" si="0"/>
        <v>62662448.385318592</v>
      </c>
      <c r="K33" s="72">
        <f>CalBudget2564!BV36</f>
        <v>0.37</v>
      </c>
      <c r="L33" s="73">
        <f>CalBudget2564!BW36</f>
        <v>23185105.902567878</v>
      </c>
    </row>
    <row r="34" spans="1:12" s="74" customFormat="1" ht="21" x14ac:dyDescent="0.25">
      <c r="A34" s="80">
        <v>8</v>
      </c>
      <c r="B34" s="70" t="s">
        <v>1</v>
      </c>
      <c r="C34" s="80">
        <v>11109</v>
      </c>
      <c r="D34" s="69" t="s">
        <v>1416</v>
      </c>
      <c r="E34" s="85" t="s">
        <v>1816</v>
      </c>
      <c r="F34" s="81">
        <v>6</v>
      </c>
      <c r="G34" s="71" t="s">
        <v>1818</v>
      </c>
      <c r="H34" s="87">
        <f>CalBudget2564!AQ37</f>
        <v>46656248.570424601</v>
      </c>
      <c r="I34" s="87">
        <f>CalBudget2564!BT37</f>
        <v>16315074.6367776</v>
      </c>
      <c r="J34" s="88">
        <f t="shared" si="0"/>
        <v>62971323.207202204</v>
      </c>
      <c r="K34" s="72">
        <f>CalBudget2564!BV37</f>
        <v>0.49</v>
      </c>
      <c r="L34" s="73">
        <f>CalBudget2564!BW37</f>
        <v>30855948.37152908</v>
      </c>
    </row>
    <row r="35" spans="1:12" s="74" customFormat="1" ht="21" x14ac:dyDescent="0.25">
      <c r="A35" s="80">
        <v>8</v>
      </c>
      <c r="B35" s="70" t="s">
        <v>1</v>
      </c>
      <c r="C35" s="80">
        <v>11110</v>
      </c>
      <c r="D35" s="69" t="s">
        <v>1417</v>
      </c>
      <c r="E35" s="85" t="s">
        <v>1816</v>
      </c>
      <c r="F35" s="81">
        <v>10</v>
      </c>
      <c r="G35" s="71" t="s">
        <v>1819</v>
      </c>
      <c r="H35" s="87">
        <f>CalBudget2564!AQ38</f>
        <v>91890378.612375006</v>
      </c>
      <c r="I35" s="87">
        <f>CalBudget2564!BT38</f>
        <v>51433068.354221396</v>
      </c>
      <c r="J35" s="88">
        <f t="shared" si="0"/>
        <v>143323446.96659639</v>
      </c>
      <c r="K35" s="72">
        <f>CalBudget2564!BV38</f>
        <v>0.48</v>
      </c>
      <c r="L35" s="73">
        <f>CalBudget2564!BW38</f>
        <v>68795254.543966264</v>
      </c>
    </row>
    <row r="36" spans="1:12" s="74" customFormat="1" ht="21" x14ac:dyDescent="0.25">
      <c r="A36" s="80">
        <v>8</v>
      </c>
      <c r="B36" s="70" t="s">
        <v>1</v>
      </c>
      <c r="C36" s="80">
        <v>11111</v>
      </c>
      <c r="D36" s="69" t="s">
        <v>1418</v>
      </c>
      <c r="E36" s="85" t="s">
        <v>1816</v>
      </c>
      <c r="F36" s="81">
        <v>6</v>
      </c>
      <c r="G36" s="71" t="s">
        <v>1818</v>
      </c>
      <c r="H36" s="87">
        <f>CalBudget2564!AQ39</f>
        <v>44896510.691165403</v>
      </c>
      <c r="I36" s="87">
        <f>CalBudget2564!BT39</f>
        <v>15886190.909547599</v>
      </c>
      <c r="J36" s="88">
        <f t="shared" si="0"/>
        <v>60782701.600713</v>
      </c>
      <c r="K36" s="72">
        <f>CalBudget2564!BV39</f>
        <v>0.53</v>
      </c>
      <c r="L36" s="73">
        <f>CalBudget2564!BW39</f>
        <v>32214831.848377891</v>
      </c>
    </row>
    <row r="37" spans="1:12" s="74" customFormat="1" ht="21" x14ac:dyDescent="0.25">
      <c r="A37" s="80">
        <v>8</v>
      </c>
      <c r="B37" s="70" t="s">
        <v>1</v>
      </c>
      <c r="C37" s="80">
        <v>11112</v>
      </c>
      <c r="D37" s="69" t="s">
        <v>1419</v>
      </c>
      <c r="E37" s="85" t="s">
        <v>1816</v>
      </c>
      <c r="F37" s="81">
        <v>6</v>
      </c>
      <c r="G37" s="71" t="s">
        <v>1818</v>
      </c>
      <c r="H37" s="87">
        <f>CalBudget2564!AQ40</f>
        <v>47234126.820989996</v>
      </c>
      <c r="I37" s="87">
        <f>CalBudget2564!BT40</f>
        <v>17954317.635059997</v>
      </c>
      <c r="J37" s="88">
        <f t="shared" ref="J37:J100" si="1">SUM(H37:I37)</f>
        <v>65188444.456049994</v>
      </c>
      <c r="K37" s="72">
        <f>CalBudget2564!BV40</f>
        <v>0.61</v>
      </c>
      <c r="L37" s="73">
        <f>CalBudget2564!BW40</f>
        <v>39764951.118190497</v>
      </c>
    </row>
    <row r="38" spans="1:12" s="74" customFormat="1" ht="21" x14ac:dyDescent="0.25">
      <c r="A38" s="80">
        <v>8</v>
      </c>
      <c r="B38" s="70" t="s">
        <v>1</v>
      </c>
      <c r="C38" s="80">
        <v>11451</v>
      </c>
      <c r="D38" s="69" t="s">
        <v>1420</v>
      </c>
      <c r="E38" s="85" t="s">
        <v>1816</v>
      </c>
      <c r="F38" s="81">
        <v>13</v>
      </c>
      <c r="G38" s="71" t="s">
        <v>1821</v>
      </c>
      <c r="H38" s="87">
        <f>CalBudget2564!AQ41</f>
        <v>98747790.847860023</v>
      </c>
      <c r="I38" s="87">
        <f>CalBudget2564!BT41</f>
        <v>80841773.464688405</v>
      </c>
      <c r="J38" s="88">
        <f t="shared" si="1"/>
        <v>179589564.31254843</v>
      </c>
      <c r="K38" s="72">
        <f>CalBudget2564!BV41</f>
        <v>0.39</v>
      </c>
      <c r="L38" s="73">
        <f>CalBudget2564!BW41</f>
        <v>70039930.081893891</v>
      </c>
    </row>
    <row r="39" spans="1:12" s="74" customFormat="1" ht="21" x14ac:dyDescent="0.25">
      <c r="A39" s="80">
        <v>8</v>
      </c>
      <c r="B39" s="70" t="s">
        <v>1</v>
      </c>
      <c r="C39" s="80">
        <v>40840</v>
      </c>
      <c r="D39" s="69" t="s">
        <v>1421</v>
      </c>
      <c r="E39" s="85" t="s">
        <v>1816</v>
      </c>
      <c r="F39" s="81">
        <v>2</v>
      </c>
      <c r="G39" s="71" t="s">
        <v>1823</v>
      </c>
      <c r="H39" s="87">
        <f>CalBudget2564!AQ42</f>
        <v>16171795.1355654</v>
      </c>
      <c r="I39" s="87">
        <f>CalBudget2564!BT42</f>
        <v>5242450.4246687992</v>
      </c>
      <c r="J39" s="88">
        <f t="shared" si="1"/>
        <v>21414245.5602342</v>
      </c>
      <c r="K39" s="72">
        <f>CalBudget2564!BV42</f>
        <v>0.75</v>
      </c>
      <c r="L39" s="73">
        <f>CalBudget2564!BW42</f>
        <v>16060684.170175649</v>
      </c>
    </row>
    <row r="40" spans="1:12" s="74" customFormat="1" ht="21" x14ac:dyDescent="0.25">
      <c r="A40" s="80">
        <v>8</v>
      </c>
      <c r="B40" s="70" t="s">
        <v>2</v>
      </c>
      <c r="C40" s="80">
        <v>11040</v>
      </c>
      <c r="D40" s="69" t="s">
        <v>1422</v>
      </c>
      <c r="E40" s="85" t="s">
        <v>1826</v>
      </c>
      <c r="F40" s="81">
        <v>16</v>
      </c>
      <c r="G40" s="71" t="s">
        <v>1828</v>
      </c>
      <c r="H40" s="87">
        <f>CalBudget2564!AQ43</f>
        <v>207472848.80704141</v>
      </c>
      <c r="I40" s="87">
        <f>CalBudget2564!BT43</f>
        <v>299336030.37816775</v>
      </c>
      <c r="J40" s="88">
        <f t="shared" si="1"/>
        <v>506808879.18520916</v>
      </c>
      <c r="K40" s="72">
        <f>CalBudget2564!BV43</f>
        <v>0.5</v>
      </c>
      <c r="L40" s="73">
        <f>CalBudget2564!BW43</f>
        <v>253404439.59260458</v>
      </c>
    </row>
    <row r="41" spans="1:12" s="74" customFormat="1" ht="21" x14ac:dyDescent="0.25">
      <c r="A41" s="80">
        <v>8</v>
      </c>
      <c r="B41" s="70" t="s">
        <v>2</v>
      </c>
      <c r="C41" s="80">
        <v>11041</v>
      </c>
      <c r="D41" s="69" t="s">
        <v>1423</v>
      </c>
      <c r="E41" s="85" t="s">
        <v>1816</v>
      </c>
      <c r="F41" s="81">
        <v>6</v>
      </c>
      <c r="G41" s="71" t="s">
        <v>1818</v>
      </c>
      <c r="H41" s="87">
        <f>CalBudget2564!AQ44</f>
        <v>48849561.131402403</v>
      </c>
      <c r="I41" s="87">
        <f>CalBudget2564!BT44</f>
        <v>25698825.848266795</v>
      </c>
      <c r="J41" s="88">
        <f t="shared" si="1"/>
        <v>74548386.979669198</v>
      </c>
      <c r="K41" s="72">
        <f>CalBudget2564!BV44</f>
        <v>0.64</v>
      </c>
      <c r="L41" s="73">
        <f>CalBudget2564!BW44</f>
        <v>47710967.666988291</v>
      </c>
    </row>
    <row r="42" spans="1:12" s="74" customFormat="1" ht="21" x14ac:dyDescent="0.25">
      <c r="A42" s="80">
        <v>8</v>
      </c>
      <c r="B42" s="70" t="s">
        <v>2</v>
      </c>
      <c r="C42" s="80">
        <v>11043</v>
      </c>
      <c r="D42" s="69" t="s">
        <v>1424</v>
      </c>
      <c r="E42" s="85" t="s">
        <v>1816</v>
      </c>
      <c r="F42" s="81">
        <v>6</v>
      </c>
      <c r="G42" s="71" t="s">
        <v>1818</v>
      </c>
      <c r="H42" s="87">
        <f>CalBudget2564!AQ45</f>
        <v>49396983.433711201</v>
      </c>
      <c r="I42" s="87">
        <f>CalBudget2564!BT45</f>
        <v>27994564.973721001</v>
      </c>
      <c r="J42" s="88">
        <f t="shared" si="1"/>
        <v>77391548.407432199</v>
      </c>
      <c r="K42" s="72">
        <f>CalBudget2564!BV45</f>
        <v>0.66</v>
      </c>
      <c r="L42" s="73">
        <f>CalBudget2564!BW45</f>
        <v>51078421.948905252</v>
      </c>
    </row>
    <row r="43" spans="1:12" s="74" customFormat="1" ht="21" x14ac:dyDescent="0.25">
      <c r="A43" s="80">
        <v>8</v>
      </c>
      <c r="B43" s="70" t="s">
        <v>2</v>
      </c>
      <c r="C43" s="80">
        <v>11046</v>
      </c>
      <c r="D43" s="69" t="s">
        <v>1425</v>
      </c>
      <c r="E43" s="85" t="s">
        <v>1816</v>
      </c>
      <c r="F43" s="81">
        <v>10</v>
      </c>
      <c r="G43" s="71" t="s">
        <v>1819</v>
      </c>
      <c r="H43" s="87">
        <f>CalBudget2564!AQ46</f>
        <v>91885560.973301381</v>
      </c>
      <c r="I43" s="87">
        <f>CalBudget2564!BT46</f>
        <v>118056773.45580539</v>
      </c>
      <c r="J43" s="88">
        <f t="shared" si="1"/>
        <v>209942334.42910677</v>
      </c>
      <c r="K43" s="72">
        <f>CalBudget2564!BV46</f>
        <v>0.56999999999999995</v>
      </c>
      <c r="L43" s="73">
        <f>CalBudget2564!BW46</f>
        <v>119667130.62459084</v>
      </c>
    </row>
    <row r="44" spans="1:12" s="74" customFormat="1" ht="21" x14ac:dyDescent="0.25">
      <c r="A44" s="80">
        <v>8</v>
      </c>
      <c r="B44" s="70" t="s">
        <v>2</v>
      </c>
      <c r="C44" s="80">
        <v>11047</v>
      </c>
      <c r="D44" s="69" t="s">
        <v>1426</v>
      </c>
      <c r="E44" s="85" t="s">
        <v>1816</v>
      </c>
      <c r="F44" s="81">
        <v>6</v>
      </c>
      <c r="G44" s="71" t="s">
        <v>1818</v>
      </c>
      <c r="H44" s="87">
        <f>CalBudget2564!AQ47</f>
        <v>39957251.962414794</v>
      </c>
      <c r="I44" s="87">
        <f>CalBudget2564!BT47</f>
        <v>17608409.142349206</v>
      </c>
      <c r="J44" s="88">
        <f t="shared" si="1"/>
        <v>57565661.104764</v>
      </c>
      <c r="K44" s="72">
        <f>CalBudget2564!BV47</f>
        <v>0.56000000000000005</v>
      </c>
      <c r="L44" s="73">
        <f>CalBudget2564!BW47</f>
        <v>32236770.218667842</v>
      </c>
    </row>
    <row r="45" spans="1:12" s="74" customFormat="1" ht="21" x14ac:dyDescent="0.25">
      <c r="A45" s="80">
        <v>8</v>
      </c>
      <c r="B45" s="70" t="s">
        <v>2</v>
      </c>
      <c r="C45" s="80">
        <v>11048</v>
      </c>
      <c r="D45" s="69" t="s">
        <v>1427</v>
      </c>
      <c r="E45" s="85" t="s">
        <v>1816</v>
      </c>
      <c r="F45" s="81">
        <v>6</v>
      </c>
      <c r="G45" s="71" t="s">
        <v>1818</v>
      </c>
      <c r="H45" s="87">
        <f>CalBudget2564!AQ48</f>
        <v>41928717.696114004</v>
      </c>
      <c r="I45" s="87">
        <f>CalBudget2564!BT48</f>
        <v>30912565.514260802</v>
      </c>
      <c r="J45" s="88">
        <f t="shared" si="1"/>
        <v>72841283.210374802</v>
      </c>
      <c r="K45" s="72">
        <f>CalBudget2564!BV48</f>
        <v>0.6</v>
      </c>
      <c r="L45" s="73">
        <f>CalBudget2564!BW48</f>
        <v>43704769.92622488</v>
      </c>
    </row>
    <row r="46" spans="1:12" s="74" customFormat="1" ht="21" x14ac:dyDescent="0.25">
      <c r="A46" s="80">
        <v>8</v>
      </c>
      <c r="B46" s="70" t="s">
        <v>2</v>
      </c>
      <c r="C46" s="80">
        <v>11049</v>
      </c>
      <c r="D46" s="69" t="s">
        <v>1428</v>
      </c>
      <c r="E46" s="85" t="s">
        <v>1816</v>
      </c>
      <c r="F46" s="81">
        <v>6</v>
      </c>
      <c r="G46" s="71" t="s">
        <v>1818</v>
      </c>
      <c r="H46" s="87">
        <f>CalBudget2564!AQ49</f>
        <v>35004777.756674394</v>
      </c>
      <c r="I46" s="87">
        <f>CalBudget2564!BT49</f>
        <v>18955998.778080001</v>
      </c>
      <c r="J46" s="88">
        <f t="shared" si="1"/>
        <v>53960776.534754395</v>
      </c>
      <c r="K46" s="72">
        <f>CalBudget2564!BV49</f>
        <v>0.57999999999999996</v>
      </c>
      <c r="L46" s="73">
        <f>CalBudget2564!BW49</f>
        <v>31297250.390157547</v>
      </c>
    </row>
    <row r="47" spans="1:12" s="74" customFormat="1" ht="21" x14ac:dyDescent="0.25">
      <c r="A47" s="80">
        <v>8</v>
      </c>
      <c r="B47" s="70" t="s">
        <v>2</v>
      </c>
      <c r="C47" s="80">
        <v>11050</v>
      </c>
      <c r="D47" s="69" t="s">
        <v>1429</v>
      </c>
      <c r="E47" s="85" t="s">
        <v>1816</v>
      </c>
      <c r="F47" s="81">
        <v>2</v>
      </c>
      <c r="G47" s="71" t="s">
        <v>1823</v>
      </c>
      <c r="H47" s="87">
        <f>CalBudget2564!AQ50</f>
        <v>14455143.540557997</v>
      </c>
      <c r="I47" s="87">
        <f>CalBudget2564!BT50</f>
        <v>6145414.3032024</v>
      </c>
      <c r="J47" s="88">
        <f t="shared" si="1"/>
        <v>20600557.843760397</v>
      </c>
      <c r="K47" s="72">
        <f>CalBudget2564!BV50</f>
        <v>0.59</v>
      </c>
      <c r="L47" s="73">
        <f>CalBudget2564!BW50</f>
        <v>12154329.127818633</v>
      </c>
    </row>
    <row r="48" spans="1:12" s="74" customFormat="1" ht="21" x14ac:dyDescent="0.25">
      <c r="A48" s="80">
        <v>8</v>
      </c>
      <c r="B48" s="70" t="s">
        <v>3</v>
      </c>
      <c r="C48" s="80">
        <v>10710</v>
      </c>
      <c r="D48" s="69" t="s">
        <v>1430</v>
      </c>
      <c r="E48" s="85" t="s">
        <v>1815</v>
      </c>
      <c r="F48" s="81">
        <v>19</v>
      </c>
      <c r="G48" s="71" t="s">
        <v>1824</v>
      </c>
      <c r="H48" s="87">
        <f>CalBudget2564!AQ51</f>
        <v>766681451.79707825</v>
      </c>
      <c r="I48" s="87">
        <f>CalBudget2564!BT51</f>
        <v>1471646735.1423213</v>
      </c>
      <c r="J48" s="88">
        <f t="shared" si="1"/>
        <v>2238328186.9393997</v>
      </c>
      <c r="K48" s="72">
        <f>CalBudget2564!BV51</f>
        <v>0.38</v>
      </c>
      <c r="L48" s="73">
        <f>CalBudget2564!BW51</f>
        <v>850564711.03697193</v>
      </c>
    </row>
    <row r="49" spans="1:12" s="74" customFormat="1" ht="21" x14ac:dyDescent="0.25">
      <c r="A49" s="80">
        <v>8</v>
      </c>
      <c r="B49" s="70" t="s">
        <v>3</v>
      </c>
      <c r="C49" s="80">
        <v>11089</v>
      </c>
      <c r="D49" s="69" t="s">
        <v>1431</v>
      </c>
      <c r="E49" s="85" t="s">
        <v>1816</v>
      </c>
      <c r="F49" s="81">
        <v>6</v>
      </c>
      <c r="G49" s="71" t="s">
        <v>1818</v>
      </c>
      <c r="H49" s="87">
        <f>CalBudget2564!AQ52</f>
        <v>39265376.067120001</v>
      </c>
      <c r="I49" s="87">
        <f>CalBudget2564!BT52</f>
        <v>18867230.796899997</v>
      </c>
      <c r="J49" s="88">
        <f t="shared" si="1"/>
        <v>58132606.864019997</v>
      </c>
      <c r="K49" s="72">
        <f>CalBudget2564!BV52</f>
        <v>0.57999999999999996</v>
      </c>
      <c r="L49" s="73">
        <f>CalBudget2564!BW52</f>
        <v>33716911.981131598</v>
      </c>
    </row>
    <row r="50" spans="1:12" s="74" customFormat="1" ht="21" x14ac:dyDescent="0.25">
      <c r="A50" s="80">
        <v>8</v>
      </c>
      <c r="B50" s="70" t="s">
        <v>3</v>
      </c>
      <c r="C50" s="80">
        <v>11090</v>
      </c>
      <c r="D50" s="69" t="s">
        <v>1432</v>
      </c>
      <c r="E50" s="85" t="s">
        <v>1816</v>
      </c>
      <c r="F50" s="81">
        <v>5</v>
      </c>
      <c r="G50" s="71" t="s">
        <v>1820</v>
      </c>
      <c r="H50" s="87">
        <f>CalBudget2564!AQ53</f>
        <v>30417335.041680001</v>
      </c>
      <c r="I50" s="87">
        <f>CalBudget2564!BT53</f>
        <v>10716960.759764999</v>
      </c>
      <c r="J50" s="88">
        <f t="shared" si="1"/>
        <v>41134295.801445</v>
      </c>
      <c r="K50" s="72">
        <f>CalBudget2564!BV53</f>
        <v>0.51</v>
      </c>
      <c r="L50" s="73">
        <f>CalBudget2564!BW53</f>
        <v>20978490.858736951</v>
      </c>
    </row>
    <row r="51" spans="1:12" s="74" customFormat="1" ht="21" x14ac:dyDescent="0.25">
      <c r="A51" s="80">
        <v>8</v>
      </c>
      <c r="B51" s="70" t="s">
        <v>3</v>
      </c>
      <c r="C51" s="80">
        <v>11091</v>
      </c>
      <c r="D51" s="69" t="s">
        <v>1433</v>
      </c>
      <c r="E51" s="85" t="s">
        <v>1816</v>
      </c>
      <c r="F51" s="81">
        <v>6</v>
      </c>
      <c r="G51" s="71" t="s">
        <v>1818</v>
      </c>
      <c r="H51" s="87">
        <f>CalBudget2564!AQ54</f>
        <v>72251869.314252004</v>
      </c>
      <c r="I51" s="87">
        <f>CalBudget2564!BT54</f>
        <v>58804341.673404001</v>
      </c>
      <c r="J51" s="88">
        <f t="shared" si="1"/>
        <v>131056210.987656</v>
      </c>
      <c r="K51" s="72">
        <f>CalBudget2564!BV54</f>
        <v>0.38</v>
      </c>
      <c r="L51" s="73">
        <f>CalBudget2564!BW54</f>
        <v>49801360.175309278</v>
      </c>
    </row>
    <row r="52" spans="1:12" s="74" customFormat="1" ht="21" x14ac:dyDescent="0.25">
      <c r="A52" s="80">
        <v>8</v>
      </c>
      <c r="B52" s="70" t="s">
        <v>3</v>
      </c>
      <c r="C52" s="80">
        <v>11092</v>
      </c>
      <c r="D52" s="69" t="s">
        <v>1434</v>
      </c>
      <c r="E52" s="85" t="s">
        <v>1816</v>
      </c>
      <c r="F52" s="81">
        <v>9</v>
      </c>
      <c r="G52" s="71" t="s">
        <v>1822</v>
      </c>
      <c r="H52" s="87">
        <f>CalBudget2564!AQ55</f>
        <v>60447364.483515002</v>
      </c>
      <c r="I52" s="87">
        <f>CalBudget2564!BT55</f>
        <v>52758932.835058808</v>
      </c>
      <c r="J52" s="88">
        <f t="shared" si="1"/>
        <v>113206297.3185738</v>
      </c>
      <c r="K52" s="72">
        <f>CalBudget2564!BV55</f>
        <v>0.37</v>
      </c>
      <c r="L52" s="73">
        <f>CalBudget2564!BW55</f>
        <v>41886330.007872306</v>
      </c>
    </row>
    <row r="53" spans="1:12" s="74" customFormat="1" ht="21" x14ac:dyDescent="0.25">
      <c r="A53" s="80">
        <v>8</v>
      </c>
      <c r="B53" s="70" t="s">
        <v>3</v>
      </c>
      <c r="C53" s="80">
        <v>11093</v>
      </c>
      <c r="D53" s="69" t="s">
        <v>1435</v>
      </c>
      <c r="E53" s="85" t="s">
        <v>1816</v>
      </c>
      <c r="F53" s="81">
        <v>6</v>
      </c>
      <c r="G53" s="71" t="s">
        <v>1818</v>
      </c>
      <c r="H53" s="87">
        <f>CalBudget2564!AQ56</f>
        <v>39633238.511400007</v>
      </c>
      <c r="I53" s="87">
        <f>CalBudget2564!BT56</f>
        <v>12937035.984900001</v>
      </c>
      <c r="J53" s="88">
        <f t="shared" si="1"/>
        <v>52570274.496300012</v>
      </c>
      <c r="K53" s="72">
        <f>CalBudget2564!BV56</f>
        <v>0.48</v>
      </c>
      <c r="L53" s="73">
        <f>CalBudget2564!BW56</f>
        <v>25233731.758224003</v>
      </c>
    </row>
    <row r="54" spans="1:12" s="74" customFormat="1" ht="21" x14ac:dyDescent="0.25">
      <c r="A54" s="80">
        <v>8</v>
      </c>
      <c r="B54" s="70" t="s">
        <v>3</v>
      </c>
      <c r="C54" s="80">
        <v>11094</v>
      </c>
      <c r="D54" s="69" t="s">
        <v>1436</v>
      </c>
      <c r="E54" s="85" t="s">
        <v>1816</v>
      </c>
      <c r="F54" s="81">
        <v>2</v>
      </c>
      <c r="G54" s="71" t="s">
        <v>1823</v>
      </c>
      <c r="H54" s="87">
        <f>CalBudget2564!AQ57</f>
        <v>11382881.825520005</v>
      </c>
      <c r="I54" s="87">
        <f>CalBudget2564!BT57</f>
        <v>3610955.1720287995</v>
      </c>
      <c r="J54" s="88">
        <f t="shared" si="1"/>
        <v>14993836.997548804</v>
      </c>
      <c r="K54" s="72">
        <f>CalBudget2564!BV57</f>
        <v>0.5</v>
      </c>
      <c r="L54" s="73">
        <f>CalBudget2564!BW57</f>
        <v>7496918.4987744018</v>
      </c>
    </row>
    <row r="55" spans="1:12" s="74" customFormat="1" ht="21" x14ac:dyDescent="0.25">
      <c r="A55" s="80">
        <v>8</v>
      </c>
      <c r="B55" s="70" t="s">
        <v>3</v>
      </c>
      <c r="C55" s="80">
        <v>11095</v>
      </c>
      <c r="D55" s="69" t="s">
        <v>1437</v>
      </c>
      <c r="E55" s="85" t="s">
        <v>1816</v>
      </c>
      <c r="F55" s="81">
        <v>14</v>
      </c>
      <c r="G55" s="71" t="s">
        <v>1832</v>
      </c>
      <c r="H55" s="87">
        <f>CalBudget2564!AQ58</f>
        <v>173709698.7524772</v>
      </c>
      <c r="I55" s="87">
        <f>CalBudget2564!BT58</f>
        <v>169218143.08819917</v>
      </c>
      <c r="J55" s="88">
        <f t="shared" si="1"/>
        <v>342927841.84067637</v>
      </c>
      <c r="K55" s="72">
        <f>CalBudget2564!BV58</f>
        <v>0.56000000000000005</v>
      </c>
      <c r="L55" s="73">
        <f>CalBudget2564!BW58</f>
        <v>192039591.43077877</v>
      </c>
    </row>
    <row r="56" spans="1:12" s="74" customFormat="1" ht="21" x14ac:dyDescent="0.25">
      <c r="A56" s="80">
        <v>8</v>
      </c>
      <c r="B56" s="70" t="s">
        <v>3</v>
      </c>
      <c r="C56" s="80">
        <v>11096</v>
      </c>
      <c r="D56" s="69" t="s">
        <v>1438</v>
      </c>
      <c r="E56" s="85" t="s">
        <v>1816</v>
      </c>
      <c r="F56" s="81">
        <v>6</v>
      </c>
      <c r="G56" s="71" t="s">
        <v>1818</v>
      </c>
      <c r="H56" s="87">
        <f>CalBudget2564!AQ59</f>
        <v>41197708.457830787</v>
      </c>
      <c r="I56" s="87">
        <f>CalBudget2564!BT59</f>
        <v>17118532.637742002</v>
      </c>
      <c r="J56" s="88">
        <f t="shared" si="1"/>
        <v>58316241.095572785</v>
      </c>
      <c r="K56" s="72">
        <f>CalBudget2564!BV59</f>
        <v>0.53</v>
      </c>
      <c r="L56" s="73">
        <f>CalBudget2564!BW59</f>
        <v>30907607.780653577</v>
      </c>
    </row>
    <row r="57" spans="1:12" s="74" customFormat="1" ht="21" x14ac:dyDescent="0.25">
      <c r="A57" s="80">
        <v>8</v>
      </c>
      <c r="B57" s="70" t="s">
        <v>3</v>
      </c>
      <c r="C57" s="80">
        <v>11097</v>
      </c>
      <c r="D57" s="69" t="s">
        <v>1439</v>
      </c>
      <c r="E57" s="85" t="s">
        <v>1816</v>
      </c>
      <c r="F57" s="81">
        <v>10</v>
      </c>
      <c r="G57" s="71" t="s">
        <v>1819</v>
      </c>
      <c r="H57" s="87">
        <f>CalBudget2564!AQ60</f>
        <v>70426052.323927805</v>
      </c>
      <c r="I57" s="87">
        <f>CalBudget2564!BT60</f>
        <v>55087909.421409592</v>
      </c>
      <c r="J57" s="88">
        <f t="shared" si="1"/>
        <v>125513961.7453374</v>
      </c>
      <c r="K57" s="72">
        <f>CalBudget2564!BV60</f>
        <v>0.54</v>
      </c>
      <c r="L57" s="73">
        <f>CalBudget2564!BW60</f>
        <v>67777539.342482194</v>
      </c>
    </row>
    <row r="58" spans="1:12" s="74" customFormat="1" ht="21" x14ac:dyDescent="0.25">
      <c r="A58" s="80">
        <v>8</v>
      </c>
      <c r="B58" s="70" t="s">
        <v>3</v>
      </c>
      <c r="C58" s="80">
        <v>11098</v>
      </c>
      <c r="D58" s="69" t="s">
        <v>1440</v>
      </c>
      <c r="E58" s="85" t="s">
        <v>1816</v>
      </c>
      <c r="F58" s="81">
        <v>10</v>
      </c>
      <c r="G58" s="71" t="s">
        <v>1819</v>
      </c>
      <c r="H58" s="87">
        <f>CalBudget2564!AQ61</f>
        <v>61757851.810648799</v>
      </c>
      <c r="I58" s="87">
        <f>CalBudget2564!BT61</f>
        <v>30615164.900534399</v>
      </c>
      <c r="J58" s="88">
        <f t="shared" si="1"/>
        <v>92373016.71118319</v>
      </c>
      <c r="K58" s="72">
        <f>CalBudget2564!BV61</f>
        <v>0.49</v>
      </c>
      <c r="L58" s="73">
        <f>CalBudget2564!BW61</f>
        <v>45262778.188479759</v>
      </c>
    </row>
    <row r="59" spans="1:12" s="74" customFormat="1" ht="21" x14ac:dyDescent="0.25">
      <c r="A59" s="80">
        <v>8</v>
      </c>
      <c r="B59" s="70" t="s">
        <v>3</v>
      </c>
      <c r="C59" s="80">
        <v>11099</v>
      </c>
      <c r="D59" s="69" t="s">
        <v>1441</v>
      </c>
      <c r="E59" s="85" t="s">
        <v>1816</v>
      </c>
      <c r="F59" s="81">
        <v>5</v>
      </c>
      <c r="G59" s="71" t="s">
        <v>1820</v>
      </c>
      <c r="H59" s="87">
        <f>CalBudget2564!AQ62</f>
        <v>25812287.496990003</v>
      </c>
      <c r="I59" s="87">
        <f>CalBudget2564!BT62</f>
        <v>15793454.883589199</v>
      </c>
      <c r="J59" s="88">
        <f t="shared" si="1"/>
        <v>41605742.380579203</v>
      </c>
      <c r="K59" s="72">
        <f>CalBudget2564!BV62</f>
        <v>0.54</v>
      </c>
      <c r="L59" s="73">
        <f>CalBudget2564!BW62</f>
        <v>22467100.885512773</v>
      </c>
    </row>
    <row r="60" spans="1:12" s="74" customFormat="1" ht="21" x14ac:dyDescent="0.25">
      <c r="A60" s="80">
        <v>8</v>
      </c>
      <c r="B60" s="70" t="s">
        <v>3</v>
      </c>
      <c r="C60" s="80">
        <v>11100</v>
      </c>
      <c r="D60" s="69" t="s">
        <v>1442</v>
      </c>
      <c r="E60" s="85" t="s">
        <v>1816</v>
      </c>
      <c r="F60" s="81">
        <v>5</v>
      </c>
      <c r="G60" s="71" t="s">
        <v>1820</v>
      </c>
      <c r="H60" s="87">
        <f>CalBudget2564!AQ63</f>
        <v>17330511.64206</v>
      </c>
      <c r="I60" s="87">
        <f>CalBudget2564!BT63</f>
        <v>13101485.189206202</v>
      </c>
      <c r="J60" s="88">
        <f t="shared" si="1"/>
        <v>30431996.831266202</v>
      </c>
      <c r="K60" s="72">
        <f>CalBudget2564!BV63</f>
        <v>0.5</v>
      </c>
      <c r="L60" s="73">
        <f>CalBudget2564!BW63</f>
        <v>15215998.415633101</v>
      </c>
    </row>
    <row r="61" spans="1:12" s="74" customFormat="1" ht="21" x14ac:dyDescent="0.25">
      <c r="A61" s="80">
        <v>8</v>
      </c>
      <c r="B61" s="70" t="s">
        <v>3</v>
      </c>
      <c r="C61" s="80">
        <v>11101</v>
      </c>
      <c r="D61" s="69" t="s">
        <v>1443</v>
      </c>
      <c r="E61" s="85" t="s">
        <v>1816</v>
      </c>
      <c r="F61" s="81">
        <v>5</v>
      </c>
      <c r="G61" s="71" t="s">
        <v>1820</v>
      </c>
      <c r="H61" s="87">
        <f>CalBudget2564!AQ64</f>
        <v>28912438.216192797</v>
      </c>
      <c r="I61" s="87">
        <f>CalBudget2564!BT64</f>
        <v>17720115.935240999</v>
      </c>
      <c r="J61" s="88">
        <f t="shared" si="1"/>
        <v>46632554.151433796</v>
      </c>
      <c r="K61" s="72">
        <f>CalBudget2564!BV64</f>
        <v>0.41</v>
      </c>
      <c r="L61" s="73">
        <f>CalBudget2564!BW64</f>
        <v>19119347.202087857</v>
      </c>
    </row>
    <row r="62" spans="1:12" s="74" customFormat="1" ht="21" x14ac:dyDescent="0.25">
      <c r="A62" s="80">
        <v>8</v>
      </c>
      <c r="B62" s="70" t="s">
        <v>3</v>
      </c>
      <c r="C62" s="80">
        <v>11102</v>
      </c>
      <c r="D62" s="69" t="s">
        <v>1444</v>
      </c>
      <c r="E62" s="85" t="s">
        <v>1816</v>
      </c>
      <c r="F62" s="81">
        <v>6</v>
      </c>
      <c r="G62" s="71" t="s">
        <v>1818</v>
      </c>
      <c r="H62" s="87">
        <f>CalBudget2564!AQ65</f>
        <v>36808569.272579998</v>
      </c>
      <c r="I62" s="87">
        <f>CalBudget2564!BT65</f>
        <v>13221582.508680001</v>
      </c>
      <c r="J62" s="88">
        <f t="shared" si="1"/>
        <v>50030151.781259999</v>
      </c>
      <c r="K62" s="72">
        <f>CalBudget2564!BV65</f>
        <v>0.52</v>
      </c>
      <c r="L62" s="73">
        <f>CalBudget2564!BW65</f>
        <v>26015678.9262552</v>
      </c>
    </row>
    <row r="63" spans="1:12" s="74" customFormat="1" ht="21" x14ac:dyDescent="0.25">
      <c r="A63" s="80">
        <v>8</v>
      </c>
      <c r="B63" s="70" t="s">
        <v>3</v>
      </c>
      <c r="C63" s="80">
        <v>11103</v>
      </c>
      <c r="D63" s="69" t="s">
        <v>1445</v>
      </c>
      <c r="E63" s="85" t="s">
        <v>1816</v>
      </c>
      <c r="F63" s="81">
        <v>5</v>
      </c>
      <c r="G63" s="71" t="s">
        <v>1820</v>
      </c>
      <c r="H63" s="87">
        <f>CalBudget2564!AQ66</f>
        <v>36633956.610959999</v>
      </c>
      <c r="I63" s="87">
        <f>CalBudget2564!BT66</f>
        <v>13436826.707999999</v>
      </c>
      <c r="J63" s="88">
        <f t="shared" si="1"/>
        <v>50070783.318959996</v>
      </c>
      <c r="K63" s="72">
        <f>CalBudget2564!BV66</f>
        <v>0.56000000000000005</v>
      </c>
      <c r="L63" s="73">
        <f>CalBudget2564!BW66</f>
        <v>28039638.658617601</v>
      </c>
    </row>
    <row r="64" spans="1:12" s="74" customFormat="1" ht="21" x14ac:dyDescent="0.25">
      <c r="A64" s="80">
        <v>8</v>
      </c>
      <c r="B64" s="70" t="s">
        <v>3</v>
      </c>
      <c r="C64" s="80">
        <v>11450</v>
      </c>
      <c r="D64" s="69" t="s">
        <v>1446</v>
      </c>
      <c r="E64" s="85" t="s">
        <v>1816</v>
      </c>
      <c r="F64" s="81">
        <v>15</v>
      </c>
      <c r="G64" s="71" t="s">
        <v>1817</v>
      </c>
      <c r="H64" s="87">
        <f>CalBudget2564!AQ67</f>
        <v>216033345.77264401</v>
      </c>
      <c r="I64" s="87">
        <f>CalBudget2564!BT67</f>
        <v>210508620.18325141</v>
      </c>
      <c r="J64" s="88">
        <f t="shared" si="1"/>
        <v>426541965.95589542</v>
      </c>
      <c r="K64" s="72">
        <f>CalBudget2564!BV67</f>
        <v>0.44</v>
      </c>
      <c r="L64" s="73">
        <f>CalBudget2564!BW67</f>
        <v>187678465.020594</v>
      </c>
    </row>
    <row r="65" spans="1:12" s="74" customFormat="1" ht="21" x14ac:dyDescent="0.25">
      <c r="A65" s="80">
        <v>8</v>
      </c>
      <c r="B65" s="70" t="s">
        <v>3</v>
      </c>
      <c r="C65" s="80">
        <v>21323</v>
      </c>
      <c r="D65" s="69" t="s">
        <v>1833</v>
      </c>
      <c r="E65" s="85" t="s">
        <v>1816</v>
      </c>
      <c r="F65" s="81">
        <v>5</v>
      </c>
      <c r="G65" s="71" t="s">
        <v>1820</v>
      </c>
      <c r="H65" s="87">
        <f>CalBudget2564!AQ68</f>
        <v>23010012.184378199</v>
      </c>
      <c r="I65" s="87">
        <f>CalBudget2564!BT68</f>
        <v>17021169.881139599</v>
      </c>
      <c r="J65" s="88">
        <f t="shared" si="1"/>
        <v>40031182.065517798</v>
      </c>
      <c r="K65" s="72">
        <f>CalBudget2564!BV68</f>
        <v>0.56999999999999995</v>
      </c>
      <c r="L65" s="73">
        <f>CalBudget2564!BW68</f>
        <v>22817773.777345143</v>
      </c>
    </row>
    <row r="66" spans="1:12" s="74" customFormat="1" ht="21" x14ac:dyDescent="0.25">
      <c r="A66" s="80">
        <v>8</v>
      </c>
      <c r="B66" s="70" t="s">
        <v>4</v>
      </c>
      <c r="C66" s="80">
        <v>10706</v>
      </c>
      <c r="D66" s="69" t="s">
        <v>1448</v>
      </c>
      <c r="E66" s="85" t="s">
        <v>1826</v>
      </c>
      <c r="F66" s="81">
        <v>17</v>
      </c>
      <c r="G66" s="71" t="s">
        <v>1827</v>
      </c>
      <c r="H66" s="87">
        <f>CalBudget2564!AQ69</f>
        <v>392928002.03587198</v>
      </c>
      <c r="I66" s="87">
        <f>CalBudget2564!BT69</f>
        <v>535565084.60789102</v>
      </c>
      <c r="J66" s="88">
        <f t="shared" si="1"/>
        <v>928493086.64376307</v>
      </c>
      <c r="K66" s="72">
        <f>CalBudget2564!BV69</f>
        <v>0.28000000000000003</v>
      </c>
      <c r="L66" s="73">
        <f>CalBudget2564!BW69</f>
        <v>259978064.2602537</v>
      </c>
    </row>
    <row r="67" spans="1:12" s="74" customFormat="1" ht="21" x14ac:dyDescent="0.25">
      <c r="A67" s="80">
        <v>8</v>
      </c>
      <c r="B67" s="70" t="s">
        <v>4</v>
      </c>
      <c r="C67" s="80">
        <v>11042</v>
      </c>
      <c r="D67" s="69" t="s">
        <v>1449</v>
      </c>
      <c r="E67" s="85" t="s">
        <v>1816</v>
      </c>
      <c r="F67" s="81">
        <v>10</v>
      </c>
      <c r="G67" s="71" t="s">
        <v>1819</v>
      </c>
      <c r="H67" s="87">
        <f>CalBudget2564!AQ70</f>
        <v>85469066.058081612</v>
      </c>
      <c r="I67" s="87">
        <f>CalBudget2564!BT70</f>
        <v>77085075.722550616</v>
      </c>
      <c r="J67" s="88">
        <f t="shared" si="1"/>
        <v>162554141.78063223</v>
      </c>
      <c r="K67" s="72">
        <f>CalBudget2564!BV70</f>
        <v>0.46</v>
      </c>
      <c r="L67" s="73">
        <f>CalBudget2564!BW70</f>
        <v>74774905.219090834</v>
      </c>
    </row>
    <row r="68" spans="1:12" s="74" customFormat="1" ht="21" x14ac:dyDescent="0.25">
      <c r="A68" s="80">
        <v>8</v>
      </c>
      <c r="B68" s="70" t="s">
        <v>4</v>
      </c>
      <c r="C68" s="80">
        <v>11044</v>
      </c>
      <c r="D68" s="69" t="s">
        <v>1450</v>
      </c>
      <c r="E68" s="85" t="s">
        <v>1816</v>
      </c>
      <c r="F68" s="81">
        <v>5</v>
      </c>
      <c r="G68" s="71" t="s">
        <v>1820</v>
      </c>
      <c r="H68" s="87">
        <f>CalBudget2564!AQ71</f>
        <v>24742718.211690001</v>
      </c>
      <c r="I68" s="87">
        <f>CalBudget2564!BT71</f>
        <v>9250656.2508647982</v>
      </c>
      <c r="J68" s="88">
        <f t="shared" si="1"/>
        <v>33993374.462554798</v>
      </c>
      <c r="K68" s="72">
        <f>CalBudget2564!BV71</f>
        <v>0.44</v>
      </c>
      <c r="L68" s="73">
        <f>CalBudget2564!BW71</f>
        <v>14957084.763524111</v>
      </c>
    </row>
    <row r="69" spans="1:12" s="74" customFormat="1" ht="21" x14ac:dyDescent="0.25">
      <c r="A69" s="80">
        <v>8</v>
      </c>
      <c r="B69" s="70" t="s">
        <v>4</v>
      </c>
      <c r="C69" s="80">
        <v>11045</v>
      </c>
      <c r="D69" s="69" t="s">
        <v>1451</v>
      </c>
      <c r="E69" s="85" t="s">
        <v>1816</v>
      </c>
      <c r="F69" s="81">
        <v>5</v>
      </c>
      <c r="G69" s="71" t="s">
        <v>1820</v>
      </c>
      <c r="H69" s="87">
        <f>CalBudget2564!AQ72</f>
        <v>28243014.515850592</v>
      </c>
      <c r="I69" s="87">
        <f>CalBudget2564!BT72</f>
        <v>16977128.093046598</v>
      </c>
      <c r="J69" s="88">
        <f t="shared" si="1"/>
        <v>45220142.608897194</v>
      </c>
      <c r="K69" s="72">
        <f>CalBudget2564!BV72</f>
        <v>0.56000000000000005</v>
      </c>
      <c r="L69" s="73">
        <f>CalBudget2564!BW72</f>
        <v>25323279.860982433</v>
      </c>
    </row>
    <row r="70" spans="1:12" s="74" customFormat="1" ht="21" x14ac:dyDescent="0.25">
      <c r="A70" s="80">
        <v>8</v>
      </c>
      <c r="B70" s="70" t="s">
        <v>4</v>
      </c>
      <c r="C70" s="80">
        <v>11448</v>
      </c>
      <c r="D70" s="69" t="s">
        <v>1452</v>
      </c>
      <c r="E70" s="85" t="s">
        <v>1816</v>
      </c>
      <c r="F70" s="81">
        <v>13</v>
      </c>
      <c r="G70" s="71" t="s">
        <v>1821</v>
      </c>
      <c r="H70" s="87">
        <f>CalBudget2564!AQ73</f>
        <v>171663952.1689038</v>
      </c>
      <c r="I70" s="87">
        <f>CalBudget2564!BT73</f>
        <v>392717359.35357296</v>
      </c>
      <c r="J70" s="88">
        <f t="shared" si="1"/>
        <v>564381311.52247679</v>
      </c>
      <c r="K70" s="72">
        <f>CalBudget2564!BV73</f>
        <v>0.41</v>
      </c>
      <c r="L70" s="73">
        <f>CalBudget2564!BW73</f>
        <v>231396337.72421548</v>
      </c>
    </row>
    <row r="71" spans="1:12" s="74" customFormat="1" ht="21" x14ac:dyDescent="0.25">
      <c r="A71" s="80">
        <v>8</v>
      </c>
      <c r="B71" s="70" t="s">
        <v>4</v>
      </c>
      <c r="C71" s="80">
        <v>21356</v>
      </c>
      <c r="D71" s="69" t="s">
        <v>1453</v>
      </c>
      <c r="E71" s="85" t="s">
        <v>1816</v>
      </c>
      <c r="F71" s="81">
        <v>3</v>
      </c>
      <c r="G71" s="71" t="s">
        <v>1829</v>
      </c>
      <c r="H71" s="87">
        <f>CalBudget2564!AQ74</f>
        <v>18674998.325363398</v>
      </c>
      <c r="I71" s="87">
        <f>CalBudget2564!BT74</f>
        <v>8765479.6642199997</v>
      </c>
      <c r="J71" s="88">
        <f t="shared" si="1"/>
        <v>27440477.989583395</v>
      </c>
      <c r="K71" s="72">
        <f>CalBudget2564!BV74</f>
        <v>0.52</v>
      </c>
      <c r="L71" s="73">
        <f>CalBudget2564!BW74</f>
        <v>14269048.554583367</v>
      </c>
    </row>
    <row r="72" spans="1:12" s="74" customFormat="1" ht="21" x14ac:dyDescent="0.25">
      <c r="A72" s="80">
        <v>8</v>
      </c>
      <c r="B72" s="70" t="s">
        <v>4</v>
      </c>
      <c r="C72" s="80">
        <v>28778</v>
      </c>
      <c r="D72" s="69" t="s">
        <v>1454</v>
      </c>
      <c r="E72" s="85" t="s">
        <v>1816</v>
      </c>
      <c r="F72" s="81">
        <v>2</v>
      </c>
      <c r="G72" s="71" t="s">
        <v>1823</v>
      </c>
      <c r="H72" s="87">
        <f>CalBudget2564!AQ75</f>
        <v>9797908.5677358005</v>
      </c>
      <c r="I72" s="87">
        <f>CalBudget2564!BT75</f>
        <v>7032250.3401839994</v>
      </c>
      <c r="J72" s="88">
        <f t="shared" si="1"/>
        <v>16830158.907919802</v>
      </c>
      <c r="K72" s="72">
        <f>CalBudget2564!BV75</f>
        <v>0.7</v>
      </c>
      <c r="L72" s="73">
        <f>CalBudget2564!BW75</f>
        <v>11781111.23554386</v>
      </c>
    </row>
    <row r="73" spans="1:12" s="74" customFormat="1" ht="21" x14ac:dyDescent="0.25">
      <c r="A73" s="80">
        <v>8</v>
      </c>
      <c r="B73" s="70" t="s">
        <v>4</v>
      </c>
      <c r="C73" s="80">
        <v>28811</v>
      </c>
      <c r="D73" s="69" t="s">
        <v>1455</v>
      </c>
      <c r="E73" s="85" t="s">
        <v>1816</v>
      </c>
      <c r="F73" s="81">
        <v>4</v>
      </c>
      <c r="G73" s="71" t="s">
        <v>1830</v>
      </c>
      <c r="H73" s="87">
        <f>CalBudget2564!AQ76</f>
        <v>29734283.137682997</v>
      </c>
      <c r="I73" s="87">
        <f>CalBudget2564!BT76</f>
        <v>14961320.0298</v>
      </c>
      <c r="J73" s="88">
        <f t="shared" si="1"/>
        <v>44695603.167482994</v>
      </c>
      <c r="K73" s="72">
        <f>CalBudget2564!BV76</f>
        <v>0.74</v>
      </c>
      <c r="L73" s="73">
        <f>CalBudget2564!BW76</f>
        <v>33074746.343937416</v>
      </c>
    </row>
    <row r="74" spans="1:12" s="74" customFormat="1" ht="21" x14ac:dyDescent="0.25">
      <c r="A74" s="80">
        <v>8</v>
      </c>
      <c r="B74" s="70" t="s">
        <v>4</v>
      </c>
      <c r="C74" s="80">
        <v>28815</v>
      </c>
      <c r="D74" s="69" t="s">
        <v>1456</v>
      </c>
      <c r="E74" s="85" t="s">
        <v>1816</v>
      </c>
      <c r="F74" s="81">
        <v>4</v>
      </c>
      <c r="G74" s="71" t="s">
        <v>1830</v>
      </c>
      <c r="H74" s="87">
        <f>CalBudget2564!AQ77</f>
        <v>28887931.511671197</v>
      </c>
      <c r="I74" s="87">
        <f>CalBudget2564!BT77</f>
        <v>12902427.359100001</v>
      </c>
      <c r="J74" s="88">
        <f t="shared" si="1"/>
        <v>41790358.870771199</v>
      </c>
      <c r="K74" s="72">
        <f>CalBudget2564!BV77</f>
        <v>0.73</v>
      </c>
      <c r="L74" s="73">
        <f>CalBudget2564!BW77</f>
        <v>30506961.975662977</v>
      </c>
    </row>
    <row r="75" spans="1:12" s="74" customFormat="1" ht="21" x14ac:dyDescent="0.25">
      <c r="A75" s="80">
        <v>8</v>
      </c>
      <c r="B75" s="70" t="s">
        <v>5</v>
      </c>
      <c r="C75" s="80">
        <v>10704</v>
      </c>
      <c r="D75" s="69" t="s">
        <v>1457</v>
      </c>
      <c r="E75" s="85" t="s">
        <v>1826</v>
      </c>
      <c r="F75" s="81">
        <v>16</v>
      </c>
      <c r="G75" s="71" t="s">
        <v>1828</v>
      </c>
      <c r="H75" s="87">
        <f>CalBudget2564!AQ78</f>
        <v>250672370.9289546</v>
      </c>
      <c r="I75" s="87">
        <f>CalBudget2564!BT78</f>
        <v>360916007.58715612</v>
      </c>
      <c r="J75" s="88">
        <f t="shared" si="1"/>
        <v>611588378.51611066</v>
      </c>
      <c r="K75" s="72">
        <f>CalBudget2564!BV78</f>
        <v>0.37</v>
      </c>
      <c r="L75" s="73">
        <f>CalBudget2564!BW78</f>
        <v>226287700.05096093</v>
      </c>
    </row>
    <row r="76" spans="1:12" s="74" customFormat="1" ht="21" x14ac:dyDescent="0.25">
      <c r="A76" s="80">
        <v>8</v>
      </c>
      <c r="B76" s="70" t="s">
        <v>5</v>
      </c>
      <c r="C76" s="80">
        <v>10991</v>
      </c>
      <c r="D76" s="69" t="s">
        <v>1458</v>
      </c>
      <c r="E76" s="85" t="s">
        <v>1816</v>
      </c>
      <c r="F76" s="81">
        <v>10</v>
      </c>
      <c r="G76" s="71" t="s">
        <v>1819</v>
      </c>
      <c r="H76" s="87">
        <f>CalBudget2564!AQ79</f>
        <v>67653417.147833407</v>
      </c>
      <c r="I76" s="87">
        <f>CalBudget2564!BT79</f>
        <v>32054397.141713999</v>
      </c>
      <c r="J76" s="88">
        <f t="shared" si="1"/>
        <v>99707814.289547414</v>
      </c>
      <c r="K76" s="72">
        <f>CalBudget2564!BV79</f>
        <v>0.56000000000000005</v>
      </c>
      <c r="L76" s="73">
        <f>CalBudget2564!BW79</f>
        <v>55836376.002146557</v>
      </c>
    </row>
    <row r="77" spans="1:12" s="74" customFormat="1" ht="21" x14ac:dyDescent="0.25">
      <c r="A77" s="80">
        <v>8</v>
      </c>
      <c r="B77" s="70" t="s">
        <v>5</v>
      </c>
      <c r="C77" s="80">
        <v>10992</v>
      </c>
      <c r="D77" s="69" t="s">
        <v>1459</v>
      </c>
      <c r="E77" s="85" t="s">
        <v>1816</v>
      </c>
      <c r="F77" s="81">
        <v>6</v>
      </c>
      <c r="G77" s="71" t="s">
        <v>1818</v>
      </c>
      <c r="H77" s="87">
        <f>CalBudget2564!AQ80</f>
        <v>51908691.628570199</v>
      </c>
      <c r="I77" s="87">
        <f>CalBudget2564!BT80</f>
        <v>28310179.218256198</v>
      </c>
      <c r="J77" s="88">
        <f t="shared" si="1"/>
        <v>80218870.846826404</v>
      </c>
      <c r="K77" s="72">
        <f>CalBudget2564!BV80</f>
        <v>0.55000000000000004</v>
      </c>
      <c r="L77" s="73">
        <f>CalBudget2564!BW80</f>
        <v>44120378.965754524</v>
      </c>
    </row>
    <row r="78" spans="1:12" s="74" customFormat="1" ht="21" x14ac:dyDescent="0.25">
      <c r="A78" s="80">
        <v>8</v>
      </c>
      <c r="B78" s="70" t="s">
        <v>5</v>
      </c>
      <c r="C78" s="80">
        <v>10993</v>
      </c>
      <c r="D78" s="69" t="s">
        <v>1460</v>
      </c>
      <c r="E78" s="85" t="s">
        <v>1816</v>
      </c>
      <c r="F78" s="81">
        <v>10</v>
      </c>
      <c r="G78" s="71" t="s">
        <v>1819</v>
      </c>
      <c r="H78" s="87">
        <f>CalBudget2564!AQ81</f>
        <v>75549335.226164997</v>
      </c>
      <c r="I78" s="87">
        <f>CalBudget2564!BT81</f>
        <v>46265837.823518999</v>
      </c>
      <c r="J78" s="88">
        <f t="shared" si="1"/>
        <v>121815173.04968399</v>
      </c>
      <c r="K78" s="72">
        <f>CalBudget2564!BV81</f>
        <v>0.56999999999999995</v>
      </c>
      <c r="L78" s="73">
        <f>CalBudget2564!BW81</f>
        <v>69434648.638319865</v>
      </c>
    </row>
    <row r="79" spans="1:12" s="74" customFormat="1" ht="21" x14ac:dyDescent="0.25">
      <c r="A79" s="80">
        <v>8</v>
      </c>
      <c r="B79" s="70" t="s">
        <v>5</v>
      </c>
      <c r="C79" s="80">
        <v>10994</v>
      </c>
      <c r="D79" s="69" t="s">
        <v>1461</v>
      </c>
      <c r="E79" s="85" t="s">
        <v>1816</v>
      </c>
      <c r="F79" s="81">
        <v>6</v>
      </c>
      <c r="G79" s="71" t="s">
        <v>1818</v>
      </c>
      <c r="H79" s="87">
        <f>CalBudget2564!AQ82</f>
        <v>63171664.207283996</v>
      </c>
      <c r="I79" s="87">
        <f>CalBudget2564!BT82</f>
        <v>24923954.177672405</v>
      </c>
      <c r="J79" s="88">
        <f t="shared" si="1"/>
        <v>88095618.384956405</v>
      </c>
      <c r="K79" s="72">
        <f>CalBudget2564!BV82</f>
        <v>0.64</v>
      </c>
      <c r="L79" s="73">
        <f>CalBudget2564!BW82</f>
        <v>56381195.7663721</v>
      </c>
    </row>
    <row r="80" spans="1:12" s="74" customFormat="1" ht="21" x14ac:dyDescent="0.25">
      <c r="A80" s="80">
        <v>8</v>
      </c>
      <c r="B80" s="70" t="s">
        <v>5</v>
      </c>
      <c r="C80" s="80">
        <v>23367</v>
      </c>
      <c r="D80" s="69" t="s">
        <v>1462</v>
      </c>
      <c r="E80" s="85" t="s">
        <v>1816</v>
      </c>
      <c r="F80" s="81">
        <v>5</v>
      </c>
      <c r="G80" s="71" t="s">
        <v>1820</v>
      </c>
      <c r="H80" s="87">
        <f>CalBudget2564!AQ83</f>
        <v>32174008.534874998</v>
      </c>
      <c r="I80" s="87">
        <f>CalBudget2564!BT83</f>
        <v>23428482.574344601</v>
      </c>
      <c r="J80" s="88">
        <f t="shared" si="1"/>
        <v>55602491.109219596</v>
      </c>
      <c r="K80" s="72">
        <f>CalBudget2564!BV83</f>
        <v>0.67</v>
      </c>
      <c r="L80" s="73">
        <f>CalBudget2564!BW83</f>
        <v>37253669.043177128</v>
      </c>
    </row>
    <row r="81" spans="1:12" s="74" customFormat="1" ht="21" x14ac:dyDescent="0.25">
      <c r="A81" s="80">
        <v>8</v>
      </c>
      <c r="B81" s="70" t="s">
        <v>6</v>
      </c>
      <c r="C81" s="80">
        <v>10671</v>
      </c>
      <c r="D81" s="69" t="s">
        <v>1463</v>
      </c>
      <c r="E81" s="85" t="s">
        <v>1815</v>
      </c>
      <c r="F81" s="81">
        <v>20</v>
      </c>
      <c r="G81" s="71" t="s">
        <v>1831</v>
      </c>
      <c r="H81" s="87">
        <f>CalBudget2564!AQ84</f>
        <v>1066655284.379832</v>
      </c>
      <c r="I81" s="87">
        <f>CalBudget2564!BT84</f>
        <v>2494831420.3760786</v>
      </c>
      <c r="J81" s="88">
        <f t="shared" si="1"/>
        <v>3561486704.7559109</v>
      </c>
      <c r="K81" s="72">
        <f>CalBudget2564!BV84</f>
        <v>0.41</v>
      </c>
      <c r="L81" s="73">
        <f>CalBudget2564!BW84</f>
        <v>1460209548.9499233</v>
      </c>
    </row>
    <row r="82" spans="1:12" s="74" customFormat="1" ht="21" x14ac:dyDescent="0.25">
      <c r="A82" s="80">
        <v>8</v>
      </c>
      <c r="B82" s="70" t="s">
        <v>6</v>
      </c>
      <c r="C82" s="80">
        <v>11013</v>
      </c>
      <c r="D82" s="69" t="s">
        <v>1464</v>
      </c>
      <c r="E82" s="85" t="s">
        <v>1816</v>
      </c>
      <c r="F82" s="81">
        <v>6</v>
      </c>
      <c r="G82" s="71" t="s">
        <v>1818</v>
      </c>
      <c r="H82" s="87">
        <f>CalBudget2564!AQ85</f>
        <v>61169661.163617603</v>
      </c>
      <c r="I82" s="87">
        <f>CalBudget2564!BT85</f>
        <v>28771528.992812995</v>
      </c>
      <c r="J82" s="88">
        <f t="shared" si="1"/>
        <v>89941190.156430602</v>
      </c>
      <c r="K82" s="72">
        <f>CalBudget2564!BV85</f>
        <v>0.59</v>
      </c>
      <c r="L82" s="73">
        <f>CalBudget2564!BW85</f>
        <v>53065302.192294054</v>
      </c>
    </row>
    <row r="83" spans="1:12" s="74" customFormat="1" ht="21" x14ac:dyDescent="0.25">
      <c r="A83" s="80">
        <v>8</v>
      </c>
      <c r="B83" s="70" t="s">
        <v>6</v>
      </c>
      <c r="C83" s="80">
        <v>11014</v>
      </c>
      <c r="D83" s="69" t="s">
        <v>1465</v>
      </c>
      <c r="E83" s="85" t="s">
        <v>1816</v>
      </c>
      <c r="F83" s="81">
        <v>6</v>
      </c>
      <c r="G83" s="71" t="s">
        <v>1818</v>
      </c>
      <c r="H83" s="87">
        <f>CalBudget2564!AQ86</f>
        <v>39857257.988558404</v>
      </c>
      <c r="I83" s="87">
        <f>CalBudget2564!BT86</f>
        <v>26485481.145640798</v>
      </c>
      <c r="J83" s="88">
        <f t="shared" si="1"/>
        <v>66342739.134199202</v>
      </c>
      <c r="K83" s="72">
        <f>CalBudget2564!BV86</f>
        <v>0.56999999999999995</v>
      </c>
      <c r="L83" s="73">
        <f>CalBudget2564!BW86</f>
        <v>37815361.306493543</v>
      </c>
    </row>
    <row r="84" spans="1:12" s="74" customFormat="1" ht="21" x14ac:dyDescent="0.25">
      <c r="A84" s="80">
        <v>8</v>
      </c>
      <c r="B84" s="70" t="s">
        <v>6</v>
      </c>
      <c r="C84" s="80">
        <v>11015</v>
      </c>
      <c r="D84" s="69" t="s">
        <v>1466</v>
      </c>
      <c r="E84" s="85" t="s">
        <v>1816</v>
      </c>
      <c r="F84" s="81">
        <v>14</v>
      </c>
      <c r="G84" s="71" t="s">
        <v>1832</v>
      </c>
      <c r="H84" s="87">
        <f>CalBudget2564!AQ87</f>
        <v>225324634.94210157</v>
      </c>
      <c r="I84" s="87">
        <f>CalBudget2564!BT87</f>
        <v>245949932.10917342</v>
      </c>
      <c r="J84" s="88">
        <f t="shared" si="1"/>
        <v>471274567.05127501</v>
      </c>
      <c r="K84" s="72">
        <f>CalBudget2564!BV87</f>
        <v>0.49</v>
      </c>
      <c r="L84" s="73">
        <f>CalBudget2564!BW87</f>
        <v>230924537.85512474</v>
      </c>
    </row>
    <row r="85" spans="1:12" s="74" customFormat="1" ht="21" x14ac:dyDescent="0.25">
      <c r="A85" s="80">
        <v>8</v>
      </c>
      <c r="B85" s="70" t="s">
        <v>6</v>
      </c>
      <c r="C85" s="80">
        <v>11016</v>
      </c>
      <c r="D85" s="69" t="s">
        <v>1467</v>
      </c>
      <c r="E85" s="85" t="s">
        <v>1816</v>
      </c>
      <c r="F85" s="81">
        <v>2</v>
      </c>
      <c r="G85" s="71" t="s">
        <v>1823</v>
      </c>
      <c r="H85" s="87">
        <f>CalBudget2564!AQ88</f>
        <v>7074682.4634600002</v>
      </c>
      <c r="I85" s="87">
        <f>CalBudget2564!BT88</f>
        <v>0</v>
      </c>
      <c r="J85" s="88">
        <f t="shared" si="1"/>
        <v>7074682.4634600002</v>
      </c>
      <c r="K85" s="72">
        <f>CalBudget2564!BV88</f>
        <v>0.46</v>
      </c>
      <c r="L85" s="73">
        <f>CalBudget2564!BW88</f>
        <v>3254353.9331916003</v>
      </c>
    </row>
    <row r="86" spans="1:12" s="74" customFormat="1" ht="21" x14ac:dyDescent="0.25">
      <c r="A86" s="80">
        <v>8</v>
      </c>
      <c r="B86" s="70" t="s">
        <v>6</v>
      </c>
      <c r="C86" s="80">
        <v>11017</v>
      </c>
      <c r="D86" s="69" t="s">
        <v>1468</v>
      </c>
      <c r="E86" s="85" t="s">
        <v>1816</v>
      </c>
      <c r="F86" s="81">
        <v>6</v>
      </c>
      <c r="G86" s="71" t="s">
        <v>1818</v>
      </c>
      <c r="H86" s="87">
        <f>CalBudget2564!AQ89</f>
        <v>36654003.598889999</v>
      </c>
      <c r="I86" s="87">
        <f>CalBudget2564!BT89</f>
        <v>18980909.159486998</v>
      </c>
      <c r="J86" s="88">
        <f t="shared" si="1"/>
        <v>55634912.758377001</v>
      </c>
      <c r="K86" s="72">
        <f>CalBudget2564!BV89</f>
        <v>0.56999999999999995</v>
      </c>
      <c r="L86" s="73">
        <f>CalBudget2564!BW89</f>
        <v>31711900.272274889</v>
      </c>
    </row>
    <row r="87" spans="1:12" s="74" customFormat="1" ht="21" x14ac:dyDescent="0.25">
      <c r="A87" s="80">
        <v>8</v>
      </c>
      <c r="B87" s="70" t="s">
        <v>6</v>
      </c>
      <c r="C87" s="80">
        <v>11018</v>
      </c>
      <c r="D87" s="69" t="s">
        <v>1469</v>
      </c>
      <c r="E87" s="85" t="s">
        <v>1816</v>
      </c>
      <c r="F87" s="81">
        <v>13</v>
      </c>
      <c r="G87" s="71" t="s">
        <v>1821</v>
      </c>
      <c r="H87" s="87">
        <f>CalBudget2564!AQ90</f>
        <v>106694797.10200801</v>
      </c>
      <c r="I87" s="87">
        <f>CalBudget2564!BT90</f>
        <v>74297979.849383995</v>
      </c>
      <c r="J87" s="88">
        <f t="shared" si="1"/>
        <v>180992776.95139199</v>
      </c>
      <c r="K87" s="72">
        <f>CalBudget2564!BV90</f>
        <v>0.54</v>
      </c>
      <c r="L87" s="73">
        <f>CalBudget2564!BW90</f>
        <v>97736099.553751677</v>
      </c>
    </row>
    <row r="88" spans="1:12" s="74" customFormat="1" ht="21" x14ac:dyDescent="0.25">
      <c r="A88" s="80">
        <v>8</v>
      </c>
      <c r="B88" s="70" t="s">
        <v>6</v>
      </c>
      <c r="C88" s="80">
        <v>11019</v>
      </c>
      <c r="D88" s="69" t="s">
        <v>1470</v>
      </c>
      <c r="E88" s="85" t="s">
        <v>1816</v>
      </c>
      <c r="F88" s="81">
        <v>5</v>
      </c>
      <c r="G88" s="71" t="s">
        <v>1820</v>
      </c>
      <c r="H88" s="87">
        <f>CalBudget2564!AQ91</f>
        <v>32763421.493963402</v>
      </c>
      <c r="I88" s="87">
        <f>CalBudget2564!BT91</f>
        <v>11458505.5196658</v>
      </c>
      <c r="J88" s="88">
        <f t="shared" si="1"/>
        <v>44221927.013629198</v>
      </c>
      <c r="K88" s="72">
        <f>CalBudget2564!BV91</f>
        <v>0.54</v>
      </c>
      <c r="L88" s="73">
        <f>CalBudget2564!BW91</f>
        <v>23879840.587359767</v>
      </c>
    </row>
    <row r="89" spans="1:12" s="74" customFormat="1" ht="21" x14ac:dyDescent="0.25">
      <c r="A89" s="80">
        <v>8</v>
      </c>
      <c r="B89" s="70" t="s">
        <v>6</v>
      </c>
      <c r="C89" s="80">
        <v>11020</v>
      </c>
      <c r="D89" s="69" t="s">
        <v>1471</v>
      </c>
      <c r="E89" s="85" t="s">
        <v>1816</v>
      </c>
      <c r="F89" s="81">
        <v>6</v>
      </c>
      <c r="G89" s="71" t="s">
        <v>1818</v>
      </c>
      <c r="H89" s="87">
        <f>CalBudget2564!AQ92</f>
        <v>38208254.729001001</v>
      </c>
      <c r="I89" s="87">
        <f>CalBudget2564!BT92</f>
        <v>15955249.679039998</v>
      </c>
      <c r="J89" s="88">
        <f t="shared" si="1"/>
        <v>54163504.408041</v>
      </c>
      <c r="K89" s="72">
        <f>CalBudget2564!BV92</f>
        <v>0.65</v>
      </c>
      <c r="L89" s="73">
        <f>CalBudget2564!BW92</f>
        <v>35206277.865226649</v>
      </c>
    </row>
    <row r="90" spans="1:12" s="74" customFormat="1" ht="21" x14ac:dyDescent="0.25">
      <c r="A90" s="80">
        <v>8</v>
      </c>
      <c r="B90" s="70" t="s">
        <v>6</v>
      </c>
      <c r="C90" s="80">
        <v>11021</v>
      </c>
      <c r="D90" s="69" t="s">
        <v>1472</v>
      </c>
      <c r="E90" s="85" t="s">
        <v>1816</v>
      </c>
      <c r="F90" s="81">
        <v>6</v>
      </c>
      <c r="G90" s="71" t="s">
        <v>1818</v>
      </c>
      <c r="H90" s="87">
        <f>CalBudget2564!AQ93</f>
        <v>30924705.879899997</v>
      </c>
      <c r="I90" s="87">
        <f>CalBudget2564!BT93</f>
        <v>16827523.905540001</v>
      </c>
      <c r="J90" s="88">
        <f t="shared" si="1"/>
        <v>47752229.785439998</v>
      </c>
      <c r="K90" s="72">
        <f>CalBudget2564!BV93</f>
        <v>0.62</v>
      </c>
      <c r="L90" s="73">
        <f>CalBudget2564!BW93</f>
        <v>29606382.466972798</v>
      </c>
    </row>
    <row r="91" spans="1:12" s="74" customFormat="1" ht="21" x14ac:dyDescent="0.25">
      <c r="A91" s="80">
        <v>8</v>
      </c>
      <c r="B91" s="70" t="s">
        <v>6</v>
      </c>
      <c r="C91" s="80">
        <v>11022</v>
      </c>
      <c r="D91" s="69" t="s">
        <v>1473</v>
      </c>
      <c r="E91" s="85" t="s">
        <v>1816</v>
      </c>
      <c r="F91" s="81">
        <v>6</v>
      </c>
      <c r="G91" s="71" t="s">
        <v>1818</v>
      </c>
      <c r="H91" s="87">
        <f>CalBudget2564!AQ94</f>
        <v>51031634.7661632</v>
      </c>
      <c r="I91" s="87">
        <f>CalBudget2564!BT94</f>
        <v>42552335.678093411</v>
      </c>
      <c r="J91" s="88">
        <f t="shared" si="1"/>
        <v>93583970.444256604</v>
      </c>
      <c r="K91" s="72">
        <f>CalBudget2564!BV94</f>
        <v>0.61</v>
      </c>
      <c r="L91" s="73">
        <f>CalBudget2564!BW94</f>
        <v>57086221.970996529</v>
      </c>
    </row>
    <row r="92" spans="1:12" s="74" customFormat="1" ht="21" x14ac:dyDescent="0.25">
      <c r="A92" s="80">
        <v>8</v>
      </c>
      <c r="B92" s="70" t="s">
        <v>6</v>
      </c>
      <c r="C92" s="80">
        <v>11023</v>
      </c>
      <c r="D92" s="69" t="s">
        <v>1474</v>
      </c>
      <c r="E92" s="85" t="s">
        <v>1816</v>
      </c>
      <c r="F92" s="81">
        <v>13</v>
      </c>
      <c r="G92" s="71" t="s">
        <v>1821</v>
      </c>
      <c r="H92" s="87">
        <f>CalBudget2564!AQ95</f>
        <v>102374672.6456328</v>
      </c>
      <c r="I92" s="87">
        <f>CalBudget2564!BT95</f>
        <v>87985250.762175009</v>
      </c>
      <c r="J92" s="88">
        <f t="shared" si="1"/>
        <v>190359923.40780783</v>
      </c>
      <c r="K92" s="72">
        <f>CalBudget2564!BV95</f>
        <v>0.55000000000000004</v>
      </c>
      <c r="L92" s="73">
        <f>CalBudget2564!BW95</f>
        <v>104697957.87429431</v>
      </c>
    </row>
    <row r="93" spans="1:12" s="74" customFormat="1" ht="21" x14ac:dyDescent="0.25">
      <c r="A93" s="80">
        <v>8</v>
      </c>
      <c r="B93" s="70" t="s">
        <v>6</v>
      </c>
      <c r="C93" s="80">
        <v>11024</v>
      </c>
      <c r="D93" s="69" t="s">
        <v>1475</v>
      </c>
      <c r="E93" s="85" t="s">
        <v>1816</v>
      </c>
      <c r="F93" s="81">
        <v>9</v>
      </c>
      <c r="G93" s="71" t="s">
        <v>1822</v>
      </c>
      <c r="H93" s="87">
        <f>CalBudget2564!AQ96</f>
        <v>38589911.306000993</v>
      </c>
      <c r="I93" s="87">
        <f>CalBudget2564!BT96</f>
        <v>36387918.526858799</v>
      </c>
      <c r="J93" s="88">
        <f t="shared" si="1"/>
        <v>74977829.832859784</v>
      </c>
      <c r="K93" s="72">
        <f>CalBudget2564!BV96</f>
        <v>0.57999999999999996</v>
      </c>
      <c r="L93" s="73">
        <f>CalBudget2564!BW96</f>
        <v>43487141.303058669</v>
      </c>
    </row>
    <row r="94" spans="1:12" s="74" customFormat="1" ht="21" x14ac:dyDescent="0.25">
      <c r="A94" s="80">
        <v>8</v>
      </c>
      <c r="B94" s="70" t="s">
        <v>6</v>
      </c>
      <c r="C94" s="80">
        <v>11025</v>
      </c>
      <c r="D94" s="69" t="s">
        <v>1476</v>
      </c>
      <c r="E94" s="85" t="s">
        <v>1816</v>
      </c>
      <c r="F94" s="81">
        <v>10</v>
      </c>
      <c r="G94" s="71" t="s">
        <v>1819</v>
      </c>
      <c r="H94" s="87">
        <f>CalBudget2564!AQ97</f>
        <v>86864804.663962796</v>
      </c>
      <c r="I94" s="87">
        <f>CalBudget2564!BT97</f>
        <v>55441191.758378394</v>
      </c>
      <c r="J94" s="88">
        <f t="shared" si="1"/>
        <v>142305996.4223412</v>
      </c>
      <c r="K94" s="72">
        <f>CalBudget2564!BV97</f>
        <v>0.59</v>
      </c>
      <c r="L94" s="73">
        <f>CalBudget2564!BW97</f>
        <v>83960537.889181301</v>
      </c>
    </row>
    <row r="95" spans="1:12" s="74" customFormat="1" ht="21" x14ac:dyDescent="0.25">
      <c r="A95" s="80">
        <v>8</v>
      </c>
      <c r="B95" s="70" t="s">
        <v>6</v>
      </c>
      <c r="C95" s="80">
        <v>11026</v>
      </c>
      <c r="D95" s="69" t="s">
        <v>1477</v>
      </c>
      <c r="E95" s="85" t="s">
        <v>1816</v>
      </c>
      <c r="F95" s="81">
        <v>5</v>
      </c>
      <c r="G95" s="71" t="s">
        <v>1820</v>
      </c>
      <c r="H95" s="87">
        <f>CalBudget2564!AQ98</f>
        <v>25274244.810389999</v>
      </c>
      <c r="I95" s="87">
        <f>CalBudget2564!BT98</f>
        <v>9041444.1365183983</v>
      </c>
      <c r="J95" s="88">
        <f t="shared" si="1"/>
        <v>34315688.946908399</v>
      </c>
      <c r="K95" s="72">
        <f>CalBudget2564!BV98</f>
        <v>0.56999999999999995</v>
      </c>
      <c r="L95" s="73">
        <f>CalBudget2564!BW98</f>
        <v>19559942.699737787</v>
      </c>
    </row>
    <row r="96" spans="1:12" s="74" customFormat="1" ht="21" x14ac:dyDescent="0.25">
      <c r="A96" s="80">
        <v>8</v>
      </c>
      <c r="B96" s="70" t="s">
        <v>6</v>
      </c>
      <c r="C96" s="80">
        <v>11027</v>
      </c>
      <c r="D96" s="69" t="s">
        <v>1478</v>
      </c>
      <c r="E96" s="85" t="s">
        <v>1816</v>
      </c>
      <c r="F96" s="81">
        <v>5</v>
      </c>
      <c r="G96" s="71" t="s">
        <v>1820</v>
      </c>
      <c r="H96" s="87">
        <f>CalBudget2564!AQ99</f>
        <v>22507308.911774993</v>
      </c>
      <c r="I96" s="87">
        <f>CalBudget2564!BT99</f>
        <v>9487721.614116</v>
      </c>
      <c r="J96" s="88">
        <f t="shared" si="1"/>
        <v>31995030.525890991</v>
      </c>
      <c r="K96" s="72">
        <f>CalBudget2564!BV99</f>
        <v>0.53</v>
      </c>
      <c r="L96" s="73">
        <f>CalBudget2564!BW99</f>
        <v>16957366.178722225</v>
      </c>
    </row>
    <row r="97" spans="1:12" s="74" customFormat="1" ht="21" x14ac:dyDescent="0.25">
      <c r="A97" s="80">
        <v>8</v>
      </c>
      <c r="B97" s="70" t="s">
        <v>6</v>
      </c>
      <c r="C97" s="80">
        <v>11028</v>
      </c>
      <c r="D97" s="69" t="s">
        <v>1479</v>
      </c>
      <c r="E97" s="85" t="s">
        <v>1816</v>
      </c>
      <c r="F97" s="81">
        <v>5</v>
      </c>
      <c r="G97" s="71" t="s">
        <v>1820</v>
      </c>
      <c r="H97" s="87">
        <f>CalBudget2564!AQ100</f>
        <v>21105600.040531803</v>
      </c>
      <c r="I97" s="87">
        <f>CalBudget2564!BT100</f>
        <v>12771666.5388366</v>
      </c>
      <c r="J97" s="88">
        <f t="shared" si="1"/>
        <v>33877266.579368405</v>
      </c>
      <c r="K97" s="72">
        <f>CalBudget2564!BV100</f>
        <v>0.67</v>
      </c>
      <c r="L97" s="73">
        <f>CalBudget2564!BW100</f>
        <v>22697768.608176831</v>
      </c>
    </row>
    <row r="98" spans="1:12" s="74" customFormat="1" ht="21" x14ac:dyDescent="0.25">
      <c r="A98" s="80">
        <v>8</v>
      </c>
      <c r="B98" s="70" t="s">
        <v>6</v>
      </c>
      <c r="C98" s="80">
        <v>11029</v>
      </c>
      <c r="D98" s="69" t="s">
        <v>1480</v>
      </c>
      <c r="E98" s="85" t="s">
        <v>1816</v>
      </c>
      <c r="F98" s="81">
        <v>5</v>
      </c>
      <c r="G98" s="71" t="s">
        <v>1820</v>
      </c>
      <c r="H98" s="87">
        <f>CalBudget2564!AQ101</f>
        <v>26031186.500351999</v>
      </c>
      <c r="I98" s="87">
        <f>CalBudget2564!BT101</f>
        <v>13819312.831690799</v>
      </c>
      <c r="J98" s="88">
        <f t="shared" si="1"/>
        <v>39850499.332042798</v>
      </c>
      <c r="K98" s="72">
        <f>CalBudget2564!BV101</f>
        <v>0.55000000000000004</v>
      </c>
      <c r="L98" s="73">
        <f>CalBudget2564!BW101</f>
        <v>21917774.632623542</v>
      </c>
    </row>
    <row r="99" spans="1:12" s="74" customFormat="1" ht="21" x14ac:dyDescent="0.25">
      <c r="A99" s="80">
        <v>8</v>
      </c>
      <c r="B99" s="70" t="s">
        <v>6</v>
      </c>
      <c r="C99" s="80">
        <v>11446</v>
      </c>
      <c r="D99" s="69" t="s">
        <v>1481</v>
      </c>
      <c r="E99" s="85" t="s">
        <v>1816</v>
      </c>
      <c r="F99" s="81">
        <v>10</v>
      </c>
      <c r="G99" s="71" t="s">
        <v>1819</v>
      </c>
      <c r="H99" s="87">
        <f>CalBudget2564!AQ102</f>
        <v>141484119.11151719</v>
      </c>
      <c r="I99" s="87">
        <f>CalBudget2564!BT102</f>
        <v>100049727.64978801</v>
      </c>
      <c r="J99" s="88">
        <f t="shared" si="1"/>
        <v>241533846.76130521</v>
      </c>
      <c r="K99" s="72">
        <f>CalBudget2564!BV102</f>
        <v>0.59</v>
      </c>
      <c r="L99" s="73">
        <f>CalBudget2564!BW102</f>
        <v>142504969.58917007</v>
      </c>
    </row>
    <row r="100" spans="1:12" s="74" customFormat="1" ht="21" x14ac:dyDescent="0.25">
      <c r="A100" s="80">
        <v>8</v>
      </c>
      <c r="B100" s="70" t="s">
        <v>6</v>
      </c>
      <c r="C100" s="80">
        <v>25058</v>
      </c>
      <c r="D100" s="69" t="s">
        <v>1482</v>
      </c>
      <c r="E100" s="85" t="s">
        <v>1816</v>
      </c>
      <c r="F100" s="81">
        <v>3</v>
      </c>
      <c r="G100" s="71" t="s">
        <v>1829</v>
      </c>
      <c r="H100" s="87">
        <f>CalBudget2564!AQ103</f>
        <v>20948207.383374602</v>
      </c>
      <c r="I100" s="87">
        <f>CalBudget2564!BT103</f>
        <v>11012171.289839998</v>
      </c>
      <c r="J100" s="88">
        <f t="shared" si="1"/>
        <v>31960378.673214599</v>
      </c>
      <c r="K100" s="72">
        <f>CalBudget2564!BV103</f>
        <v>0.77</v>
      </c>
      <c r="L100" s="73">
        <f>CalBudget2564!BW103</f>
        <v>24609491.578375243</v>
      </c>
    </row>
    <row r="101" spans="1:12" s="74" customFormat="1" ht="21" x14ac:dyDescent="0.25">
      <c r="A101" s="80">
        <v>8</v>
      </c>
      <c r="B101" s="70" t="s">
        <v>6</v>
      </c>
      <c r="C101" s="80">
        <v>25059</v>
      </c>
      <c r="D101" s="69" t="s">
        <v>1483</v>
      </c>
      <c r="E101" s="85" t="s">
        <v>1816</v>
      </c>
      <c r="F101" s="81">
        <v>3</v>
      </c>
      <c r="G101" s="71" t="s">
        <v>1829</v>
      </c>
      <c r="H101" s="87">
        <f>CalBudget2564!AQ104</f>
        <v>15555598.441375202</v>
      </c>
      <c r="I101" s="87">
        <f>CalBudget2564!BT104</f>
        <v>8841452.4653268009</v>
      </c>
      <c r="J101" s="88">
        <f t="shared" ref="J101" si="2">SUM(H101:I101)</f>
        <v>24397050.906702004</v>
      </c>
      <c r="K101" s="72">
        <f>CalBudget2564!BV104</f>
        <v>0.69</v>
      </c>
      <c r="L101" s="73">
        <f>CalBudget2564!BW104</f>
        <v>16833965.125624381</v>
      </c>
    </row>
    <row r="102" spans="1:12" ht="21" x14ac:dyDescent="0.4">
      <c r="A102" s="2"/>
      <c r="B102" s="3"/>
      <c r="C102" s="2"/>
      <c r="D102" s="4"/>
      <c r="E102" s="5"/>
      <c r="F102" s="5"/>
      <c r="G102" s="3"/>
    </row>
    <row r="103" spans="1:12" ht="21" x14ac:dyDescent="0.4">
      <c r="A103" s="2"/>
      <c r="B103" s="4"/>
      <c r="C103" s="2"/>
      <c r="D103" s="4"/>
      <c r="E103" s="2"/>
      <c r="F103" s="2"/>
      <c r="G103" s="4"/>
    </row>
    <row r="104" spans="1:12" ht="21" x14ac:dyDescent="0.4">
      <c r="A104" s="2"/>
      <c r="B104" s="4"/>
      <c r="C104" s="2"/>
      <c r="D104" s="4"/>
      <c r="E104" s="2"/>
      <c r="F104" s="2"/>
      <c r="G104" s="4"/>
    </row>
    <row r="105" spans="1:12" ht="21" x14ac:dyDescent="0.4">
      <c r="A105" s="2"/>
      <c r="B105" s="4"/>
      <c r="C105" s="2"/>
      <c r="D105" s="4"/>
      <c r="E105" s="2"/>
      <c r="F105" s="2"/>
      <c r="G105" s="4"/>
    </row>
    <row r="106" spans="1:12" ht="21" x14ac:dyDescent="0.4">
      <c r="A106" s="2"/>
      <c r="B106" s="4"/>
      <c r="C106" s="2"/>
      <c r="D106" s="4"/>
      <c r="E106" s="2"/>
      <c r="F106" s="2"/>
      <c r="G106" s="4"/>
    </row>
    <row r="107" spans="1:12" ht="21" x14ac:dyDescent="0.4">
      <c r="A107" s="2"/>
      <c r="B107" s="4"/>
      <c r="C107" s="2"/>
      <c r="D107" s="4"/>
      <c r="E107" s="2"/>
      <c r="F107" s="2"/>
      <c r="G107" s="4"/>
    </row>
    <row r="108" spans="1:12" ht="21" x14ac:dyDescent="0.4">
      <c r="A108" s="2"/>
      <c r="B108" s="4"/>
      <c r="C108" s="2"/>
      <c r="D108" s="4"/>
      <c r="E108" s="2"/>
      <c r="F108" s="2"/>
      <c r="G108" s="4"/>
    </row>
    <row r="109" spans="1:12" ht="21" x14ac:dyDescent="0.4">
      <c r="A109" s="2"/>
      <c r="B109" s="4"/>
      <c r="C109" s="2"/>
      <c r="D109" s="4"/>
      <c r="E109" s="2"/>
      <c r="F109" s="2"/>
      <c r="G109" s="4"/>
    </row>
    <row r="110" spans="1:12" ht="21" x14ac:dyDescent="0.4">
      <c r="A110" s="2"/>
      <c r="B110" s="4"/>
      <c r="C110" s="2"/>
      <c r="D110" s="4"/>
      <c r="E110" s="2"/>
      <c r="F110" s="2"/>
      <c r="G110" s="4"/>
    </row>
    <row r="111" spans="1:12" ht="21" x14ac:dyDescent="0.4">
      <c r="A111" s="2"/>
      <c r="B111" s="4"/>
      <c r="C111" s="2"/>
      <c r="D111" s="4"/>
      <c r="E111" s="2"/>
      <c r="F111" s="2"/>
      <c r="G111" s="4"/>
    </row>
    <row r="112" spans="1:12" ht="21" x14ac:dyDescent="0.4">
      <c r="A112" s="2"/>
      <c r="B112" s="4"/>
      <c r="C112" s="2"/>
      <c r="D112" s="4"/>
      <c r="E112" s="2"/>
      <c r="F112" s="2"/>
      <c r="G112" s="4"/>
    </row>
    <row r="113" spans="1:7" ht="21" x14ac:dyDescent="0.4">
      <c r="A113" s="2"/>
      <c r="B113" s="4"/>
      <c r="C113" s="2"/>
      <c r="D113" s="4"/>
      <c r="E113" s="2"/>
      <c r="F113" s="2"/>
      <c r="G113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03"/>
  <sheetViews>
    <sheetView tabSelected="1" zoomScale="70" zoomScaleNormal="70" workbookViewId="0">
      <pane xSplit="2" ySplit="3" topLeftCell="I4" activePane="bottomRight" state="frozen"/>
      <selection pane="topRight" activeCell="C1" sqref="C1"/>
      <selection pane="bottomLeft" activeCell="A4" sqref="A4"/>
      <selection pane="bottomRight" activeCell="R20" sqref="R20"/>
    </sheetView>
  </sheetViews>
  <sheetFormatPr defaultColWidth="8.69921875" defaultRowHeight="21" x14ac:dyDescent="0.4"/>
  <cols>
    <col min="1" max="1" width="8.8984375" style="136" bestFit="1" customWidth="1"/>
    <col min="2" max="2" width="69.09765625" style="139" bestFit="1" customWidth="1"/>
    <col min="3" max="3" width="10.69921875" style="139" customWidth="1"/>
    <col min="4" max="4" width="16.19921875" style="139" bestFit="1" customWidth="1"/>
    <col min="5" max="5" width="13.69921875" style="139" customWidth="1"/>
    <col min="6" max="6" width="10.59765625" style="139" customWidth="1"/>
    <col min="7" max="7" width="11.8984375" style="139" bestFit="1" customWidth="1"/>
    <col min="8" max="10" width="9" style="139" bestFit="1" customWidth="1"/>
    <col min="11" max="11" width="9" style="136" bestFit="1" customWidth="1"/>
    <col min="12" max="12" width="24.796875" style="139" customWidth="1"/>
    <col min="13" max="13" width="15.19921875" style="150" bestFit="1" customWidth="1"/>
    <col min="14" max="14" width="14.8984375" style="150" bestFit="1" customWidth="1"/>
    <col min="15" max="15" width="15.19921875" style="150" bestFit="1" customWidth="1"/>
    <col min="16" max="16" width="15.296875" style="150" customWidth="1"/>
    <col min="17" max="17" width="15.19921875" style="150" bestFit="1" customWidth="1"/>
    <col min="18" max="18" width="13.69921875" style="139" bestFit="1" customWidth="1"/>
    <col min="19" max="19" width="15.19921875" style="139" bestFit="1" customWidth="1"/>
    <col min="20" max="16384" width="8.69921875" style="139"/>
  </cols>
  <sheetData>
    <row r="1" spans="1:19" s="136" customFormat="1" x14ac:dyDescent="0.4">
      <c r="A1" s="95"/>
      <c r="B1" s="95" t="s">
        <v>1968</v>
      </c>
      <c r="C1" s="95" t="s">
        <v>1969</v>
      </c>
      <c r="D1" s="95" t="s">
        <v>1970</v>
      </c>
      <c r="E1" s="95" t="s">
        <v>1971</v>
      </c>
      <c r="F1" s="95" t="s">
        <v>1972</v>
      </c>
      <c r="G1" s="95" t="s">
        <v>1973</v>
      </c>
      <c r="H1" s="95" t="s">
        <v>1974</v>
      </c>
      <c r="M1" s="148" t="s">
        <v>1834</v>
      </c>
      <c r="N1" s="148" t="s">
        <v>1835</v>
      </c>
      <c r="O1" s="148" t="s">
        <v>1836</v>
      </c>
      <c r="P1" s="148" t="s">
        <v>1837</v>
      </c>
      <c r="Q1" s="148" t="s">
        <v>1838</v>
      </c>
    </row>
    <row r="2" spans="1:19" s="138" customFormat="1" ht="84" x14ac:dyDescent="0.25">
      <c r="A2" s="137" t="s">
        <v>7</v>
      </c>
      <c r="B2" s="138" t="s">
        <v>1975</v>
      </c>
      <c r="C2" s="143">
        <v>572392</v>
      </c>
      <c r="D2" s="143">
        <v>103173</v>
      </c>
      <c r="E2" s="143">
        <v>48916</v>
      </c>
      <c r="F2" s="143">
        <v>342597</v>
      </c>
      <c r="G2" s="143">
        <v>77706</v>
      </c>
      <c r="H2" s="143">
        <v>0</v>
      </c>
      <c r="I2" s="137"/>
      <c r="J2" s="137"/>
      <c r="K2" s="137" t="s">
        <v>1839</v>
      </c>
      <c r="L2" s="137" t="s">
        <v>2881</v>
      </c>
      <c r="M2" s="149" t="s">
        <v>1840</v>
      </c>
      <c r="N2" s="149" t="s">
        <v>1841</v>
      </c>
      <c r="O2" s="149" t="s">
        <v>1842</v>
      </c>
      <c r="P2" s="149" t="s">
        <v>2885</v>
      </c>
      <c r="Q2" s="149" t="s">
        <v>1843</v>
      </c>
    </row>
    <row r="3" spans="1:19" x14ac:dyDescent="0.4">
      <c r="A3" s="136" t="s">
        <v>8</v>
      </c>
      <c r="B3" s="140" t="s">
        <v>1976</v>
      </c>
      <c r="C3" s="144">
        <v>308176</v>
      </c>
      <c r="D3" s="144">
        <v>36374</v>
      </c>
      <c r="E3" s="144">
        <v>15936</v>
      </c>
      <c r="F3" s="145">
        <v>228880</v>
      </c>
      <c r="G3" s="144">
        <v>26982</v>
      </c>
      <c r="H3" s="144">
        <v>4</v>
      </c>
      <c r="I3" s="140"/>
      <c r="J3" s="140"/>
      <c r="K3" s="174" t="s">
        <v>601</v>
      </c>
      <c r="L3" s="140" t="s">
        <v>2882</v>
      </c>
      <c r="M3" s="150">
        <v>0</v>
      </c>
      <c r="N3" s="150">
        <v>0</v>
      </c>
      <c r="O3" s="150">
        <v>0</v>
      </c>
      <c r="P3" s="150">
        <v>0</v>
      </c>
      <c r="Q3" s="150">
        <v>0</v>
      </c>
    </row>
    <row r="4" spans="1:19" x14ac:dyDescent="0.4">
      <c r="A4" s="136" t="s">
        <v>9</v>
      </c>
      <c r="B4" s="140" t="s">
        <v>1977</v>
      </c>
      <c r="C4" s="144">
        <v>90921</v>
      </c>
      <c r="D4" s="144">
        <v>8791</v>
      </c>
      <c r="E4" s="144">
        <v>3501</v>
      </c>
      <c r="F4" s="145">
        <v>71730</v>
      </c>
      <c r="G4" s="144">
        <v>6004</v>
      </c>
      <c r="H4" s="144">
        <v>895</v>
      </c>
      <c r="I4" s="140"/>
      <c r="J4" s="140"/>
      <c r="K4" s="174" t="s">
        <v>585</v>
      </c>
      <c r="L4" s="140" t="s">
        <v>1484</v>
      </c>
      <c r="M4" s="150">
        <v>344.53999999999996</v>
      </c>
      <c r="N4" s="150">
        <v>2.0099999999999998</v>
      </c>
      <c r="O4" s="150">
        <v>0</v>
      </c>
      <c r="P4" s="150">
        <v>12.129999999999987</v>
      </c>
      <c r="Q4" s="150">
        <v>358.67999999999995</v>
      </c>
      <c r="R4" s="151">
        <f>SUM(Q4-M4-N4-O4)</f>
        <v>12.129999999999987</v>
      </c>
      <c r="S4" s="153">
        <f>SUM(M4:P4)</f>
        <v>358.67999999999995</v>
      </c>
    </row>
    <row r="5" spans="1:19" x14ac:dyDescent="0.4">
      <c r="A5" s="136" t="s">
        <v>10</v>
      </c>
      <c r="B5" s="140" t="s">
        <v>1978</v>
      </c>
      <c r="C5" s="144">
        <v>136383</v>
      </c>
      <c r="D5" s="144">
        <v>8796</v>
      </c>
      <c r="E5" s="144">
        <v>12526</v>
      </c>
      <c r="F5" s="145">
        <v>86677</v>
      </c>
      <c r="G5" s="144">
        <v>14367</v>
      </c>
      <c r="H5" s="144">
        <v>14017</v>
      </c>
      <c r="I5" s="140"/>
      <c r="J5" s="140"/>
      <c r="K5" s="174" t="s">
        <v>229</v>
      </c>
      <c r="L5" s="140" t="s">
        <v>1128</v>
      </c>
      <c r="M5" s="150">
        <v>24696.126399999997</v>
      </c>
      <c r="N5" s="150">
        <v>3334.7029000000002</v>
      </c>
      <c r="O5" s="150">
        <v>3169.9967999999999</v>
      </c>
      <c r="P5" s="150">
        <v>3202.5901000000022</v>
      </c>
      <c r="Q5" s="150">
        <v>34403.4162</v>
      </c>
      <c r="R5" s="151">
        <f t="shared" ref="R5:R68" si="0">SUM(Q5-M5-N5-O5)</f>
        <v>3202.5901000000022</v>
      </c>
      <c r="S5" s="153">
        <f t="shared" ref="S5:S68" si="1">SUM(M5:P5)</f>
        <v>34403.4162</v>
      </c>
    </row>
    <row r="6" spans="1:19" x14ac:dyDescent="0.4">
      <c r="A6" s="136" t="s">
        <v>11</v>
      </c>
      <c r="B6" s="140" t="s">
        <v>1979</v>
      </c>
      <c r="C6" s="144">
        <v>106242</v>
      </c>
      <c r="D6" s="144">
        <v>12077</v>
      </c>
      <c r="E6" s="144">
        <v>4234</v>
      </c>
      <c r="F6" s="145">
        <v>70554</v>
      </c>
      <c r="G6" s="144">
        <v>18068</v>
      </c>
      <c r="H6" s="144">
        <v>1309</v>
      </c>
      <c r="I6" s="140"/>
      <c r="J6" s="140"/>
      <c r="K6" s="174" t="s">
        <v>256</v>
      </c>
      <c r="L6" s="140" t="s">
        <v>1155</v>
      </c>
      <c r="M6" s="150">
        <v>43597.177600000003</v>
      </c>
      <c r="N6" s="150">
        <v>7774.7232000000013</v>
      </c>
      <c r="O6" s="150">
        <v>7781.7582000000002</v>
      </c>
      <c r="P6" s="150">
        <v>4657.8012999999955</v>
      </c>
      <c r="Q6" s="150">
        <v>63811.460299999999</v>
      </c>
      <c r="R6" s="151">
        <f t="shared" si="0"/>
        <v>4657.8012999999955</v>
      </c>
      <c r="S6" s="153">
        <f t="shared" si="1"/>
        <v>63811.460299999992</v>
      </c>
    </row>
    <row r="7" spans="1:19" x14ac:dyDescent="0.4">
      <c r="A7" s="136" t="s">
        <v>12</v>
      </c>
      <c r="B7" s="140" t="s">
        <v>1980</v>
      </c>
      <c r="C7" s="144">
        <v>102105</v>
      </c>
      <c r="D7" s="144">
        <v>7230</v>
      </c>
      <c r="E7" s="144">
        <v>3648</v>
      </c>
      <c r="F7" s="145">
        <v>74616</v>
      </c>
      <c r="G7" s="144">
        <v>10369</v>
      </c>
      <c r="H7" s="144">
        <v>6242</v>
      </c>
      <c r="I7" s="140"/>
      <c r="J7" s="140"/>
      <c r="K7" s="174" t="s">
        <v>370</v>
      </c>
      <c r="L7" s="140" t="s">
        <v>1269</v>
      </c>
      <c r="M7" s="150">
        <v>55463.77919999999</v>
      </c>
      <c r="N7" s="150">
        <v>8798.3917000000001</v>
      </c>
      <c r="O7" s="150">
        <v>5580.4603999999999</v>
      </c>
      <c r="P7" s="150">
        <v>6260.0173000000104</v>
      </c>
      <c r="Q7" s="150">
        <v>76102.6486</v>
      </c>
      <c r="R7" s="151">
        <f t="shared" si="0"/>
        <v>6260.0173000000104</v>
      </c>
      <c r="S7" s="153">
        <f t="shared" si="1"/>
        <v>76102.6486</v>
      </c>
    </row>
    <row r="8" spans="1:19" x14ac:dyDescent="0.4">
      <c r="A8" s="136" t="s">
        <v>13</v>
      </c>
      <c r="B8" s="140" t="s">
        <v>1981</v>
      </c>
      <c r="C8" s="144">
        <v>50292</v>
      </c>
      <c r="D8" s="144">
        <v>5524</v>
      </c>
      <c r="E8" s="144">
        <v>2828</v>
      </c>
      <c r="F8" s="145">
        <v>36198</v>
      </c>
      <c r="G8" s="144">
        <v>5742</v>
      </c>
      <c r="H8" s="144">
        <v>0</v>
      </c>
      <c r="I8" s="140"/>
      <c r="J8" s="140"/>
      <c r="K8" s="174" t="s">
        <v>396</v>
      </c>
      <c r="L8" s="140" t="s">
        <v>1295</v>
      </c>
      <c r="M8" s="150">
        <v>26404.914400000001</v>
      </c>
      <c r="N8" s="150">
        <v>9505.4514000000017</v>
      </c>
      <c r="O8" s="150">
        <v>2568.2533999999996</v>
      </c>
      <c r="P8" s="150">
        <v>4804.4587999999912</v>
      </c>
      <c r="Q8" s="150">
        <v>43283.077999999994</v>
      </c>
      <c r="R8" s="151">
        <f t="shared" si="0"/>
        <v>4804.4587999999912</v>
      </c>
      <c r="S8" s="153">
        <f t="shared" si="1"/>
        <v>43283.077999999994</v>
      </c>
    </row>
    <row r="9" spans="1:19" x14ac:dyDescent="0.4">
      <c r="A9" s="136" t="s">
        <v>14</v>
      </c>
      <c r="B9" s="140" t="s">
        <v>1982</v>
      </c>
      <c r="C9" s="144">
        <v>311148</v>
      </c>
      <c r="D9" s="144">
        <v>31035</v>
      </c>
      <c r="E9" s="144">
        <v>40707</v>
      </c>
      <c r="F9" s="145">
        <v>167062</v>
      </c>
      <c r="G9" s="144">
        <v>56494</v>
      </c>
      <c r="H9" s="144">
        <v>15850</v>
      </c>
      <c r="I9" s="140"/>
      <c r="J9" s="140"/>
      <c r="K9" s="174" t="s">
        <v>347</v>
      </c>
      <c r="L9" s="140" t="s">
        <v>1246</v>
      </c>
      <c r="M9" s="150">
        <v>51152.799499999994</v>
      </c>
      <c r="N9" s="150">
        <v>4220.0047000000004</v>
      </c>
      <c r="O9" s="150">
        <v>6897.9285</v>
      </c>
      <c r="P9" s="150">
        <v>5470.4042000000027</v>
      </c>
      <c r="Q9" s="150">
        <v>67741.136899999998</v>
      </c>
      <c r="R9" s="151">
        <f t="shared" si="0"/>
        <v>5470.4042000000027</v>
      </c>
      <c r="S9" s="153">
        <f t="shared" si="1"/>
        <v>67741.136899999998</v>
      </c>
    </row>
    <row r="10" spans="1:19" x14ac:dyDescent="0.4">
      <c r="A10" s="136" t="s">
        <v>15</v>
      </c>
      <c r="B10" s="140" t="s">
        <v>1983</v>
      </c>
      <c r="C10" s="144">
        <v>109638</v>
      </c>
      <c r="D10" s="144">
        <v>7550</v>
      </c>
      <c r="E10" s="144">
        <v>12983</v>
      </c>
      <c r="F10" s="145">
        <v>69126</v>
      </c>
      <c r="G10" s="144">
        <v>19961</v>
      </c>
      <c r="H10" s="144">
        <v>18</v>
      </c>
      <c r="I10" s="140"/>
      <c r="J10" s="140"/>
      <c r="K10" s="174" t="s">
        <v>389</v>
      </c>
      <c r="L10" s="140" t="s">
        <v>1288</v>
      </c>
      <c r="M10" s="150">
        <v>21663.570699999997</v>
      </c>
      <c r="N10" s="150">
        <v>5123.3654999999999</v>
      </c>
      <c r="O10" s="150">
        <v>4471.7964000000002</v>
      </c>
      <c r="P10" s="150">
        <v>3136.4910000000009</v>
      </c>
      <c r="Q10" s="150">
        <v>34395.223599999998</v>
      </c>
      <c r="R10" s="151">
        <f t="shared" si="0"/>
        <v>3136.4910000000009</v>
      </c>
      <c r="S10" s="153">
        <f t="shared" si="1"/>
        <v>34395.223599999998</v>
      </c>
    </row>
    <row r="11" spans="1:19" x14ac:dyDescent="0.4">
      <c r="A11" s="136" t="s">
        <v>16</v>
      </c>
      <c r="B11" s="140" t="s">
        <v>1984</v>
      </c>
      <c r="C11" s="144">
        <v>91732</v>
      </c>
      <c r="D11" s="144">
        <v>9742</v>
      </c>
      <c r="E11" s="144">
        <v>3591</v>
      </c>
      <c r="F11" s="145">
        <v>68349</v>
      </c>
      <c r="G11" s="144">
        <v>3601</v>
      </c>
      <c r="H11" s="144">
        <v>6449</v>
      </c>
      <c r="I11" s="140"/>
      <c r="J11" s="140"/>
      <c r="K11" s="174" t="s">
        <v>602</v>
      </c>
      <c r="L11" s="140" t="s">
        <v>1500</v>
      </c>
      <c r="M11" s="150">
        <v>124981.63000000002</v>
      </c>
      <c r="N11" s="150">
        <v>14200.480000000001</v>
      </c>
      <c r="O11" s="150">
        <v>16569.759999999998</v>
      </c>
      <c r="P11" s="150">
        <v>25094.539999999983</v>
      </c>
      <c r="Q11" s="150">
        <v>180846.41</v>
      </c>
      <c r="R11" s="151">
        <f t="shared" si="0"/>
        <v>25094.539999999983</v>
      </c>
      <c r="S11" s="153">
        <f t="shared" si="1"/>
        <v>180846.41</v>
      </c>
    </row>
    <row r="12" spans="1:19" x14ac:dyDescent="0.4">
      <c r="A12" s="136" t="s">
        <v>17</v>
      </c>
      <c r="B12" s="140" t="s">
        <v>1985</v>
      </c>
      <c r="C12" s="144">
        <v>237058</v>
      </c>
      <c r="D12" s="144">
        <v>47440</v>
      </c>
      <c r="E12" s="144">
        <v>41131</v>
      </c>
      <c r="F12" s="145">
        <v>145571</v>
      </c>
      <c r="G12" s="144">
        <v>2126</v>
      </c>
      <c r="H12" s="144">
        <v>790</v>
      </c>
      <c r="I12" s="140"/>
      <c r="J12" s="140"/>
      <c r="K12" s="174" t="s">
        <v>637</v>
      </c>
      <c r="L12" s="140" t="s">
        <v>1533</v>
      </c>
      <c r="M12" s="150">
        <v>50678</v>
      </c>
      <c r="N12" s="150">
        <v>4278</v>
      </c>
      <c r="O12" s="150">
        <v>7142</v>
      </c>
      <c r="P12" s="150">
        <v>5765</v>
      </c>
      <c r="Q12" s="150">
        <v>67863</v>
      </c>
      <c r="R12" s="151">
        <f t="shared" si="0"/>
        <v>5765</v>
      </c>
      <c r="S12" s="153">
        <f t="shared" si="1"/>
        <v>67863</v>
      </c>
    </row>
    <row r="13" spans="1:19" x14ac:dyDescent="0.4">
      <c r="A13" s="136" t="s">
        <v>18</v>
      </c>
      <c r="B13" s="140" t="s">
        <v>1986</v>
      </c>
      <c r="C13" s="144">
        <v>80637</v>
      </c>
      <c r="D13" s="144">
        <v>8040</v>
      </c>
      <c r="E13" s="144">
        <v>2654</v>
      </c>
      <c r="F13" s="145">
        <v>59210</v>
      </c>
      <c r="G13" s="144">
        <v>9392</v>
      </c>
      <c r="H13" s="144">
        <v>1341</v>
      </c>
      <c r="I13" s="140"/>
      <c r="J13" s="140"/>
      <c r="K13" s="174" t="s">
        <v>660</v>
      </c>
      <c r="L13" s="140" t="s">
        <v>1556</v>
      </c>
      <c r="M13" s="150">
        <v>56972.060000000005</v>
      </c>
      <c r="N13" s="150">
        <v>3813.38</v>
      </c>
      <c r="O13" s="150">
        <v>10058.659999999998</v>
      </c>
      <c r="P13" s="150">
        <v>4295.7800000000007</v>
      </c>
      <c r="Q13" s="150">
        <v>75139.88</v>
      </c>
      <c r="R13" s="151">
        <f t="shared" si="0"/>
        <v>4295.7800000000007</v>
      </c>
      <c r="S13" s="153">
        <f t="shared" si="1"/>
        <v>75139.88</v>
      </c>
    </row>
    <row r="14" spans="1:19" x14ac:dyDescent="0.4">
      <c r="A14" s="136" t="s">
        <v>19</v>
      </c>
      <c r="B14" s="140" t="s">
        <v>1987</v>
      </c>
      <c r="C14" s="144">
        <v>199020</v>
      </c>
      <c r="D14" s="144">
        <v>18869</v>
      </c>
      <c r="E14" s="144">
        <v>11916</v>
      </c>
      <c r="F14" s="145">
        <v>135051</v>
      </c>
      <c r="G14" s="144">
        <v>33184</v>
      </c>
      <c r="H14" s="144">
        <v>0</v>
      </c>
      <c r="I14" s="140"/>
      <c r="J14" s="140"/>
      <c r="K14" s="175" t="s">
        <v>722</v>
      </c>
      <c r="L14" s="176" t="s">
        <v>1618</v>
      </c>
      <c r="M14" s="177">
        <v>77352.823099999994</v>
      </c>
      <c r="N14" s="177">
        <v>4807.4047</v>
      </c>
      <c r="O14" s="177">
        <v>17640.767499999998</v>
      </c>
      <c r="P14" s="177">
        <v>15781.463699999997</v>
      </c>
      <c r="Q14" s="177">
        <v>115582.45899999999</v>
      </c>
      <c r="R14" s="151">
        <f t="shared" si="0"/>
        <v>15781.463699999997</v>
      </c>
      <c r="S14" s="153">
        <f t="shared" si="1"/>
        <v>115582.45899999999</v>
      </c>
    </row>
    <row r="15" spans="1:19" x14ac:dyDescent="0.4">
      <c r="A15" s="136" t="s">
        <v>20</v>
      </c>
      <c r="B15" s="140" t="s">
        <v>1988</v>
      </c>
      <c r="C15" s="144">
        <v>150529</v>
      </c>
      <c r="D15" s="144">
        <v>14496</v>
      </c>
      <c r="E15" s="144">
        <v>19189</v>
      </c>
      <c r="F15" s="145">
        <v>94974</v>
      </c>
      <c r="G15" s="144">
        <v>21870</v>
      </c>
      <c r="H15" s="144">
        <v>0</v>
      </c>
      <c r="I15" s="140"/>
      <c r="J15" s="140"/>
      <c r="K15" s="174" t="s">
        <v>438</v>
      </c>
      <c r="L15" s="140" t="s">
        <v>1337</v>
      </c>
      <c r="M15" s="150">
        <v>89301.86</v>
      </c>
      <c r="N15" s="150">
        <v>10185</v>
      </c>
      <c r="O15" s="150">
        <v>9575.39</v>
      </c>
      <c r="P15" s="150">
        <v>6442.5500000000029</v>
      </c>
      <c r="Q15" s="150">
        <v>115504.8</v>
      </c>
      <c r="R15" s="151">
        <f t="shared" si="0"/>
        <v>6442.5500000000029</v>
      </c>
      <c r="S15" s="153">
        <f t="shared" si="1"/>
        <v>115504.8</v>
      </c>
    </row>
    <row r="16" spans="1:19" x14ac:dyDescent="0.4">
      <c r="A16" s="136" t="s">
        <v>21</v>
      </c>
      <c r="B16" s="140" t="s">
        <v>1989</v>
      </c>
      <c r="C16" s="144">
        <v>115252</v>
      </c>
      <c r="D16" s="144">
        <v>8004</v>
      </c>
      <c r="E16" s="144">
        <v>4683</v>
      </c>
      <c r="F16" s="145">
        <v>95572</v>
      </c>
      <c r="G16" s="144">
        <v>6993</v>
      </c>
      <c r="H16" s="144">
        <v>0</v>
      </c>
      <c r="I16" s="140"/>
      <c r="J16" s="140"/>
      <c r="K16" s="174" t="s">
        <v>564</v>
      </c>
      <c r="L16" s="140" t="s">
        <v>1463</v>
      </c>
      <c r="M16" s="150">
        <v>94826.64350000002</v>
      </c>
      <c r="N16" s="152">
        <v>7264.69</v>
      </c>
      <c r="O16" s="150">
        <v>13486.761199999999</v>
      </c>
      <c r="P16" s="150">
        <v>6262.5944999999756</v>
      </c>
      <c r="Q16" s="150">
        <v>121840.68919999999</v>
      </c>
      <c r="R16" s="151">
        <f t="shared" si="0"/>
        <v>6262.5944999999756</v>
      </c>
      <c r="S16" s="153">
        <f t="shared" si="1"/>
        <v>121840.68919999999</v>
      </c>
    </row>
    <row r="17" spans="1:19" x14ac:dyDescent="0.4">
      <c r="A17" s="136" t="s">
        <v>22</v>
      </c>
      <c r="B17" s="140" t="s">
        <v>1990</v>
      </c>
      <c r="C17" s="144">
        <v>75927</v>
      </c>
      <c r="D17" s="144">
        <v>5446</v>
      </c>
      <c r="E17" s="144">
        <v>2389</v>
      </c>
      <c r="F17" s="145">
        <v>62497</v>
      </c>
      <c r="G17" s="144">
        <v>3376</v>
      </c>
      <c r="H17" s="144">
        <v>2219</v>
      </c>
      <c r="I17" s="140"/>
      <c r="J17" s="140"/>
      <c r="K17" s="174" t="s">
        <v>88</v>
      </c>
      <c r="L17" s="140" t="s">
        <v>987</v>
      </c>
      <c r="M17" s="150">
        <v>65904.409999999989</v>
      </c>
      <c r="N17" s="150">
        <v>6935.7400000000007</v>
      </c>
      <c r="O17" s="150">
        <v>14311.509999999998</v>
      </c>
      <c r="P17" s="150">
        <v>5481.1600000000326</v>
      </c>
      <c r="Q17" s="150">
        <v>92632.820000000022</v>
      </c>
      <c r="R17" s="151">
        <f t="shared" si="0"/>
        <v>5481.1600000000326</v>
      </c>
      <c r="S17" s="153">
        <f t="shared" si="1"/>
        <v>92632.820000000022</v>
      </c>
    </row>
    <row r="18" spans="1:19" x14ac:dyDescent="0.4">
      <c r="A18" s="136" t="s">
        <v>23</v>
      </c>
      <c r="B18" s="140" t="s">
        <v>1991</v>
      </c>
      <c r="C18" s="144">
        <v>98520</v>
      </c>
      <c r="D18" s="144">
        <v>4045</v>
      </c>
      <c r="E18" s="144">
        <v>2899</v>
      </c>
      <c r="F18" s="145">
        <v>87637</v>
      </c>
      <c r="G18" s="144">
        <v>3939</v>
      </c>
      <c r="H18" s="144">
        <v>0</v>
      </c>
      <c r="I18" s="140"/>
      <c r="J18" s="140"/>
      <c r="K18" s="174" t="s">
        <v>147</v>
      </c>
      <c r="L18" s="140" t="s">
        <v>1046</v>
      </c>
      <c r="M18" s="150">
        <v>37195.382400000002</v>
      </c>
      <c r="N18" s="150">
        <v>2661.9436999999998</v>
      </c>
      <c r="O18" s="150">
        <v>6392.8396000000002</v>
      </c>
      <c r="P18" s="150">
        <v>3831.867699999998</v>
      </c>
      <c r="Q18" s="150">
        <v>50082.0334</v>
      </c>
      <c r="R18" s="151">
        <f t="shared" si="0"/>
        <v>3831.867699999998</v>
      </c>
      <c r="S18" s="153">
        <f t="shared" si="1"/>
        <v>50082.0334</v>
      </c>
    </row>
    <row r="19" spans="1:19" x14ac:dyDescent="0.4">
      <c r="A19" s="136" t="s">
        <v>24</v>
      </c>
      <c r="B19" s="140" t="s">
        <v>1992</v>
      </c>
      <c r="C19" s="144">
        <v>115517</v>
      </c>
      <c r="D19" s="144">
        <v>16630</v>
      </c>
      <c r="E19" s="144">
        <v>7491</v>
      </c>
      <c r="F19" s="145">
        <v>67515</v>
      </c>
      <c r="G19" s="144">
        <v>23132</v>
      </c>
      <c r="H19" s="144">
        <v>749</v>
      </c>
      <c r="I19" s="140"/>
      <c r="J19" s="140"/>
      <c r="K19" s="174" t="s">
        <v>31</v>
      </c>
      <c r="L19" s="140" t="s">
        <v>930</v>
      </c>
      <c r="M19" s="150">
        <v>79141.39390000001</v>
      </c>
      <c r="N19" s="150">
        <v>4687.7240999999995</v>
      </c>
      <c r="O19" s="150">
        <v>10323.5476</v>
      </c>
      <c r="P19" s="150">
        <v>14490.392999999995</v>
      </c>
      <c r="Q19" s="150">
        <v>108643.0586</v>
      </c>
      <c r="R19" s="151">
        <f t="shared" si="0"/>
        <v>14490.392999999995</v>
      </c>
      <c r="S19" s="153">
        <f t="shared" si="1"/>
        <v>108643.05860000002</v>
      </c>
    </row>
    <row r="20" spans="1:19" x14ac:dyDescent="0.4">
      <c r="A20" s="136" t="s">
        <v>25</v>
      </c>
      <c r="B20" s="140" t="s">
        <v>1993</v>
      </c>
      <c r="C20" s="144">
        <v>50062</v>
      </c>
      <c r="D20" s="144">
        <v>2679</v>
      </c>
      <c r="E20" s="144">
        <v>3404</v>
      </c>
      <c r="F20" s="145">
        <v>26648</v>
      </c>
      <c r="G20" s="144">
        <v>4849</v>
      </c>
      <c r="H20" s="144">
        <v>12482</v>
      </c>
      <c r="I20" s="140"/>
      <c r="J20" s="140"/>
      <c r="K20" s="174" t="s">
        <v>176</v>
      </c>
      <c r="L20" s="140" t="s">
        <v>1075</v>
      </c>
      <c r="M20" s="150">
        <v>63444.4954</v>
      </c>
      <c r="N20" s="150">
        <v>4231.0370000000003</v>
      </c>
      <c r="O20" s="150">
        <v>8854.1769000000004</v>
      </c>
      <c r="P20" s="150">
        <v>5922.3220000000165</v>
      </c>
      <c r="Q20" s="150">
        <v>82452.031300000017</v>
      </c>
      <c r="R20" s="151">
        <f t="shared" si="0"/>
        <v>5922.3220000000165</v>
      </c>
      <c r="S20" s="153">
        <f t="shared" si="1"/>
        <v>82452.031300000017</v>
      </c>
    </row>
    <row r="21" spans="1:19" x14ac:dyDescent="0.4">
      <c r="A21" s="136" t="s">
        <v>26</v>
      </c>
      <c r="B21" s="140" t="s">
        <v>1994</v>
      </c>
      <c r="C21" s="144">
        <v>91224</v>
      </c>
      <c r="D21" s="144">
        <v>6327</v>
      </c>
      <c r="E21" s="144">
        <v>15817</v>
      </c>
      <c r="F21" s="145">
        <v>68613</v>
      </c>
      <c r="G21" s="144">
        <v>0</v>
      </c>
      <c r="H21" s="144">
        <v>467</v>
      </c>
      <c r="I21" s="140"/>
      <c r="J21" s="140"/>
      <c r="K21" s="174" t="s">
        <v>129</v>
      </c>
      <c r="L21" s="140" t="s">
        <v>1028</v>
      </c>
      <c r="M21" s="150">
        <v>72654.490000000005</v>
      </c>
      <c r="N21" s="150">
        <v>7866.87</v>
      </c>
      <c r="O21" s="150">
        <v>12809.669999999998</v>
      </c>
      <c r="P21" s="150">
        <v>1982.130000000001</v>
      </c>
      <c r="Q21" s="150">
        <v>95313.16</v>
      </c>
      <c r="R21" s="151">
        <f t="shared" si="0"/>
        <v>1982.130000000001</v>
      </c>
      <c r="S21" s="153">
        <f t="shared" si="1"/>
        <v>95313.16</v>
      </c>
    </row>
    <row r="22" spans="1:19" x14ac:dyDescent="0.4">
      <c r="A22" s="136" t="s">
        <v>27</v>
      </c>
      <c r="B22" s="140" t="s">
        <v>1995</v>
      </c>
      <c r="C22" s="144">
        <v>71115</v>
      </c>
      <c r="D22" s="144">
        <v>4492</v>
      </c>
      <c r="E22" s="144">
        <v>2719</v>
      </c>
      <c r="F22" s="145">
        <v>54166</v>
      </c>
      <c r="G22" s="144">
        <v>5401</v>
      </c>
      <c r="H22" s="144">
        <v>4337</v>
      </c>
      <c r="I22" s="140"/>
      <c r="J22" s="140"/>
      <c r="K22" s="174" t="s">
        <v>321</v>
      </c>
      <c r="L22" s="140" t="s">
        <v>1220</v>
      </c>
      <c r="M22" s="150">
        <v>43211.53</v>
      </c>
      <c r="N22" s="150">
        <v>5826.130000000001</v>
      </c>
      <c r="O22" s="150">
        <v>9126.84</v>
      </c>
      <c r="P22" s="150">
        <v>7002.7500000000073</v>
      </c>
      <c r="Q22" s="150">
        <v>65167.250000000007</v>
      </c>
      <c r="R22" s="151">
        <f t="shared" si="0"/>
        <v>7002.7500000000073</v>
      </c>
      <c r="S22" s="153">
        <f t="shared" si="1"/>
        <v>65167.250000000007</v>
      </c>
    </row>
    <row r="23" spans="1:19" x14ac:dyDescent="0.4">
      <c r="A23" s="136" t="s">
        <v>28</v>
      </c>
      <c r="B23" s="140" t="s">
        <v>1996</v>
      </c>
      <c r="C23" s="144">
        <v>54036</v>
      </c>
      <c r="D23" s="144">
        <v>5484</v>
      </c>
      <c r="E23" s="144">
        <v>3939</v>
      </c>
      <c r="F23" s="145">
        <v>38858</v>
      </c>
      <c r="G23" s="144">
        <v>5755</v>
      </c>
      <c r="H23" s="144">
        <v>0</v>
      </c>
      <c r="I23" s="140"/>
      <c r="J23" s="140"/>
      <c r="K23" s="174" t="s">
        <v>337</v>
      </c>
      <c r="L23" s="140" t="s">
        <v>1236</v>
      </c>
      <c r="M23" s="150">
        <v>29636.870000000003</v>
      </c>
      <c r="N23" s="150">
        <v>2931.33</v>
      </c>
      <c r="O23" s="150">
        <v>6080.670000000001</v>
      </c>
      <c r="P23" s="150">
        <v>4734.4200000000046</v>
      </c>
      <c r="Q23" s="150">
        <v>43383.290000000008</v>
      </c>
      <c r="R23" s="151">
        <f t="shared" si="0"/>
        <v>4734.4200000000046</v>
      </c>
      <c r="S23" s="153">
        <f t="shared" si="1"/>
        <v>43383.290000000008</v>
      </c>
    </row>
    <row r="24" spans="1:19" x14ac:dyDescent="0.4">
      <c r="A24" s="136" t="s">
        <v>29</v>
      </c>
      <c r="B24" s="140" t="s">
        <v>1997</v>
      </c>
      <c r="C24" s="144">
        <v>43261</v>
      </c>
      <c r="D24" s="144">
        <v>3243</v>
      </c>
      <c r="E24" s="144">
        <v>4073</v>
      </c>
      <c r="F24" s="145">
        <v>32705</v>
      </c>
      <c r="G24" s="144">
        <v>3240</v>
      </c>
      <c r="H24" s="144">
        <v>0</v>
      </c>
      <c r="I24" s="140"/>
      <c r="J24" s="140"/>
      <c r="K24" s="174" t="s">
        <v>304</v>
      </c>
      <c r="L24" s="140" t="s">
        <v>1203</v>
      </c>
      <c r="M24" s="150">
        <v>41177.833299999998</v>
      </c>
      <c r="N24" s="150">
        <v>5321.3006000000005</v>
      </c>
      <c r="O24" s="150">
        <v>5949.0746000000008</v>
      </c>
      <c r="P24" s="150">
        <v>5992.3364000000083</v>
      </c>
      <c r="Q24" s="150">
        <v>58440.544900000008</v>
      </c>
      <c r="R24" s="151">
        <f t="shared" si="0"/>
        <v>5992.3364000000083</v>
      </c>
      <c r="S24" s="153">
        <f t="shared" si="1"/>
        <v>58440.544900000008</v>
      </c>
    </row>
    <row r="25" spans="1:19" x14ac:dyDescent="0.4">
      <c r="A25" s="136" t="s">
        <v>30</v>
      </c>
      <c r="B25" s="140" t="s">
        <v>1998</v>
      </c>
      <c r="C25" s="144">
        <v>31054</v>
      </c>
      <c r="D25" s="144">
        <v>2222</v>
      </c>
      <c r="E25" s="144">
        <v>1467</v>
      </c>
      <c r="F25" s="145">
        <v>26300</v>
      </c>
      <c r="G25" s="144">
        <v>1065</v>
      </c>
      <c r="H25" s="144">
        <v>0</v>
      </c>
      <c r="I25" s="140"/>
      <c r="J25" s="140"/>
      <c r="K25" s="174" t="s">
        <v>768</v>
      </c>
      <c r="L25" s="140" t="s">
        <v>1664</v>
      </c>
      <c r="M25" s="150">
        <v>49227.885000000002</v>
      </c>
      <c r="N25" s="150">
        <v>3908.8969999999999</v>
      </c>
      <c r="O25" s="150">
        <v>9997.9790000000012</v>
      </c>
      <c r="P25" s="150">
        <v>9980.9110000000019</v>
      </c>
      <c r="Q25" s="150">
        <v>73115.672000000006</v>
      </c>
      <c r="R25" s="151">
        <f t="shared" si="0"/>
        <v>9980.9110000000019</v>
      </c>
      <c r="S25" s="153">
        <f t="shared" si="1"/>
        <v>73115.672000000006</v>
      </c>
    </row>
    <row r="26" spans="1:19" x14ac:dyDescent="0.4">
      <c r="A26" s="136" t="s">
        <v>101</v>
      </c>
      <c r="B26" s="140" t="s">
        <v>1999</v>
      </c>
      <c r="C26" s="144">
        <v>426332</v>
      </c>
      <c r="D26" s="144">
        <v>77687</v>
      </c>
      <c r="E26" s="144">
        <v>63075</v>
      </c>
      <c r="F26" s="145">
        <v>256612</v>
      </c>
      <c r="G26" s="144">
        <v>28512</v>
      </c>
      <c r="H26" s="144">
        <v>446</v>
      </c>
      <c r="I26" s="140"/>
      <c r="J26" s="140"/>
      <c r="K26" s="174" t="s">
        <v>808</v>
      </c>
      <c r="L26" s="140" t="s">
        <v>1702</v>
      </c>
      <c r="M26" s="150">
        <v>57825.616700000006</v>
      </c>
      <c r="N26" s="150">
        <v>7366.8680999999988</v>
      </c>
      <c r="O26" s="150">
        <v>9667.487000000001</v>
      </c>
      <c r="P26" s="150">
        <v>5779.1885999999868</v>
      </c>
      <c r="Q26" s="150">
        <v>80639.160399999993</v>
      </c>
      <c r="R26" s="151">
        <f t="shared" si="0"/>
        <v>5779.1885999999868</v>
      </c>
      <c r="S26" s="153">
        <f t="shared" si="1"/>
        <v>80639.160399999993</v>
      </c>
    </row>
    <row r="27" spans="1:19" x14ac:dyDescent="0.4">
      <c r="A27" s="136" t="s">
        <v>102</v>
      </c>
      <c r="B27" s="140" t="s">
        <v>2000</v>
      </c>
      <c r="C27" s="144">
        <v>89648</v>
      </c>
      <c r="D27" s="144">
        <v>5979</v>
      </c>
      <c r="E27" s="144">
        <v>14062</v>
      </c>
      <c r="F27" s="145">
        <v>61674</v>
      </c>
      <c r="G27" s="144">
        <v>7933</v>
      </c>
      <c r="H27" s="144">
        <v>0</v>
      </c>
      <c r="I27" s="140"/>
      <c r="J27" s="140"/>
      <c r="K27" s="174" t="s">
        <v>882</v>
      </c>
      <c r="L27" s="140" t="s">
        <v>1776</v>
      </c>
      <c r="M27" s="150">
        <v>47007.652499999997</v>
      </c>
      <c r="N27" s="150">
        <v>7011.8661000000002</v>
      </c>
      <c r="O27" s="150">
        <v>5507.1153999999997</v>
      </c>
      <c r="P27" s="150">
        <v>4872.1192000000037</v>
      </c>
      <c r="Q27" s="150">
        <v>64398.753199999999</v>
      </c>
      <c r="R27" s="151">
        <f t="shared" si="0"/>
        <v>4872.1192000000037</v>
      </c>
      <c r="S27" s="153">
        <f t="shared" si="1"/>
        <v>64398.753199999999</v>
      </c>
    </row>
    <row r="28" spans="1:19" x14ac:dyDescent="0.4">
      <c r="A28" s="136" t="s">
        <v>103</v>
      </c>
      <c r="B28" s="140" t="s">
        <v>2001</v>
      </c>
      <c r="C28" s="144">
        <v>114864</v>
      </c>
      <c r="D28" s="144">
        <v>13228</v>
      </c>
      <c r="E28" s="144">
        <v>2433</v>
      </c>
      <c r="F28" s="145">
        <v>82276</v>
      </c>
      <c r="G28" s="144">
        <v>7281</v>
      </c>
      <c r="H28" s="144">
        <v>9646</v>
      </c>
      <c r="I28" s="140"/>
      <c r="J28" s="140"/>
      <c r="K28" s="174" t="s">
        <v>828</v>
      </c>
      <c r="L28" s="140" t="s">
        <v>1722</v>
      </c>
      <c r="M28" s="150">
        <v>36510.476999999999</v>
      </c>
      <c r="N28" s="150">
        <v>3429.0689000000002</v>
      </c>
      <c r="O28" s="150">
        <v>7026.4915000000001</v>
      </c>
      <c r="P28" s="150">
        <v>2506.2408000000014</v>
      </c>
      <c r="Q28" s="150">
        <v>49472.278200000001</v>
      </c>
      <c r="R28" s="151">
        <f t="shared" si="0"/>
        <v>2506.2408000000014</v>
      </c>
      <c r="S28" s="153">
        <f t="shared" si="1"/>
        <v>49472.278200000001</v>
      </c>
    </row>
    <row r="29" spans="1:19" x14ac:dyDescent="0.4">
      <c r="A29" s="136" t="s">
        <v>104</v>
      </c>
      <c r="B29" s="140" t="s">
        <v>2002</v>
      </c>
      <c r="C29" s="144">
        <v>150633</v>
      </c>
      <c r="D29" s="144">
        <v>18519</v>
      </c>
      <c r="E29" s="144">
        <v>13971</v>
      </c>
      <c r="F29" s="145">
        <v>117105</v>
      </c>
      <c r="G29" s="144">
        <v>333</v>
      </c>
      <c r="H29" s="144">
        <v>705</v>
      </c>
      <c r="I29" s="140"/>
      <c r="J29" s="140"/>
      <c r="K29" s="174" t="s">
        <v>874</v>
      </c>
      <c r="L29" s="140" t="s">
        <v>1768</v>
      </c>
      <c r="M29" s="150">
        <v>27019.552900000002</v>
      </c>
      <c r="N29" s="150">
        <v>1567.3439999999998</v>
      </c>
      <c r="O29" s="150">
        <v>5230.8716999999997</v>
      </c>
      <c r="P29" s="150">
        <v>3808.6753999999946</v>
      </c>
      <c r="Q29" s="150">
        <v>37626.443999999996</v>
      </c>
      <c r="R29" s="151">
        <f t="shared" si="0"/>
        <v>3808.6753999999946</v>
      </c>
      <c r="S29" s="153">
        <f t="shared" si="1"/>
        <v>37626.443999999996</v>
      </c>
    </row>
    <row r="30" spans="1:19" x14ac:dyDescent="0.4">
      <c r="A30" s="136" t="s">
        <v>105</v>
      </c>
      <c r="B30" s="140" t="s">
        <v>2003</v>
      </c>
      <c r="C30" s="144">
        <v>64833</v>
      </c>
      <c r="D30" s="144">
        <v>5771</v>
      </c>
      <c r="E30" s="144">
        <v>298</v>
      </c>
      <c r="F30" s="145">
        <v>46858</v>
      </c>
      <c r="G30" s="144">
        <v>9314</v>
      </c>
      <c r="H30" s="144">
        <v>2592</v>
      </c>
      <c r="I30" s="140"/>
      <c r="J30" s="140"/>
      <c r="K30" s="174" t="s">
        <v>405</v>
      </c>
      <c r="L30" s="140" t="s">
        <v>1304</v>
      </c>
      <c r="M30" s="150">
        <v>29214.3613</v>
      </c>
      <c r="N30" s="150">
        <v>926.11440000000005</v>
      </c>
      <c r="O30" s="150">
        <v>2545.4831000000004</v>
      </c>
      <c r="P30" s="150">
        <v>5844.0013999999928</v>
      </c>
      <c r="Q30" s="150">
        <v>38529.960199999994</v>
      </c>
      <c r="R30" s="151">
        <f t="shared" si="0"/>
        <v>5844.0013999999928</v>
      </c>
      <c r="S30" s="153">
        <f t="shared" si="1"/>
        <v>38529.960199999994</v>
      </c>
    </row>
    <row r="31" spans="1:19" x14ac:dyDescent="0.4">
      <c r="A31" s="136" t="s">
        <v>106</v>
      </c>
      <c r="B31" s="140" t="s">
        <v>2004</v>
      </c>
      <c r="C31" s="144">
        <v>117762</v>
      </c>
      <c r="D31" s="144">
        <v>15863</v>
      </c>
      <c r="E31" s="144">
        <v>8488</v>
      </c>
      <c r="F31" s="145">
        <v>84391</v>
      </c>
      <c r="G31" s="144">
        <v>9020</v>
      </c>
      <c r="H31" s="144">
        <v>0</v>
      </c>
      <c r="I31" s="140"/>
      <c r="J31" s="140"/>
      <c r="K31" s="174" t="s">
        <v>214</v>
      </c>
      <c r="L31" s="140" t="s">
        <v>1113</v>
      </c>
      <c r="M31" s="150">
        <v>26959.3138</v>
      </c>
      <c r="N31" s="150">
        <v>3406.8969999999999</v>
      </c>
      <c r="O31" s="150">
        <v>1168.1939000000002</v>
      </c>
      <c r="P31" s="150">
        <v>4855.8092000000024</v>
      </c>
      <c r="Q31" s="150">
        <v>36390.213900000002</v>
      </c>
      <c r="R31" s="151">
        <f t="shared" si="0"/>
        <v>4855.8092000000024</v>
      </c>
      <c r="S31" s="153">
        <f t="shared" si="1"/>
        <v>36390.213900000002</v>
      </c>
    </row>
    <row r="32" spans="1:19" x14ac:dyDescent="0.4">
      <c r="A32" s="136" t="s">
        <v>107</v>
      </c>
      <c r="B32" s="140" t="s">
        <v>2005</v>
      </c>
      <c r="C32" s="144">
        <v>85936</v>
      </c>
      <c r="D32" s="144">
        <v>8146</v>
      </c>
      <c r="E32" s="144">
        <v>13351</v>
      </c>
      <c r="F32" s="145">
        <v>53963</v>
      </c>
      <c r="G32" s="144">
        <v>10476</v>
      </c>
      <c r="H32" s="144">
        <v>0</v>
      </c>
      <c r="I32" s="140"/>
      <c r="J32" s="140"/>
      <c r="K32" s="174" t="s">
        <v>221</v>
      </c>
      <c r="L32" s="140" t="s">
        <v>1120</v>
      </c>
      <c r="M32" s="150">
        <v>29421.8871</v>
      </c>
      <c r="N32" s="150">
        <v>3293.1847000000002</v>
      </c>
      <c r="O32" s="150">
        <v>1412.2397000000001</v>
      </c>
      <c r="P32" s="150">
        <v>2461.5226999999973</v>
      </c>
      <c r="Q32" s="150">
        <v>36588.834199999998</v>
      </c>
      <c r="R32" s="151">
        <f t="shared" si="0"/>
        <v>2461.5226999999973</v>
      </c>
      <c r="S32" s="153">
        <f t="shared" si="1"/>
        <v>36588.834199999998</v>
      </c>
    </row>
    <row r="33" spans="1:19" x14ac:dyDescent="0.4">
      <c r="A33" s="136" t="s">
        <v>108</v>
      </c>
      <c r="B33" s="140" t="s">
        <v>2006</v>
      </c>
      <c r="C33" s="144">
        <v>72361</v>
      </c>
      <c r="D33" s="144">
        <v>6763</v>
      </c>
      <c r="E33" s="144">
        <v>4774</v>
      </c>
      <c r="F33" s="145">
        <v>57233</v>
      </c>
      <c r="G33" s="144">
        <v>3591</v>
      </c>
      <c r="H33" s="144">
        <v>0</v>
      </c>
      <c r="I33" s="140"/>
      <c r="J33" s="140"/>
      <c r="K33" s="174" t="s">
        <v>230</v>
      </c>
      <c r="L33" s="140" t="s">
        <v>1129</v>
      </c>
      <c r="M33" s="150">
        <v>7854.3658999999998</v>
      </c>
      <c r="N33" s="150">
        <v>1365.3715</v>
      </c>
      <c r="O33" s="150">
        <v>819.86259999999993</v>
      </c>
      <c r="P33" s="150">
        <v>589.41509999999903</v>
      </c>
      <c r="Q33" s="150">
        <v>10629.015099999999</v>
      </c>
      <c r="R33" s="151">
        <f t="shared" si="0"/>
        <v>589.41509999999903</v>
      </c>
      <c r="S33" s="153">
        <f t="shared" si="1"/>
        <v>10629.015099999999</v>
      </c>
    </row>
    <row r="34" spans="1:19" x14ac:dyDescent="0.4">
      <c r="A34" s="136" t="s">
        <v>88</v>
      </c>
      <c r="B34" s="140" t="s">
        <v>2007</v>
      </c>
      <c r="C34" s="144">
        <v>874518</v>
      </c>
      <c r="D34" s="144">
        <v>200993</v>
      </c>
      <c r="E34" s="144">
        <v>103961</v>
      </c>
      <c r="F34" s="145">
        <v>489189</v>
      </c>
      <c r="G34" s="144">
        <v>72745</v>
      </c>
      <c r="H34" s="144">
        <v>7630</v>
      </c>
      <c r="I34" s="140"/>
      <c r="J34" s="140"/>
      <c r="K34" s="174" t="s">
        <v>274</v>
      </c>
      <c r="L34" s="140" t="s">
        <v>1173</v>
      </c>
      <c r="M34" s="150">
        <v>11519.181199999999</v>
      </c>
      <c r="N34" s="150">
        <v>2797.9652999999998</v>
      </c>
      <c r="O34" s="150">
        <v>2453.5834</v>
      </c>
      <c r="P34" s="150">
        <v>4104.8401000000085</v>
      </c>
      <c r="Q34" s="150">
        <v>20875.570000000007</v>
      </c>
      <c r="R34" s="151">
        <f t="shared" si="0"/>
        <v>4104.8401000000085</v>
      </c>
      <c r="S34" s="153">
        <f t="shared" si="1"/>
        <v>20875.570000000007</v>
      </c>
    </row>
    <row r="35" spans="1:19" x14ac:dyDescent="0.4">
      <c r="A35" s="136" t="s">
        <v>89</v>
      </c>
      <c r="B35" s="140" t="s">
        <v>2008</v>
      </c>
      <c r="C35" s="144">
        <v>120597</v>
      </c>
      <c r="D35" s="144">
        <v>9991</v>
      </c>
      <c r="E35" s="144">
        <v>42604</v>
      </c>
      <c r="F35" s="145">
        <v>62226</v>
      </c>
      <c r="G35" s="144">
        <v>5776</v>
      </c>
      <c r="H35" s="144">
        <v>0</v>
      </c>
      <c r="I35" s="140"/>
      <c r="J35" s="140"/>
      <c r="K35" s="174" t="s">
        <v>245</v>
      </c>
      <c r="L35" s="140" t="s">
        <v>1144</v>
      </c>
      <c r="M35" s="150">
        <v>15225.984699999997</v>
      </c>
      <c r="N35" s="150">
        <v>2241.9203000000002</v>
      </c>
      <c r="O35" s="150">
        <v>3776.9294999999997</v>
      </c>
      <c r="P35" s="150">
        <v>2918.4177000000059</v>
      </c>
      <c r="Q35" s="150">
        <v>24163.252200000003</v>
      </c>
      <c r="R35" s="151">
        <f t="shared" si="0"/>
        <v>2918.4177000000059</v>
      </c>
      <c r="S35" s="153">
        <f t="shared" si="1"/>
        <v>24163.252200000003</v>
      </c>
    </row>
    <row r="36" spans="1:19" x14ac:dyDescent="0.4">
      <c r="A36" s="136" t="s">
        <v>90</v>
      </c>
      <c r="B36" s="140" t="s">
        <v>2009</v>
      </c>
      <c r="C36" s="144">
        <v>163975</v>
      </c>
      <c r="D36" s="144">
        <v>33587</v>
      </c>
      <c r="E36" s="144">
        <v>26473</v>
      </c>
      <c r="F36" s="145">
        <v>85571</v>
      </c>
      <c r="G36" s="144">
        <v>325</v>
      </c>
      <c r="H36" s="144">
        <v>18019</v>
      </c>
      <c r="I36" s="140"/>
      <c r="J36" s="140"/>
      <c r="K36" s="174" t="s">
        <v>246</v>
      </c>
      <c r="L36" s="140" t="s">
        <v>1145</v>
      </c>
      <c r="M36" s="150">
        <v>5649.8990000000003</v>
      </c>
      <c r="N36" s="150">
        <v>697.80099999999982</v>
      </c>
      <c r="O36" s="150">
        <v>878.36299999999994</v>
      </c>
      <c r="P36" s="150">
        <v>957.86199999999997</v>
      </c>
      <c r="Q36" s="150">
        <v>8183.9250000000002</v>
      </c>
      <c r="R36" s="151">
        <f t="shared" si="0"/>
        <v>957.86199999999997</v>
      </c>
      <c r="S36" s="153">
        <f t="shared" si="1"/>
        <v>8183.9250000000002</v>
      </c>
    </row>
    <row r="37" spans="1:19" x14ac:dyDescent="0.4">
      <c r="A37" s="136" t="s">
        <v>91</v>
      </c>
      <c r="B37" s="140" t="s">
        <v>2010</v>
      </c>
      <c r="C37" s="144">
        <v>86825</v>
      </c>
      <c r="D37" s="144">
        <v>7603</v>
      </c>
      <c r="E37" s="144">
        <v>3996</v>
      </c>
      <c r="F37" s="145">
        <v>70956</v>
      </c>
      <c r="G37" s="144">
        <v>131</v>
      </c>
      <c r="H37" s="144">
        <v>4139</v>
      </c>
      <c r="I37" s="140"/>
      <c r="J37" s="140"/>
      <c r="K37" s="174" t="s">
        <v>268</v>
      </c>
      <c r="L37" s="140" t="s">
        <v>1167</v>
      </c>
      <c r="M37" s="150">
        <v>7595.8500000000013</v>
      </c>
      <c r="N37" s="150">
        <v>1249.1199999999997</v>
      </c>
      <c r="O37" s="150">
        <v>3338.46</v>
      </c>
      <c r="P37" s="150">
        <v>1597.3600000000015</v>
      </c>
      <c r="Q37" s="150">
        <v>13780.790000000003</v>
      </c>
      <c r="R37" s="151">
        <f t="shared" si="0"/>
        <v>1597.3600000000015</v>
      </c>
      <c r="S37" s="153">
        <f t="shared" si="1"/>
        <v>13780.79</v>
      </c>
    </row>
    <row r="38" spans="1:19" x14ac:dyDescent="0.4">
      <c r="A38" s="136" t="s">
        <v>92</v>
      </c>
      <c r="B38" s="140" t="s">
        <v>2011</v>
      </c>
      <c r="C38" s="144">
        <v>112823</v>
      </c>
      <c r="D38" s="144">
        <v>12538</v>
      </c>
      <c r="E38" s="144">
        <v>16073</v>
      </c>
      <c r="F38" s="145">
        <v>82534</v>
      </c>
      <c r="G38" s="144">
        <v>1678</v>
      </c>
      <c r="H38" s="144">
        <v>0</v>
      </c>
      <c r="I38" s="140"/>
      <c r="J38" s="140"/>
      <c r="K38" s="174" t="s">
        <v>269</v>
      </c>
      <c r="L38" s="140" t="s">
        <v>1168</v>
      </c>
      <c r="M38" s="150">
        <v>4648.174</v>
      </c>
      <c r="N38" s="150">
        <v>245.45999999999998</v>
      </c>
      <c r="O38" s="150">
        <v>875.11450000000002</v>
      </c>
      <c r="P38" s="150">
        <v>489.53599999999972</v>
      </c>
      <c r="Q38" s="150">
        <v>6258.2844999999998</v>
      </c>
      <c r="R38" s="151">
        <f t="shared" si="0"/>
        <v>489.53599999999972</v>
      </c>
      <c r="S38" s="153">
        <f t="shared" si="1"/>
        <v>6258.2844999999998</v>
      </c>
    </row>
    <row r="39" spans="1:19" x14ac:dyDescent="0.4">
      <c r="A39" s="136" t="s">
        <v>93</v>
      </c>
      <c r="B39" s="140" t="s">
        <v>2012</v>
      </c>
      <c r="C39" s="144">
        <v>104033</v>
      </c>
      <c r="D39" s="144">
        <v>14791</v>
      </c>
      <c r="E39" s="144">
        <v>10491</v>
      </c>
      <c r="F39" s="145">
        <v>78534</v>
      </c>
      <c r="G39" s="144">
        <v>217</v>
      </c>
      <c r="H39" s="144">
        <v>0</v>
      </c>
      <c r="I39" s="140"/>
      <c r="J39" s="140"/>
      <c r="K39" s="174" t="s">
        <v>168</v>
      </c>
      <c r="L39" s="140" t="s">
        <v>1067</v>
      </c>
      <c r="M39" s="150">
        <v>16092.475300000002</v>
      </c>
      <c r="N39" s="150">
        <v>1456.5271999999998</v>
      </c>
      <c r="O39" s="150">
        <v>2921.5897</v>
      </c>
      <c r="P39" s="150">
        <v>1510.8690999999976</v>
      </c>
      <c r="Q39" s="150">
        <v>21981.461299999999</v>
      </c>
      <c r="R39" s="151">
        <f t="shared" si="0"/>
        <v>1510.8690999999976</v>
      </c>
      <c r="S39" s="153">
        <f t="shared" si="1"/>
        <v>21981.461299999999</v>
      </c>
    </row>
    <row r="40" spans="1:19" x14ac:dyDescent="0.4">
      <c r="A40" s="136" t="s">
        <v>94</v>
      </c>
      <c r="B40" s="140" t="s">
        <v>2013</v>
      </c>
      <c r="C40" s="144">
        <v>97741</v>
      </c>
      <c r="D40" s="144">
        <v>9417</v>
      </c>
      <c r="E40" s="144">
        <v>8085</v>
      </c>
      <c r="F40" s="145">
        <v>76009</v>
      </c>
      <c r="G40" s="144">
        <v>4022</v>
      </c>
      <c r="H40" s="144">
        <v>208</v>
      </c>
      <c r="I40" s="140"/>
      <c r="J40" s="140"/>
      <c r="K40" s="174" t="s">
        <v>257</v>
      </c>
      <c r="L40" s="140" t="s">
        <v>1156</v>
      </c>
      <c r="M40" s="150">
        <v>9962.56</v>
      </c>
      <c r="N40" s="150">
        <v>2094.48</v>
      </c>
      <c r="O40" s="150">
        <v>1542.23</v>
      </c>
      <c r="P40" s="150">
        <v>1323.1400000000003</v>
      </c>
      <c r="Q40" s="150">
        <v>14922.41</v>
      </c>
      <c r="R40" s="151">
        <f t="shared" si="0"/>
        <v>1323.1400000000003</v>
      </c>
      <c r="S40" s="153">
        <f t="shared" si="1"/>
        <v>14922.41</v>
      </c>
    </row>
    <row r="41" spans="1:19" x14ac:dyDescent="0.4">
      <c r="A41" s="136" t="s">
        <v>95</v>
      </c>
      <c r="B41" s="140" t="s">
        <v>2014</v>
      </c>
      <c r="C41" s="144">
        <v>156325</v>
      </c>
      <c r="D41" s="144">
        <v>25644</v>
      </c>
      <c r="E41" s="144">
        <v>11012</v>
      </c>
      <c r="F41" s="145">
        <v>118839</v>
      </c>
      <c r="G41" s="144">
        <v>655</v>
      </c>
      <c r="H41" s="144">
        <v>175</v>
      </c>
      <c r="I41" s="140"/>
      <c r="J41" s="140"/>
      <c r="K41" s="174" t="s">
        <v>382</v>
      </c>
      <c r="L41" s="140" t="s">
        <v>1281</v>
      </c>
      <c r="M41" s="150">
        <v>12554.045700000001</v>
      </c>
      <c r="N41" s="150">
        <v>1320.6364000000001</v>
      </c>
      <c r="O41" s="150">
        <v>1975.5837000000001</v>
      </c>
      <c r="P41" s="150">
        <v>3207.790399999998</v>
      </c>
      <c r="Q41" s="150">
        <v>19058.056199999999</v>
      </c>
      <c r="R41" s="151">
        <f t="shared" si="0"/>
        <v>3207.790399999998</v>
      </c>
      <c r="S41" s="153">
        <f t="shared" si="1"/>
        <v>19058.056199999999</v>
      </c>
    </row>
    <row r="42" spans="1:19" x14ac:dyDescent="0.4">
      <c r="A42" s="136" t="s">
        <v>96</v>
      </c>
      <c r="B42" s="140" t="s">
        <v>2015</v>
      </c>
      <c r="C42" s="144">
        <v>43167</v>
      </c>
      <c r="D42" s="144">
        <v>5162</v>
      </c>
      <c r="E42" s="144">
        <v>2067</v>
      </c>
      <c r="F42" s="145">
        <v>28905</v>
      </c>
      <c r="G42" s="144">
        <v>7033</v>
      </c>
      <c r="H42" s="144">
        <v>0</v>
      </c>
      <c r="I42" s="140"/>
      <c r="J42" s="140"/>
      <c r="K42" s="174" t="s">
        <v>359</v>
      </c>
      <c r="L42" s="140" t="s">
        <v>1258</v>
      </c>
      <c r="M42" s="150">
        <v>24969.290799999999</v>
      </c>
      <c r="N42" s="150">
        <v>4619.1953000000003</v>
      </c>
      <c r="O42" s="150">
        <v>3338.1117000000004</v>
      </c>
      <c r="P42" s="150">
        <v>2429.6614999999983</v>
      </c>
      <c r="Q42" s="150">
        <v>35356.259299999998</v>
      </c>
      <c r="R42" s="151">
        <f t="shared" si="0"/>
        <v>2429.6614999999983</v>
      </c>
      <c r="S42" s="153">
        <f t="shared" si="1"/>
        <v>35356.259299999991</v>
      </c>
    </row>
    <row r="43" spans="1:19" x14ac:dyDescent="0.4">
      <c r="A43" s="136" t="s">
        <v>97</v>
      </c>
      <c r="B43" s="140" t="s">
        <v>2016</v>
      </c>
      <c r="C43" s="144">
        <v>89441</v>
      </c>
      <c r="D43" s="144">
        <v>8165</v>
      </c>
      <c r="E43" s="144">
        <v>27076</v>
      </c>
      <c r="F43" s="145">
        <v>53863</v>
      </c>
      <c r="G43" s="144">
        <v>336</v>
      </c>
      <c r="H43" s="144">
        <v>1</v>
      </c>
      <c r="I43" s="140"/>
      <c r="J43" s="140"/>
      <c r="K43" s="174" t="s">
        <v>210</v>
      </c>
      <c r="L43" s="140" t="s">
        <v>1109</v>
      </c>
      <c r="M43" s="150">
        <v>11559.06</v>
      </c>
      <c r="N43" s="150">
        <v>1336.3100000000002</v>
      </c>
      <c r="O43" s="150">
        <v>2526.2900000000004</v>
      </c>
      <c r="P43" s="150">
        <v>2781.4999999999995</v>
      </c>
      <c r="Q43" s="150">
        <v>18203.16</v>
      </c>
      <c r="R43" s="151">
        <f t="shared" si="0"/>
        <v>2781.4999999999995</v>
      </c>
      <c r="S43" s="153">
        <f t="shared" si="1"/>
        <v>18203.16</v>
      </c>
    </row>
    <row r="44" spans="1:19" x14ac:dyDescent="0.4">
      <c r="A44" s="136" t="s">
        <v>98</v>
      </c>
      <c r="B44" s="140" t="s">
        <v>2017</v>
      </c>
      <c r="C44" s="144">
        <v>78069</v>
      </c>
      <c r="D44" s="144">
        <v>4671</v>
      </c>
      <c r="E44" s="144">
        <v>16726</v>
      </c>
      <c r="F44" s="145">
        <v>54314</v>
      </c>
      <c r="G44" s="144">
        <v>2347</v>
      </c>
      <c r="H44" s="144">
        <v>11</v>
      </c>
      <c r="I44" s="140"/>
      <c r="J44" s="140"/>
      <c r="K44" s="174" t="s">
        <v>411</v>
      </c>
      <c r="L44" s="140" t="s">
        <v>1310</v>
      </c>
      <c r="M44" s="150">
        <v>24250.3776</v>
      </c>
      <c r="N44" s="150">
        <v>2159.7296000000001</v>
      </c>
      <c r="O44" s="150">
        <v>2800.1943999999999</v>
      </c>
      <c r="P44" s="150">
        <v>2472.6284000000001</v>
      </c>
      <c r="Q44" s="150">
        <v>31682.93</v>
      </c>
      <c r="R44" s="151">
        <f t="shared" si="0"/>
        <v>2472.6284000000001</v>
      </c>
      <c r="S44" s="153">
        <f t="shared" si="1"/>
        <v>31682.93</v>
      </c>
    </row>
    <row r="45" spans="1:19" x14ac:dyDescent="0.4">
      <c r="A45" s="136" t="s">
        <v>99</v>
      </c>
      <c r="B45" s="140" t="s">
        <v>2018</v>
      </c>
      <c r="C45" s="144">
        <v>117835</v>
      </c>
      <c r="D45" s="144">
        <v>16461</v>
      </c>
      <c r="E45" s="144">
        <v>14441</v>
      </c>
      <c r="F45" s="145">
        <v>67303</v>
      </c>
      <c r="G45" s="144">
        <v>6117</v>
      </c>
      <c r="H45" s="144">
        <v>13513</v>
      </c>
      <c r="I45" s="140"/>
      <c r="J45" s="140"/>
      <c r="K45" s="174" t="s">
        <v>693</v>
      </c>
      <c r="L45" s="140" t="s">
        <v>1589</v>
      </c>
      <c r="M45" s="150">
        <v>63840.7405</v>
      </c>
      <c r="N45" s="150">
        <v>3375.3320999999996</v>
      </c>
      <c r="O45" s="150">
        <v>7051.0452999999998</v>
      </c>
      <c r="P45" s="150">
        <v>4532.0963000000029</v>
      </c>
      <c r="Q45" s="150">
        <v>78799.214200000002</v>
      </c>
      <c r="R45" s="151">
        <f t="shared" si="0"/>
        <v>4532.0963000000029</v>
      </c>
      <c r="S45" s="153">
        <f t="shared" si="1"/>
        <v>78799.214200000002</v>
      </c>
    </row>
    <row r="46" spans="1:19" x14ac:dyDescent="0.4">
      <c r="A46" s="136" t="s">
        <v>100</v>
      </c>
      <c r="B46" s="140" t="s">
        <v>2019</v>
      </c>
      <c r="C46" s="144">
        <v>74182</v>
      </c>
      <c r="D46" s="144">
        <v>7755</v>
      </c>
      <c r="E46" s="144">
        <v>3305</v>
      </c>
      <c r="F46" s="145">
        <v>60493</v>
      </c>
      <c r="G46" s="144">
        <v>2625</v>
      </c>
      <c r="H46" s="144">
        <v>4</v>
      </c>
      <c r="I46" s="140"/>
      <c r="J46" s="140"/>
      <c r="K46" s="174" t="s">
        <v>684</v>
      </c>
      <c r="L46" s="140" t="s">
        <v>1580</v>
      </c>
      <c r="M46" s="150">
        <v>24603.989999999998</v>
      </c>
      <c r="N46" s="150">
        <v>1181.82</v>
      </c>
      <c r="O46" s="150">
        <v>3161.7100000000005</v>
      </c>
      <c r="P46" s="150">
        <v>2773.6500000000074</v>
      </c>
      <c r="Q46" s="150">
        <v>31721.170000000006</v>
      </c>
      <c r="R46" s="151">
        <f t="shared" si="0"/>
        <v>2773.6500000000074</v>
      </c>
      <c r="S46" s="153">
        <f t="shared" si="1"/>
        <v>31721.170000000006</v>
      </c>
    </row>
    <row r="47" spans="1:19" x14ac:dyDescent="0.4">
      <c r="A47" s="136" t="s">
        <v>49</v>
      </c>
      <c r="B47" s="140" t="s">
        <v>2020</v>
      </c>
      <c r="C47" s="144">
        <v>477914</v>
      </c>
      <c r="D47" s="144">
        <v>136377</v>
      </c>
      <c r="E47" s="144">
        <v>86444</v>
      </c>
      <c r="F47" s="145">
        <v>242183</v>
      </c>
      <c r="G47" s="144">
        <v>12829</v>
      </c>
      <c r="H47" s="144">
        <v>81</v>
      </c>
      <c r="I47" s="140"/>
      <c r="J47" s="140"/>
      <c r="K47" s="174" t="s">
        <v>586</v>
      </c>
      <c r="L47" s="140" t="s">
        <v>1485</v>
      </c>
      <c r="M47" s="150">
        <v>36966.067000000003</v>
      </c>
      <c r="N47" s="150">
        <v>2687.4122900000002</v>
      </c>
      <c r="O47" s="150">
        <v>4459.9380000000001</v>
      </c>
      <c r="P47" s="150">
        <v>4464.0557099999951</v>
      </c>
      <c r="Q47" s="150">
        <v>48577.472999999998</v>
      </c>
      <c r="R47" s="151">
        <f t="shared" si="0"/>
        <v>4464.0557099999951</v>
      </c>
      <c r="S47" s="153">
        <f t="shared" si="1"/>
        <v>48577.472999999998</v>
      </c>
    </row>
    <row r="48" spans="1:19" x14ac:dyDescent="0.4">
      <c r="A48" s="136" t="s">
        <v>50</v>
      </c>
      <c r="B48" s="140" t="s">
        <v>2021</v>
      </c>
      <c r="C48" s="144">
        <v>98929</v>
      </c>
      <c r="D48" s="144">
        <v>17940</v>
      </c>
      <c r="E48" s="144">
        <v>10704</v>
      </c>
      <c r="F48" s="145">
        <v>69802</v>
      </c>
      <c r="G48" s="144">
        <v>483</v>
      </c>
      <c r="H48" s="144">
        <v>0</v>
      </c>
      <c r="I48" s="140"/>
      <c r="J48" s="140"/>
      <c r="K48" s="174" t="s">
        <v>715</v>
      </c>
      <c r="L48" s="140" t="s">
        <v>1611</v>
      </c>
      <c r="M48" s="150">
        <v>15667.9105</v>
      </c>
      <c r="N48" s="150">
        <v>628.3732</v>
      </c>
      <c r="O48" s="150">
        <v>2204.6264000000001</v>
      </c>
      <c r="P48" s="150">
        <v>1274.6456000000007</v>
      </c>
      <c r="Q48" s="150">
        <v>19775.555700000001</v>
      </c>
      <c r="R48" s="151">
        <f t="shared" si="0"/>
        <v>1274.6456000000007</v>
      </c>
      <c r="S48" s="153">
        <f t="shared" si="1"/>
        <v>19775.555700000001</v>
      </c>
    </row>
    <row r="49" spans="1:19" x14ac:dyDescent="0.4">
      <c r="A49" s="136" t="s">
        <v>51</v>
      </c>
      <c r="B49" s="140" t="s">
        <v>2022</v>
      </c>
      <c r="C49" s="144">
        <v>92110</v>
      </c>
      <c r="D49" s="144">
        <v>10550</v>
      </c>
      <c r="E49" s="144">
        <v>5772</v>
      </c>
      <c r="F49" s="145">
        <v>72408</v>
      </c>
      <c r="G49" s="144">
        <v>3088</v>
      </c>
      <c r="H49" s="144">
        <v>292</v>
      </c>
      <c r="I49" s="140"/>
      <c r="J49" s="140"/>
      <c r="K49" s="174" t="s">
        <v>558</v>
      </c>
      <c r="L49" s="140" t="s">
        <v>1457</v>
      </c>
      <c r="M49" s="150">
        <v>15612.440199999999</v>
      </c>
      <c r="N49" s="150">
        <v>1502.1881000000001</v>
      </c>
      <c r="O49" s="150">
        <v>1442.7107000000001</v>
      </c>
      <c r="P49" s="150">
        <v>1201.2556999999983</v>
      </c>
      <c r="Q49" s="150">
        <v>19758.594699999998</v>
      </c>
      <c r="R49" s="151">
        <f t="shared" si="0"/>
        <v>1201.2556999999983</v>
      </c>
      <c r="S49" s="153">
        <f t="shared" si="1"/>
        <v>19758.594699999998</v>
      </c>
    </row>
    <row r="50" spans="1:19" x14ac:dyDescent="0.4">
      <c r="A50" s="136" t="s">
        <v>52</v>
      </c>
      <c r="B50" s="140" t="s">
        <v>2023</v>
      </c>
      <c r="C50" s="144">
        <v>121067</v>
      </c>
      <c r="D50" s="144">
        <v>29437</v>
      </c>
      <c r="E50" s="144">
        <v>5711</v>
      </c>
      <c r="F50" s="145">
        <v>79215</v>
      </c>
      <c r="G50" s="144">
        <v>6701</v>
      </c>
      <c r="H50" s="144">
        <v>3</v>
      </c>
      <c r="I50" s="140"/>
      <c r="J50" s="140"/>
      <c r="K50" s="174" t="s">
        <v>497</v>
      </c>
      <c r="L50" s="140" t="s">
        <v>1396</v>
      </c>
      <c r="M50" s="150">
        <v>29531.679599999999</v>
      </c>
      <c r="N50" s="150">
        <v>1626.3332</v>
      </c>
      <c r="O50" s="150">
        <v>3477.1476000000002</v>
      </c>
      <c r="P50" s="150">
        <v>5667.1836000000039</v>
      </c>
      <c r="Q50" s="150">
        <v>40302.344000000005</v>
      </c>
      <c r="R50" s="151">
        <f t="shared" si="0"/>
        <v>5667.1836000000039</v>
      </c>
      <c r="S50" s="153">
        <f t="shared" si="1"/>
        <v>40302.344000000005</v>
      </c>
    </row>
    <row r="51" spans="1:19" x14ac:dyDescent="0.4">
      <c r="A51" s="136" t="s">
        <v>53</v>
      </c>
      <c r="B51" s="140" t="s">
        <v>2024</v>
      </c>
      <c r="C51" s="144">
        <v>96356</v>
      </c>
      <c r="D51" s="144">
        <v>14825</v>
      </c>
      <c r="E51" s="144">
        <v>5546</v>
      </c>
      <c r="F51" s="145">
        <v>72534</v>
      </c>
      <c r="G51" s="144">
        <v>3451</v>
      </c>
      <c r="H51" s="144">
        <v>0</v>
      </c>
      <c r="I51" s="140"/>
      <c r="J51" s="140"/>
      <c r="K51" s="174" t="s">
        <v>549</v>
      </c>
      <c r="L51" s="140" t="s">
        <v>1448</v>
      </c>
      <c r="M51" s="150">
        <v>20025.279300000002</v>
      </c>
      <c r="N51" s="150">
        <v>1627.402</v>
      </c>
      <c r="O51" s="150">
        <v>2757.4459999999999</v>
      </c>
      <c r="P51" s="150">
        <v>2919.5932999999986</v>
      </c>
      <c r="Q51" s="150">
        <v>27329.720600000001</v>
      </c>
      <c r="R51" s="151">
        <f t="shared" si="0"/>
        <v>2919.5932999999986</v>
      </c>
      <c r="S51" s="153">
        <f t="shared" si="1"/>
        <v>27329.720600000001</v>
      </c>
    </row>
    <row r="52" spans="1:19" x14ac:dyDescent="0.4">
      <c r="A52" s="136" t="s">
        <v>54</v>
      </c>
      <c r="B52" s="140" t="s">
        <v>2025</v>
      </c>
      <c r="C52" s="144">
        <v>96719</v>
      </c>
      <c r="D52" s="144">
        <v>9083</v>
      </c>
      <c r="E52" s="144">
        <v>6613</v>
      </c>
      <c r="F52" s="145">
        <v>73855</v>
      </c>
      <c r="G52" s="144">
        <v>9</v>
      </c>
      <c r="H52" s="144">
        <v>7159</v>
      </c>
      <c r="I52" s="140"/>
      <c r="J52" s="140"/>
      <c r="K52" s="174" t="s">
        <v>464</v>
      </c>
      <c r="L52" s="140" t="s">
        <v>1363</v>
      </c>
      <c r="M52" s="150">
        <v>33555.07</v>
      </c>
      <c r="N52" s="150">
        <v>1996.82</v>
      </c>
      <c r="O52" s="150">
        <v>4833.2</v>
      </c>
      <c r="P52" s="150">
        <v>4810.0900000000011</v>
      </c>
      <c r="Q52" s="150">
        <v>45195.18</v>
      </c>
      <c r="R52" s="151">
        <f t="shared" si="0"/>
        <v>4810.0900000000011</v>
      </c>
      <c r="S52" s="153">
        <f t="shared" si="1"/>
        <v>45195.18</v>
      </c>
    </row>
    <row r="53" spans="1:19" x14ac:dyDescent="0.4">
      <c r="A53" s="136" t="s">
        <v>55</v>
      </c>
      <c r="B53" s="140" t="s">
        <v>2026</v>
      </c>
      <c r="C53" s="144">
        <v>63052</v>
      </c>
      <c r="D53" s="144">
        <v>15424</v>
      </c>
      <c r="E53" s="144">
        <v>3686</v>
      </c>
      <c r="F53" s="145">
        <v>41594</v>
      </c>
      <c r="G53" s="144">
        <v>2348</v>
      </c>
      <c r="H53" s="144">
        <v>0</v>
      </c>
      <c r="I53" s="140"/>
      <c r="J53" s="140"/>
      <c r="K53" s="174" t="s">
        <v>477</v>
      </c>
      <c r="L53" s="140" t="s">
        <v>1376</v>
      </c>
      <c r="M53" s="150">
        <v>60113.61</v>
      </c>
      <c r="N53" s="150">
        <v>4362.12</v>
      </c>
      <c r="O53" s="150">
        <v>11213.77</v>
      </c>
      <c r="P53" s="150">
        <v>4220.3800000000047</v>
      </c>
      <c r="Q53" s="150">
        <v>79909.88</v>
      </c>
      <c r="R53" s="151">
        <f t="shared" si="0"/>
        <v>4220.3800000000047</v>
      </c>
      <c r="S53" s="153">
        <f t="shared" si="1"/>
        <v>79909.88</v>
      </c>
    </row>
    <row r="54" spans="1:19" x14ac:dyDescent="0.4">
      <c r="A54" s="136" t="s">
        <v>56</v>
      </c>
      <c r="B54" s="140" t="s">
        <v>2027</v>
      </c>
      <c r="C54" s="144">
        <v>101368</v>
      </c>
      <c r="D54" s="144">
        <v>15430</v>
      </c>
      <c r="E54" s="144">
        <v>5999</v>
      </c>
      <c r="F54" s="145">
        <v>74459</v>
      </c>
      <c r="G54" s="144">
        <v>5480</v>
      </c>
      <c r="H54" s="144">
        <v>0</v>
      </c>
      <c r="I54" s="140"/>
      <c r="J54" s="140"/>
      <c r="K54" s="174" t="s">
        <v>420</v>
      </c>
      <c r="L54" s="140" t="s">
        <v>1319</v>
      </c>
      <c r="M54" s="150">
        <v>36722.981299999999</v>
      </c>
      <c r="N54" s="150">
        <v>2080.1228000000001</v>
      </c>
      <c r="O54" s="150">
        <v>4559.5412999999999</v>
      </c>
      <c r="P54" s="150">
        <v>49820.6878</v>
      </c>
      <c r="Q54" s="150">
        <v>93183.333199999994</v>
      </c>
      <c r="R54" s="151">
        <f t="shared" si="0"/>
        <v>49820.6878</v>
      </c>
      <c r="S54" s="153">
        <f t="shared" si="1"/>
        <v>93183.333199999994</v>
      </c>
    </row>
    <row r="55" spans="1:19" x14ac:dyDescent="0.4">
      <c r="A55" s="136" t="s">
        <v>64</v>
      </c>
      <c r="B55" s="140" t="s">
        <v>2028</v>
      </c>
      <c r="C55" s="144">
        <v>368565</v>
      </c>
      <c r="D55" s="144">
        <v>103598</v>
      </c>
      <c r="E55" s="144">
        <v>39833</v>
      </c>
      <c r="F55" s="145">
        <v>207192</v>
      </c>
      <c r="G55" s="144">
        <v>17942</v>
      </c>
      <c r="H55" s="144">
        <v>0</v>
      </c>
      <c r="I55" s="140"/>
      <c r="J55" s="140"/>
      <c r="K55" s="174" t="s">
        <v>531</v>
      </c>
      <c r="L55" s="140" t="s">
        <v>1430</v>
      </c>
      <c r="M55" s="150">
        <v>45546.491399999992</v>
      </c>
      <c r="N55" s="150">
        <v>5806.8213999999989</v>
      </c>
      <c r="O55" s="150">
        <v>8291.6154999999999</v>
      </c>
      <c r="P55" s="150">
        <v>2933.9049000000105</v>
      </c>
      <c r="Q55" s="150">
        <v>62578.833200000001</v>
      </c>
      <c r="R55" s="151">
        <f t="shared" si="0"/>
        <v>2933.9049000000105</v>
      </c>
      <c r="S55" s="153">
        <f t="shared" si="1"/>
        <v>62578.833200000001</v>
      </c>
    </row>
    <row r="56" spans="1:19" x14ac:dyDescent="0.4">
      <c r="A56" s="136" t="s">
        <v>65</v>
      </c>
      <c r="B56" s="140" t="s">
        <v>2029</v>
      </c>
      <c r="C56" s="144">
        <v>37238</v>
      </c>
      <c r="D56" s="144">
        <v>4575</v>
      </c>
      <c r="E56" s="144">
        <v>1885</v>
      </c>
      <c r="F56" s="145">
        <v>29714</v>
      </c>
      <c r="G56" s="144">
        <v>1008</v>
      </c>
      <c r="H56" s="144">
        <v>56</v>
      </c>
      <c r="I56" s="140"/>
      <c r="J56" s="140"/>
      <c r="K56" s="174" t="s">
        <v>511</v>
      </c>
      <c r="L56" s="140" t="s">
        <v>1410</v>
      </c>
      <c r="M56" s="150">
        <v>16708.998800000001</v>
      </c>
      <c r="N56" s="150">
        <v>1296.3874000000001</v>
      </c>
      <c r="O56" s="150">
        <v>3507.5916189</v>
      </c>
      <c r="P56" s="150">
        <v>580.4780810999996</v>
      </c>
      <c r="Q56" s="150">
        <v>22093.455900000001</v>
      </c>
      <c r="R56" s="151">
        <f t="shared" si="0"/>
        <v>580.4780810999996</v>
      </c>
      <c r="S56" s="153">
        <f t="shared" si="1"/>
        <v>22093.455899999997</v>
      </c>
    </row>
    <row r="57" spans="1:19" x14ac:dyDescent="0.4">
      <c r="A57" s="136" t="s">
        <v>66</v>
      </c>
      <c r="B57" s="140" t="s">
        <v>2030</v>
      </c>
      <c r="C57" s="144">
        <v>33362</v>
      </c>
      <c r="D57" s="144">
        <v>4457</v>
      </c>
      <c r="E57" s="144">
        <v>4627</v>
      </c>
      <c r="F57" s="145">
        <v>23625</v>
      </c>
      <c r="G57" s="144">
        <v>653</v>
      </c>
      <c r="H57" s="144">
        <v>0</v>
      </c>
      <c r="I57" s="140"/>
      <c r="J57" s="140"/>
      <c r="K57" s="174" t="s">
        <v>677</v>
      </c>
      <c r="L57" s="140" t="s">
        <v>1573</v>
      </c>
      <c r="M57" s="150">
        <v>19324.267800000001</v>
      </c>
      <c r="N57" s="150">
        <v>1111.9712</v>
      </c>
      <c r="O57" s="150">
        <v>2532.5606667000002</v>
      </c>
      <c r="P57" s="150">
        <v>4417.8177332999976</v>
      </c>
      <c r="Q57" s="150">
        <v>27386.617399999999</v>
      </c>
      <c r="R57" s="151">
        <f t="shared" si="0"/>
        <v>4417.8177332999976</v>
      </c>
      <c r="S57" s="153">
        <f t="shared" si="1"/>
        <v>27386.617399999999</v>
      </c>
    </row>
    <row r="58" spans="1:19" x14ac:dyDescent="0.4">
      <c r="A58" s="136" t="s">
        <v>67</v>
      </c>
      <c r="B58" s="140" t="s">
        <v>2031</v>
      </c>
      <c r="C58" s="144">
        <v>66291</v>
      </c>
      <c r="D58" s="144">
        <v>9329</v>
      </c>
      <c r="E58" s="144">
        <v>3820</v>
      </c>
      <c r="F58" s="145">
        <v>50757</v>
      </c>
      <c r="G58" s="144">
        <v>2385</v>
      </c>
      <c r="H58" s="144">
        <v>0</v>
      </c>
      <c r="I58" s="140"/>
      <c r="J58" s="140"/>
      <c r="K58" s="174" t="s">
        <v>7</v>
      </c>
      <c r="L58" s="140" t="s">
        <v>906</v>
      </c>
      <c r="M58" s="150">
        <v>69513.808900000004</v>
      </c>
      <c r="N58" s="150">
        <v>4419.0774000000001</v>
      </c>
      <c r="O58" s="150">
        <v>6068.9942999999994</v>
      </c>
      <c r="P58" s="150">
        <v>9296.7754999999888</v>
      </c>
      <c r="Q58" s="150">
        <v>89298.656099999993</v>
      </c>
      <c r="R58" s="151">
        <f t="shared" si="0"/>
        <v>9296.7754999999888</v>
      </c>
      <c r="S58" s="153">
        <f t="shared" si="1"/>
        <v>89298.656099999993</v>
      </c>
    </row>
    <row r="59" spans="1:19" x14ac:dyDescent="0.4">
      <c r="A59" s="136" t="s">
        <v>68</v>
      </c>
      <c r="B59" s="140" t="s">
        <v>2032</v>
      </c>
      <c r="C59" s="144">
        <v>99954</v>
      </c>
      <c r="D59" s="144">
        <v>21053</v>
      </c>
      <c r="E59" s="144">
        <v>4051</v>
      </c>
      <c r="F59" s="145">
        <v>69226</v>
      </c>
      <c r="G59" s="144">
        <v>5624</v>
      </c>
      <c r="H59" s="144">
        <v>0</v>
      </c>
      <c r="I59" s="140"/>
      <c r="J59" s="140"/>
      <c r="K59" s="174" t="s">
        <v>101</v>
      </c>
      <c r="L59" s="140" t="s">
        <v>1000</v>
      </c>
      <c r="M59" s="150">
        <v>26565.102699999996</v>
      </c>
      <c r="N59" s="150">
        <v>2394.9280999999996</v>
      </c>
      <c r="O59" s="150">
        <v>3214.5472</v>
      </c>
      <c r="P59" s="150">
        <v>4286.5407000000114</v>
      </c>
      <c r="Q59" s="150">
        <v>36461.118700000006</v>
      </c>
      <c r="R59" s="151">
        <f t="shared" si="0"/>
        <v>4286.5407000000114</v>
      </c>
      <c r="S59" s="153">
        <f t="shared" si="1"/>
        <v>36461.118700000006</v>
      </c>
    </row>
    <row r="60" spans="1:19" x14ac:dyDescent="0.4">
      <c r="A60" s="136" t="s">
        <v>69</v>
      </c>
      <c r="B60" s="140" t="s">
        <v>2033</v>
      </c>
      <c r="C60" s="144">
        <v>106260</v>
      </c>
      <c r="D60" s="144">
        <v>15621</v>
      </c>
      <c r="E60" s="144">
        <v>11478</v>
      </c>
      <c r="F60" s="145">
        <v>79007</v>
      </c>
      <c r="G60" s="144">
        <v>154</v>
      </c>
      <c r="H60" s="144">
        <v>0</v>
      </c>
      <c r="I60" s="140"/>
      <c r="J60" s="140"/>
      <c r="K60" s="174" t="s">
        <v>49</v>
      </c>
      <c r="L60" s="140" t="s">
        <v>948</v>
      </c>
      <c r="M60" s="150">
        <v>26376.941800000001</v>
      </c>
      <c r="N60" s="150">
        <v>2122.7406000000001</v>
      </c>
      <c r="O60" s="150">
        <v>5089.3418999999994</v>
      </c>
      <c r="P60" s="150">
        <v>4337.7340999999979</v>
      </c>
      <c r="Q60" s="150">
        <v>37926.758399999999</v>
      </c>
      <c r="R60" s="151">
        <f t="shared" si="0"/>
        <v>4337.7340999999979</v>
      </c>
      <c r="S60" s="153">
        <f t="shared" si="1"/>
        <v>37926.758400000006</v>
      </c>
    </row>
    <row r="61" spans="1:19" x14ac:dyDescent="0.4">
      <c r="A61" s="136" t="s">
        <v>70</v>
      </c>
      <c r="B61" s="140" t="s">
        <v>2034</v>
      </c>
      <c r="C61" s="144">
        <v>45910</v>
      </c>
      <c r="D61" s="144">
        <v>6469</v>
      </c>
      <c r="E61" s="144">
        <v>3552</v>
      </c>
      <c r="F61" s="145">
        <v>33257</v>
      </c>
      <c r="G61" s="144">
        <v>2632</v>
      </c>
      <c r="H61" s="144">
        <v>0</v>
      </c>
      <c r="I61" s="140"/>
      <c r="J61" s="140"/>
      <c r="K61" s="174" t="s">
        <v>64</v>
      </c>
      <c r="L61" s="140" t="s">
        <v>963</v>
      </c>
      <c r="M61" s="150">
        <v>25983.825400000002</v>
      </c>
      <c r="N61" s="150">
        <v>2676.9976000000001</v>
      </c>
      <c r="O61" s="150">
        <v>6511.7078999999994</v>
      </c>
      <c r="P61" s="150">
        <v>3319.7760999999991</v>
      </c>
      <c r="Q61" s="150">
        <v>38492.307000000001</v>
      </c>
      <c r="R61" s="151">
        <f t="shared" si="0"/>
        <v>3319.7760999999991</v>
      </c>
      <c r="S61" s="153">
        <f t="shared" si="1"/>
        <v>38492.307000000001</v>
      </c>
    </row>
    <row r="62" spans="1:19" x14ac:dyDescent="0.4">
      <c r="A62" s="136" t="s">
        <v>71</v>
      </c>
      <c r="B62" s="140" t="s">
        <v>2035</v>
      </c>
      <c r="C62" s="144">
        <v>66725</v>
      </c>
      <c r="D62" s="144">
        <v>12421</v>
      </c>
      <c r="E62" s="144">
        <v>3925</v>
      </c>
      <c r="F62" s="145">
        <v>47083</v>
      </c>
      <c r="G62" s="144">
        <v>3296</v>
      </c>
      <c r="H62" s="144">
        <v>0</v>
      </c>
      <c r="I62" s="140"/>
      <c r="J62" s="140"/>
      <c r="K62" s="174" t="s">
        <v>79</v>
      </c>
      <c r="L62" s="140" t="s">
        <v>978</v>
      </c>
      <c r="M62" s="150">
        <v>19966.599999999999</v>
      </c>
      <c r="N62" s="150">
        <v>1796.7199999999998</v>
      </c>
      <c r="O62" s="150">
        <v>3663.24</v>
      </c>
      <c r="P62" s="150">
        <v>1100.4699999999975</v>
      </c>
      <c r="Q62" s="150">
        <v>26527.029999999995</v>
      </c>
      <c r="R62" s="151">
        <f t="shared" si="0"/>
        <v>1100.4699999999975</v>
      </c>
      <c r="S62" s="153">
        <f t="shared" si="1"/>
        <v>26527.029999999995</v>
      </c>
    </row>
    <row r="63" spans="1:19" x14ac:dyDescent="0.4">
      <c r="A63" s="136" t="s">
        <v>72</v>
      </c>
      <c r="B63" s="140" t="s">
        <v>2036</v>
      </c>
      <c r="C63" s="144">
        <v>37387</v>
      </c>
      <c r="D63" s="144">
        <v>5958</v>
      </c>
      <c r="E63" s="144">
        <v>2149</v>
      </c>
      <c r="F63" s="145">
        <v>28876</v>
      </c>
      <c r="G63" s="144">
        <v>404</v>
      </c>
      <c r="H63" s="144">
        <v>0</v>
      </c>
      <c r="I63" s="140"/>
      <c r="J63" s="140"/>
      <c r="K63" s="174" t="s">
        <v>80</v>
      </c>
      <c r="L63" s="140" t="s">
        <v>979</v>
      </c>
      <c r="M63" s="150">
        <v>10277.877</v>
      </c>
      <c r="N63" s="150">
        <v>715.69860000000006</v>
      </c>
      <c r="O63" s="150">
        <v>1759.7706000000003</v>
      </c>
      <c r="P63" s="150">
        <v>2459.6257999999993</v>
      </c>
      <c r="Q63" s="150">
        <v>15212.972</v>
      </c>
      <c r="R63" s="151">
        <f t="shared" si="0"/>
        <v>2459.6257999999993</v>
      </c>
      <c r="S63" s="153">
        <f t="shared" si="1"/>
        <v>15212.972</v>
      </c>
    </row>
    <row r="64" spans="1:19" x14ac:dyDescent="0.4">
      <c r="A64" s="136" t="s">
        <v>73</v>
      </c>
      <c r="B64" s="140" t="s">
        <v>2037</v>
      </c>
      <c r="C64" s="144">
        <v>48310</v>
      </c>
      <c r="D64" s="144">
        <v>4872</v>
      </c>
      <c r="E64" s="144">
        <v>12197</v>
      </c>
      <c r="F64" s="145">
        <v>29850</v>
      </c>
      <c r="G64" s="144">
        <v>1391</v>
      </c>
      <c r="H64" s="144">
        <v>0</v>
      </c>
      <c r="I64" s="140"/>
      <c r="J64" s="140"/>
      <c r="K64" s="174" t="s">
        <v>57</v>
      </c>
      <c r="L64" s="140" t="s">
        <v>956</v>
      </c>
      <c r="M64" s="150">
        <v>5146.9013999999997</v>
      </c>
      <c r="N64" s="150">
        <v>474.8107</v>
      </c>
      <c r="O64" s="150">
        <v>1108.5565000000001</v>
      </c>
      <c r="P64" s="150">
        <v>2446.0417999999986</v>
      </c>
      <c r="Q64" s="150">
        <v>9176.3103999999985</v>
      </c>
      <c r="R64" s="151">
        <f t="shared" si="0"/>
        <v>2446.0417999999986</v>
      </c>
      <c r="S64" s="153">
        <f t="shared" si="1"/>
        <v>9176.3103999999985</v>
      </c>
    </row>
    <row r="65" spans="1:19" x14ac:dyDescent="0.4">
      <c r="A65" s="136" t="s">
        <v>74</v>
      </c>
      <c r="B65" s="140" t="s">
        <v>2038</v>
      </c>
      <c r="C65" s="144">
        <v>24095</v>
      </c>
      <c r="D65" s="144">
        <v>2513</v>
      </c>
      <c r="E65" s="144">
        <v>2091</v>
      </c>
      <c r="F65" s="145">
        <v>19437</v>
      </c>
      <c r="G65" s="144">
        <v>49</v>
      </c>
      <c r="H65" s="144">
        <v>5</v>
      </c>
      <c r="I65" s="140"/>
      <c r="J65" s="140"/>
      <c r="K65" s="174" t="s">
        <v>202</v>
      </c>
      <c r="L65" s="140" t="s">
        <v>1101</v>
      </c>
      <c r="M65" s="150">
        <v>16489.025799999999</v>
      </c>
      <c r="N65" s="150">
        <v>994.81129999999996</v>
      </c>
      <c r="O65" s="150">
        <v>2793.0055999999995</v>
      </c>
      <c r="P65" s="150">
        <v>1421.7165000000041</v>
      </c>
      <c r="Q65" s="150">
        <v>21698.559200000003</v>
      </c>
      <c r="R65" s="151">
        <f t="shared" si="0"/>
        <v>1421.7165000000041</v>
      </c>
      <c r="S65" s="153">
        <f t="shared" si="1"/>
        <v>21698.559200000003</v>
      </c>
    </row>
    <row r="66" spans="1:19" x14ac:dyDescent="0.4">
      <c r="A66" s="136" t="s">
        <v>75</v>
      </c>
      <c r="B66" s="140" t="s">
        <v>2039</v>
      </c>
      <c r="C66" s="144">
        <v>22857</v>
      </c>
      <c r="D66" s="144">
        <v>3156</v>
      </c>
      <c r="E66" s="144">
        <v>2247</v>
      </c>
      <c r="F66" s="145">
        <v>17374</v>
      </c>
      <c r="G66" s="144">
        <v>73</v>
      </c>
      <c r="H66" s="144">
        <v>7</v>
      </c>
      <c r="I66" s="140"/>
      <c r="J66" s="140"/>
      <c r="K66" s="174" t="s">
        <v>156</v>
      </c>
      <c r="L66" s="140" t="s">
        <v>1055</v>
      </c>
      <c r="M66" s="150">
        <v>37042.311299999994</v>
      </c>
      <c r="N66" s="150">
        <v>2386.6615999999999</v>
      </c>
      <c r="O66" s="150">
        <v>3336.1285999999996</v>
      </c>
      <c r="P66" s="150">
        <v>3063.8442000000036</v>
      </c>
      <c r="Q66" s="150">
        <v>45828.945699999997</v>
      </c>
      <c r="R66" s="151">
        <f t="shared" si="0"/>
        <v>3063.8442000000036</v>
      </c>
      <c r="S66" s="153">
        <f t="shared" si="1"/>
        <v>45828.945699999997</v>
      </c>
    </row>
    <row r="67" spans="1:19" x14ac:dyDescent="0.4">
      <c r="A67" s="136" t="s">
        <v>76</v>
      </c>
      <c r="B67" s="140" t="s">
        <v>2040</v>
      </c>
      <c r="C67" s="144">
        <v>154396</v>
      </c>
      <c r="D67" s="144">
        <v>37923</v>
      </c>
      <c r="E67" s="144">
        <v>10911</v>
      </c>
      <c r="F67" s="145">
        <v>96860</v>
      </c>
      <c r="G67" s="144">
        <v>8702</v>
      </c>
      <c r="H67" s="144">
        <v>0</v>
      </c>
      <c r="I67" s="140"/>
      <c r="J67" s="140"/>
      <c r="K67" s="174" t="s">
        <v>120</v>
      </c>
      <c r="L67" s="140" t="s">
        <v>1019</v>
      </c>
      <c r="M67" s="150">
        <v>11623.857099999999</v>
      </c>
      <c r="N67" s="150">
        <v>904.7043000000001</v>
      </c>
      <c r="O67" s="150">
        <v>2315.1260000000002</v>
      </c>
      <c r="P67" s="150">
        <v>1246.4312</v>
      </c>
      <c r="Q67" s="150">
        <v>16090.1186</v>
      </c>
      <c r="R67" s="151">
        <f t="shared" si="0"/>
        <v>1246.4312</v>
      </c>
      <c r="S67" s="153">
        <f t="shared" si="1"/>
        <v>16090.118599999998</v>
      </c>
    </row>
    <row r="68" spans="1:19" x14ac:dyDescent="0.4">
      <c r="A68" s="136" t="s">
        <v>77</v>
      </c>
      <c r="B68" s="140" t="s">
        <v>2041</v>
      </c>
      <c r="C68" s="144">
        <v>18424</v>
      </c>
      <c r="D68" s="144">
        <v>898</v>
      </c>
      <c r="E68" s="144">
        <v>6113</v>
      </c>
      <c r="F68" s="145">
        <v>10630</v>
      </c>
      <c r="G68" s="144">
        <v>782</v>
      </c>
      <c r="H68" s="144">
        <v>1</v>
      </c>
      <c r="I68" s="140"/>
      <c r="J68" s="140"/>
      <c r="K68" s="174" t="s">
        <v>121</v>
      </c>
      <c r="L68" s="140" t="s">
        <v>1020</v>
      </c>
      <c r="M68" s="150">
        <v>12792.402800000002</v>
      </c>
      <c r="N68" s="150">
        <v>958.50819999999999</v>
      </c>
      <c r="O68" s="150">
        <v>1863.2842999999998</v>
      </c>
      <c r="P68" s="150">
        <v>9381.4207999999981</v>
      </c>
      <c r="Q68" s="150">
        <v>24995.616099999999</v>
      </c>
      <c r="R68" s="151">
        <f t="shared" si="0"/>
        <v>9381.4207999999981</v>
      </c>
      <c r="S68" s="153">
        <f t="shared" si="1"/>
        <v>24995.616099999999</v>
      </c>
    </row>
    <row r="69" spans="1:19" x14ac:dyDescent="0.4">
      <c r="A69" s="136" t="s">
        <v>78</v>
      </c>
      <c r="B69" s="140" t="s">
        <v>2042</v>
      </c>
      <c r="C69" s="144">
        <v>49725</v>
      </c>
      <c r="D69" s="144">
        <v>8051</v>
      </c>
      <c r="E69" s="144">
        <v>6218</v>
      </c>
      <c r="F69" s="145">
        <v>35324</v>
      </c>
      <c r="G69" s="144">
        <v>132</v>
      </c>
      <c r="H69" s="144">
        <v>0</v>
      </c>
      <c r="I69" s="140"/>
      <c r="J69" s="140"/>
      <c r="K69" s="174" t="s">
        <v>138</v>
      </c>
      <c r="L69" s="140" t="s">
        <v>1037</v>
      </c>
      <c r="M69" s="150">
        <v>9199</v>
      </c>
      <c r="N69" s="150">
        <v>507</v>
      </c>
      <c r="O69" s="150">
        <v>994</v>
      </c>
      <c r="P69" s="150">
        <v>2066</v>
      </c>
      <c r="Q69" s="150">
        <v>12766</v>
      </c>
      <c r="R69" s="151">
        <f t="shared" ref="R69:R132" si="2">SUM(Q69-M69-N69-O69)</f>
        <v>2066</v>
      </c>
      <c r="S69" s="153">
        <f t="shared" ref="S69:S132" si="3">SUM(M69:P69)</f>
        <v>12766</v>
      </c>
    </row>
    <row r="70" spans="1:19" x14ac:dyDescent="0.4">
      <c r="A70" s="136" t="s">
        <v>79</v>
      </c>
      <c r="B70" s="140" t="s">
        <v>2043</v>
      </c>
      <c r="C70" s="144">
        <v>406108</v>
      </c>
      <c r="D70" s="144">
        <v>97219</v>
      </c>
      <c r="E70" s="144">
        <v>73868</v>
      </c>
      <c r="F70" s="145">
        <v>196118</v>
      </c>
      <c r="G70" s="144">
        <v>26659</v>
      </c>
      <c r="H70" s="144">
        <v>12244</v>
      </c>
      <c r="I70" s="140"/>
      <c r="J70" s="140"/>
      <c r="K70" s="174" t="s">
        <v>139</v>
      </c>
      <c r="L70" s="140" t="s">
        <v>1038</v>
      </c>
      <c r="M70" s="150">
        <v>10887.0281</v>
      </c>
      <c r="N70" s="150">
        <v>726.12240000000008</v>
      </c>
      <c r="O70" s="150">
        <v>1600.9803999999999</v>
      </c>
      <c r="P70" s="150">
        <v>1123.9078000000013</v>
      </c>
      <c r="Q70" s="150">
        <v>14338.038700000001</v>
      </c>
      <c r="R70" s="151">
        <f t="shared" si="2"/>
        <v>1123.9078000000013</v>
      </c>
      <c r="S70" s="153">
        <f t="shared" si="3"/>
        <v>14338.038700000001</v>
      </c>
    </row>
    <row r="71" spans="1:19" x14ac:dyDescent="0.4">
      <c r="A71" s="136" t="s">
        <v>80</v>
      </c>
      <c r="B71" s="140" t="s">
        <v>2044</v>
      </c>
      <c r="C71" s="144">
        <v>257745</v>
      </c>
      <c r="D71" s="144">
        <v>55804</v>
      </c>
      <c r="E71" s="144">
        <v>20233</v>
      </c>
      <c r="F71" s="145">
        <v>167282</v>
      </c>
      <c r="G71" s="144">
        <v>14426</v>
      </c>
      <c r="H71" s="144">
        <v>0</v>
      </c>
      <c r="I71" s="140"/>
      <c r="J71" s="140"/>
      <c r="K71" s="174" t="s">
        <v>190</v>
      </c>
      <c r="L71" s="140" t="s">
        <v>1089</v>
      </c>
      <c r="M71" s="150">
        <v>23280.574399999998</v>
      </c>
      <c r="N71" s="150">
        <v>2212.1554000000001</v>
      </c>
      <c r="O71" s="150">
        <v>4111.9129000000003</v>
      </c>
      <c r="P71" s="150">
        <v>1676.278400000002</v>
      </c>
      <c r="Q71" s="150">
        <v>31280.9211</v>
      </c>
      <c r="R71" s="151">
        <f t="shared" si="2"/>
        <v>1676.278400000002</v>
      </c>
      <c r="S71" s="153">
        <f t="shared" si="3"/>
        <v>31280.9211</v>
      </c>
    </row>
    <row r="72" spans="1:19" x14ac:dyDescent="0.4">
      <c r="A72" s="136" t="s">
        <v>81</v>
      </c>
      <c r="B72" s="140" t="s">
        <v>2045</v>
      </c>
      <c r="C72" s="144">
        <v>111307</v>
      </c>
      <c r="D72" s="144">
        <v>13763</v>
      </c>
      <c r="E72" s="144">
        <v>4801</v>
      </c>
      <c r="F72" s="145">
        <v>89051</v>
      </c>
      <c r="G72" s="144">
        <v>3692</v>
      </c>
      <c r="H72" s="144">
        <v>0</v>
      </c>
      <c r="I72" s="140"/>
      <c r="J72" s="140"/>
      <c r="K72" s="174" t="s">
        <v>109</v>
      </c>
      <c r="L72" s="140" t="s">
        <v>1008</v>
      </c>
      <c r="M72" s="150">
        <v>12115.25</v>
      </c>
      <c r="N72" s="150">
        <v>2527.84</v>
      </c>
      <c r="O72" s="150">
        <v>3577.6400000000003</v>
      </c>
      <c r="P72" s="150">
        <v>19106.219999999998</v>
      </c>
      <c r="Q72" s="150">
        <v>37326.949999999997</v>
      </c>
      <c r="R72" s="151">
        <f t="shared" si="2"/>
        <v>19106.219999999998</v>
      </c>
      <c r="S72" s="153">
        <f t="shared" si="3"/>
        <v>37326.949999999997</v>
      </c>
    </row>
    <row r="73" spans="1:19" x14ac:dyDescent="0.4">
      <c r="A73" s="136" t="s">
        <v>82</v>
      </c>
      <c r="B73" s="140" t="s">
        <v>2046</v>
      </c>
      <c r="C73" s="144">
        <v>59898</v>
      </c>
      <c r="D73" s="144">
        <v>12872</v>
      </c>
      <c r="E73" s="144">
        <v>3244</v>
      </c>
      <c r="F73" s="145">
        <v>42972</v>
      </c>
      <c r="G73" s="144">
        <v>732</v>
      </c>
      <c r="H73" s="144">
        <v>78</v>
      </c>
      <c r="I73" s="140"/>
      <c r="J73" s="140"/>
      <c r="K73" s="174" t="s">
        <v>322</v>
      </c>
      <c r="L73" s="140" t="s">
        <v>1221</v>
      </c>
      <c r="M73" s="150">
        <v>7342.4152000000004</v>
      </c>
      <c r="N73" s="150">
        <v>294.87459999999999</v>
      </c>
      <c r="O73" s="150">
        <v>992.34029999999984</v>
      </c>
      <c r="P73" s="150">
        <v>756.12439999999879</v>
      </c>
      <c r="Q73" s="150">
        <v>9385.7544999999991</v>
      </c>
      <c r="R73" s="151">
        <f t="shared" si="2"/>
        <v>756.12439999999879</v>
      </c>
      <c r="S73" s="153">
        <f t="shared" si="3"/>
        <v>9385.7544999999991</v>
      </c>
    </row>
    <row r="74" spans="1:19" x14ac:dyDescent="0.4">
      <c r="A74" s="136" t="s">
        <v>83</v>
      </c>
      <c r="B74" s="140" t="s">
        <v>2047</v>
      </c>
      <c r="C74" s="144">
        <v>128491</v>
      </c>
      <c r="D74" s="144">
        <v>18628</v>
      </c>
      <c r="E74" s="144">
        <v>4691</v>
      </c>
      <c r="F74" s="145">
        <v>97654</v>
      </c>
      <c r="G74" s="144">
        <v>3581</v>
      </c>
      <c r="H74" s="144">
        <v>3937</v>
      </c>
      <c r="I74" s="140"/>
      <c r="J74" s="140"/>
      <c r="K74" s="174" t="s">
        <v>323</v>
      </c>
      <c r="L74" s="140" t="s">
        <v>1222</v>
      </c>
      <c r="M74" s="150">
        <v>11409.2685</v>
      </c>
      <c r="N74" s="150">
        <v>2126.3384000000001</v>
      </c>
      <c r="O74" s="150">
        <v>1785.3066999999999</v>
      </c>
      <c r="P74" s="150">
        <v>1281.7882999999999</v>
      </c>
      <c r="Q74" s="150">
        <v>16602.7019</v>
      </c>
      <c r="R74" s="151">
        <f t="shared" si="2"/>
        <v>1281.7882999999999</v>
      </c>
      <c r="S74" s="153">
        <f t="shared" si="3"/>
        <v>16602.7019</v>
      </c>
    </row>
    <row r="75" spans="1:19" x14ac:dyDescent="0.4">
      <c r="A75" s="136" t="s">
        <v>84</v>
      </c>
      <c r="B75" s="140" t="s">
        <v>2048</v>
      </c>
      <c r="C75" s="144">
        <v>97536</v>
      </c>
      <c r="D75" s="144">
        <v>11896</v>
      </c>
      <c r="E75" s="144">
        <v>4252</v>
      </c>
      <c r="F75" s="145">
        <v>79703</v>
      </c>
      <c r="G75" s="144">
        <v>1278</v>
      </c>
      <c r="H75" s="144">
        <v>407</v>
      </c>
      <c r="I75" s="140"/>
      <c r="J75" s="140"/>
      <c r="K75" s="174" t="s">
        <v>324</v>
      </c>
      <c r="L75" s="140" t="s">
        <v>1223</v>
      </c>
      <c r="M75" s="150">
        <v>8557.58</v>
      </c>
      <c r="N75" s="150">
        <v>1122.81</v>
      </c>
      <c r="O75" s="150">
        <v>1397.13</v>
      </c>
      <c r="P75" s="150">
        <v>628.60000000000082</v>
      </c>
      <c r="Q75" s="150">
        <v>11706.12</v>
      </c>
      <c r="R75" s="151">
        <f t="shared" si="2"/>
        <v>628.60000000000082</v>
      </c>
      <c r="S75" s="153">
        <f t="shared" si="3"/>
        <v>11706.12</v>
      </c>
    </row>
    <row r="76" spans="1:19" x14ac:dyDescent="0.4">
      <c r="A76" s="136" t="s">
        <v>85</v>
      </c>
      <c r="B76" s="140" t="s">
        <v>2049</v>
      </c>
      <c r="C76" s="144">
        <v>76028</v>
      </c>
      <c r="D76" s="144">
        <v>15147</v>
      </c>
      <c r="E76" s="144">
        <v>3535</v>
      </c>
      <c r="F76" s="145">
        <v>53502</v>
      </c>
      <c r="G76" s="144">
        <v>3844</v>
      </c>
      <c r="H76" s="144">
        <v>0</v>
      </c>
      <c r="I76" s="140"/>
      <c r="J76" s="140"/>
      <c r="K76" s="174" t="s">
        <v>289</v>
      </c>
      <c r="L76" s="140" t="s">
        <v>1188</v>
      </c>
      <c r="M76" s="150">
        <v>30295.370000000003</v>
      </c>
      <c r="N76" s="150">
        <v>3373.5099999999998</v>
      </c>
      <c r="O76" s="150">
        <v>5298.9600000000009</v>
      </c>
      <c r="P76" s="150">
        <v>8720.0299999999916</v>
      </c>
      <c r="Q76" s="150">
        <v>47687.869999999995</v>
      </c>
      <c r="R76" s="151">
        <f t="shared" si="2"/>
        <v>8720.0299999999916</v>
      </c>
      <c r="S76" s="153">
        <f t="shared" si="3"/>
        <v>47687.869999999995</v>
      </c>
    </row>
    <row r="77" spans="1:19" x14ac:dyDescent="0.4">
      <c r="A77" s="136" t="s">
        <v>86</v>
      </c>
      <c r="B77" s="140" t="s">
        <v>2050</v>
      </c>
      <c r="C77" s="144">
        <v>15162</v>
      </c>
      <c r="D77" s="144">
        <v>73</v>
      </c>
      <c r="E77" s="144">
        <v>485</v>
      </c>
      <c r="F77" s="145">
        <v>12100</v>
      </c>
      <c r="G77" s="144">
        <v>2504</v>
      </c>
      <c r="H77" s="144">
        <v>0</v>
      </c>
      <c r="I77" s="140"/>
      <c r="J77" s="140"/>
      <c r="K77" s="174" t="s">
        <v>290</v>
      </c>
      <c r="L77" s="140" t="s">
        <v>1189</v>
      </c>
      <c r="M77" s="150">
        <v>11075.341399999999</v>
      </c>
      <c r="N77" s="150">
        <v>1598.9243000000001</v>
      </c>
      <c r="O77" s="150">
        <v>1600.3762999999999</v>
      </c>
      <c r="P77" s="150">
        <v>1126.984600000002</v>
      </c>
      <c r="Q77" s="150">
        <v>15401.626600000001</v>
      </c>
      <c r="R77" s="151">
        <f t="shared" si="2"/>
        <v>1126.984600000002</v>
      </c>
      <c r="S77" s="153">
        <f t="shared" si="3"/>
        <v>15401.626600000001</v>
      </c>
    </row>
    <row r="78" spans="1:19" x14ac:dyDescent="0.4">
      <c r="A78" s="136" t="s">
        <v>31</v>
      </c>
      <c r="B78" s="140" t="s">
        <v>2051</v>
      </c>
      <c r="C78" s="144">
        <v>798233</v>
      </c>
      <c r="D78" s="144">
        <v>148266</v>
      </c>
      <c r="E78" s="144">
        <v>85610</v>
      </c>
      <c r="F78" s="145">
        <v>470422</v>
      </c>
      <c r="G78" s="144">
        <v>70610</v>
      </c>
      <c r="H78" s="144">
        <v>23325</v>
      </c>
      <c r="I78" s="140"/>
      <c r="J78" s="140"/>
      <c r="K78" s="174" t="s">
        <v>338</v>
      </c>
      <c r="L78" s="140" t="s">
        <v>1237</v>
      </c>
      <c r="M78" s="150">
        <v>7784.3468999999996</v>
      </c>
      <c r="N78" s="150">
        <v>678.09429999999998</v>
      </c>
      <c r="O78" s="150">
        <v>1090.3645999999999</v>
      </c>
      <c r="P78" s="150">
        <v>1021.8568999999998</v>
      </c>
      <c r="Q78" s="150">
        <v>10574.662699999999</v>
      </c>
      <c r="R78" s="151">
        <f t="shared" si="2"/>
        <v>1021.8568999999998</v>
      </c>
      <c r="S78" s="153">
        <f t="shared" si="3"/>
        <v>10574.662699999997</v>
      </c>
    </row>
    <row r="79" spans="1:19" x14ac:dyDescent="0.4">
      <c r="A79" s="136" t="s">
        <v>32</v>
      </c>
      <c r="B79" s="140" t="s">
        <v>2052</v>
      </c>
      <c r="C79" s="144">
        <v>145207</v>
      </c>
      <c r="D79" s="144">
        <v>17557</v>
      </c>
      <c r="E79" s="144">
        <v>5636</v>
      </c>
      <c r="F79" s="145">
        <v>112494</v>
      </c>
      <c r="G79" s="144">
        <v>7689</v>
      </c>
      <c r="H79" s="144">
        <v>1831</v>
      </c>
      <c r="I79" s="140"/>
      <c r="J79" s="140"/>
      <c r="K79" s="174" t="s">
        <v>335</v>
      </c>
      <c r="L79" s="140" t="s">
        <v>1234</v>
      </c>
      <c r="M79" s="150">
        <v>16160.869999999999</v>
      </c>
      <c r="N79" s="150">
        <v>5617.36</v>
      </c>
      <c r="O79" s="150">
        <v>3931.3799999999992</v>
      </c>
      <c r="P79" s="150">
        <v>20277.199999999997</v>
      </c>
      <c r="Q79" s="150">
        <v>45986.81</v>
      </c>
      <c r="R79" s="151">
        <f t="shared" si="2"/>
        <v>20277.199999999997</v>
      </c>
      <c r="S79" s="153">
        <f t="shared" si="3"/>
        <v>45986.81</v>
      </c>
    </row>
    <row r="80" spans="1:19" x14ac:dyDescent="0.4">
      <c r="A80" s="136" t="s">
        <v>33</v>
      </c>
      <c r="B80" s="140" t="s">
        <v>2053</v>
      </c>
      <c r="C80" s="144">
        <v>259157</v>
      </c>
      <c r="D80" s="144">
        <v>32657</v>
      </c>
      <c r="E80" s="144">
        <v>16292</v>
      </c>
      <c r="F80" s="145">
        <v>202719</v>
      </c>
      <c r="G80" s="144">
        <v>7378</v>
      </c>
      <c r="H80" s="144">
        <v>111</v>
      </c>
      <c r="I80" s="140"/>
      <c r="J80" s="140"/>
      <c r="K80" s="174" t="s">
        <v>332</v>
      </c>
      <c r="L80" s="140" t="s">
        <v>1231</v>
      </c>
      <c r="M80" s="150">
        <v>11464.282200000001</v>
      </c>
      <c r="N80" s="150">
        <v>1759.3967</v>
      </c>
      <c r="O80" s="150">
        <v>1889.2850000000001</v>
      </c>
      <c r="P80" s="150">
        <v>1378.1996000000006</v>
      </c>
      <c r="Q80" s="150">
        <v>16491.163500000002</v>
      </c>
      <c r="R80" s="151">
        <f t="shared" si="2"/>
        <v>1378.1996000000006</v>
      </c>
      <c r="S80" s="153">
        <f t="shared" si="3"/>
        <v>16491.163500000002</v>
      </c>
    </row>
    <row r="81" spans="1:19" x14ac:dyDescent="0.4">
      <c r="A81" s="136" t="s">
        <v>34</v>
      </c>
      <c r="B81" s="140" t="s">
        <v>2054</v>
      </c>
      <c r="C81" s="144">
        <v>76112</v>
      </c>
      <c r="D81" s="144">
        <v>8848</v>
      </c>
      <c r="E81" s="144">
        <v>6904</v>
      </c>
      <c r="F81" s="145">
        <v>58585</v>
      </c>
      <c r="G81" s="144">
        <v>337</v>
      </c>
      <c r="H81" s="144">
        <v>1438</v>
      </c>
      <c r="I81" s="140"/>
      <c r="J81" s="140"/>
      <c r="K81" s="174" t="s">
        <v>281</v>
      </c>
      <c r="L81" s="140" t="s">
        <v>1180</v>
      </c>
      <c r="M81" s="150">
        <v>20715.8979</v>
      </c>
      <c r="N81" s="150">
        <v>3100.7221</v>
      </c>
      <c r="O81" s="150">
        <v>4421.1399000000001</v>
      </c>
      <c r="P81" s="150">
        <v>2365.5117</v>
      </c>
      <c r="Q81" s="150">
        <v>30603.2716</v>
      </c>
      <c r="R81" s="151">
        <f t="shared" si="2"/>
        <v>2365.5117</v>
      </c>
      <c r="S81" s="153">
        <f t="shared" si="3"/>
        <v>30603.271599999996</v>
      </c>
    </row>
    <row r="82" spans="1:19" x14ac:dyDescent="0.4">
      <c r="A82" s="136" t="s">
        <v>35</v>
      </c>
      <c r="B82" s="140" t="s">
        <v>2055</v>
      </c>
      <c r="C82" s="144">
        <v>205522</v>
      </c>
      <c r="D82" s="144">
        <v>20363</v>
      </c>
      <c r="E82" s="144">
        <v>10714</v>
      </c>
      <c r="F82" s="145">
        <v>153311</v>
      </c>
      <c r="G82" s="144">
        <v>18484</v>
      </c>
      <c r="H82" s="144">
        <v>2650</v>
      </c>
      <c r="I82" s="140"/>
      <c r="J82" s="140"/>
      <c r="K82" s="174" t="s">
        <v>313</v>
      </c>
      <c r="L82" s="140" t="s">
        <v>1212</v>
      </c>
      <c r="M82" s="150">
        <v>11820.999200000002</v>
      </c>
      <c r="N82" s="150">
        <v>1558.2352000000001</v>
      </c>
      <c r="O82" s="150">
        <v>2059.6531</v>
      </c>
      <c r="P82" s="150">
        <v>1461.2082999999971</v>
      </c>
      <c r="Q82" s="150">
        <v>16900.095799999999</v>
      </c>
      <c r="R82" s="151">
        <f t="shared" si="2"/>
        <v>1461.2082999999971</v>
      </c>
      <c r="S82" s="153">
        <f t="shared" si="3"/>
        <v>16900.095799999999</v>
      </c>
    </row>
    <row r="83" spans="1:19" x14ac:dyDescent="0.4">
      <c r="A83" s="136" t="s">
        <v>36</v>
      </c>
      <c r="B83" s="140" t="s">
        <v>2056</v>
      </c>
      <c r="C83" s="144">
        <v>114551</v>
      </c>
      <c r="D83" s="144">
        <v>11857</v>
      </c>
      <c r="E83" s="144">
        <v>4196</v>
      </c>
      <c r="F83" s="145">
        <v>80608</v>
      </c>
      <c r="G83" s="144">
        <v>14992</v>
      </c>
      <c r="H83" s="144">
        <v>2898</v>
      </c>
      <c r="I83" s="140"/>
      <c r="J83" s="140"/>
      <c r="K83" s="174" t="s">
        <v>748</v>
      </c>
      <c r="L83" s="140" t="s">
        <v>1644</v>
      </c>
      <c r="M83" s="150">
        <v>19559.8357</v>
      </c>
      <c r="N83" s="150">
        <v>2106.5515999999998</v>
      </c>
      <c r="O83" s="150">
        <v>2239.8295000000003</v>
      </c>
      <c r="P83" s="150">
        <v>2799.3737999999962</v>
      </c>
      <c r="Q83" s="150">
        <v>26705.590599999996</v>
      </c>
      <c r="R83" s="151">
        <f t="shared" si="2"/>
        <v>2799.3737999999962</v>
      </c>
      <c r="S83" s="153">
        <f t="shared" si="3"/>
        <v>26705.590599999996</v>
      </c>
    </row>
    <row r="84" spans="1:19" x14ac:dyDescent="0.4">
      <c r="A84" s="136" t="s">
        <v>37</v>
      </c>
      <c r="B84" s="140" t="s">
        <v>2057</v>
      </c>
      <c r="C84" s="144">
        <v>237240</v>
      </c>
      <c r="D84" s="144">
        <v>13964</v>
      </c>
      <c r="E84" s="144">
        <v>33421</v>
      </c>
      <c r="F84" s="145">
        <v>173174</v>
      </c>
      <c r="G84" s="144">
        <v>16681</v>
      </c>
      <c r="H84" s="144">
        <v>0</v>
      </c>
      <c r="I84" s="140"/>
      <c r="J84" s="140"/>
      <c r="K84" s="174" t="s">
        <v>791</v>
      </c>
      <c r="L84" s="140" t="s">
        <v>1686</v>
      </c>
      <c r="M84" s="150">
        <v>8049.8958000000002</v>
      </c>
      <c r="N84" s="150">
        <v>491.7419999999999</v>
      </c>
      <c r="O84" s="150">
        <v>2067.3546000000001</v>
      </c>
      <c r="P84" s="150">
        <v>1576.2413999999999</v>
      </c>
      <c r="Q84" s="150">
        <v>12185.2338</v>
      </c>
      <c r="R84" s="151">
        <f t="shared" si="2"/>
        <v>1576.2413999999999</v>
      </c>
      <c r="S84" s="153">
        <f t="shared" si="3"/>
        <v>12185.233800000002</v>
      </c>
    </row>
    <row r="85" spans="1:19" x14ac:dyDescent="0.4">
      <c r="A85" s="136" t="s">
        <v>38</v>
      </c>
      <c r="B85" s="140" t="s">
        <v>2058</v>
      </c>
      <c r="C85" s="144">
        <v>139900</v>
      </c>
      <c r="D85" s="144">
        <v>9038</v>
      </c>
      <c r="E85" s="144">
        <v>7535</v>
      </c>
      <c r="F85" s="145">
        <v>109952</v>
      </c>
      <c r="G85" s="144">
        <v>6745</v>
      </c>
      <c r="H85" s="144">
        <v>6630</v>
      </c>
      <c r="I85" s="140"/>
      <c r="J85" s="140"/>
      <c r="K85" s="174" t="s">
        <v>792</v>
      </c>
      <c r="L85" s="140" t="s">
        <v>1687</v>
      </c>
      <c r="M85" s="150">
        <v>7157.346199999999</v>
      </c>
      <c r="N85" s="150">
        <v>847.34930000000008</v>
      </c>
      <c r="O85" s="150">
        <v>870.09269999999992</v>
      </c>
      <c r="P85" s="150">
        <v>1791.6318000000012</v>
      </c>
      <c r="Q85" s="150">
        <v>10666.42</v>
      </c>
      <c r="R85" s="151">
        <f t="shared" si="2"/>
        <v>1791.6318000000012</v>
      </c>
      <c r="S85" s="153">
        <f t="shared" si="3"/>
        <v>10666.42</v>
      </c>
    </row>
    <row r="86" spans="1:19" x14ac:dyDescent="0.4">
      <c r="A86" s="136" t="s">
        <v>39</v>
      </c>
      <c r="B86" s="140" t="s">
        <v>2059</v>
      </c>
      <c r="C86" s="144">
        <v>153897</v>
      </c>
      <c r="D86" s="144">
        <v>15873</v>
      </c>
      <c r="E86" s="144">
        <v>24948</v>
      </c>
      <c r="F86" s="145">
        <v>111175</v>
      </c>
      <c r="G86" s="144">
        <v>1901</v>
      </c>
      <c r="H86" s="144">
        <v>0</v>
      </c>
      <c r="I86" s="140"/>
      <c r="J86" s="140"/>
      <c r="K86" s="174" t="s">
        <v>800</v>
      </c>
      <c r="L86" s="140" t="s">
        <v>1694</v>
      </c>
      <c r="M86" s="150">
        <v>24387.6849</v>
      </c>
      <c r="N86" s="150">
        <v>8173.4103000000005</v>
      </c>
      <c r="O86" s="150">
        <v>3645.6324999999997</v>
      </c>
      <c r="P86" s="150">
        <v>5145.3432000000066</v>
      </c>
      <c r="Q86" s="150">
        <v>41352.070900000006</v>
      </c>
      <c r="R86" s="151">
        <f t="shared" si="2"/>
        <v>5145.3432000000066</v>
      </c>
      <c r="S86" s="153">
        <f t="shared" si="3"/>
        <v>41352.070900000006</v>
      </c>
    </row>
    <row r="87" spans="1:19" x14ac:dyDescent="0.4">
      <c r="A87" s="136" t="s">
        <v>40</v>
      </c>
      <c r="B87" s="140" t="s">
        <v>2060</v>
      </c>
      <c r="C87" s="144">
        <v>126606</v>
      </c>
      <c r="D87" s="144">
        <v>11778</v>
      </c>
      <c r="E87" s="144">
        <v>13168</v>
      </c>
      <c r="F87" s="145">
        <v>101064</v>
      </c>
      <c r="G87" s="144">
        <v>596</v>
      </c>
      <c r="H87" s="144">
        <v>0</v>
      </c>
      <c r="I87" s="140"/>
      <c r="J87" s="140"/>
      <c r="K87" s="174" t="s">
        <v>809</v>
      </c>
      <c r="L87" s="140" t="s">
        <v>1703</v>
      </c>
      <c r="M87" s="150">
        <v>3776.5783000000001</v>
      </c>
      <c r="N87" s="150">
        <v>1676.7147</v>
      </c>
      <c r="O87" s="150">
        <v>606.19259999999997</v>
      </c>
      <c r="P87" s="150">
        <v>1609.0504000000001</v>
      </c>
      <c r="Q87" s="150">
        <v>7668.5360000000001</v>
      </c>
      <c r="R87" s="151">
        <f t="shared" si="2"/>
        <v>1609.0504000000001</v>
      </c>
      <c r="S87" s="153">
        <f t="shared" si="3"/>
        <v>7668.5360000000001</v>
      </c>
    </row>
    <row r="88" spans="1:19" x14ac:dyDescent="0.4">
      <c r="A88" s="136" t="s">
        <v>41</v>
      </c>
      <c r="B88" s="140" t="s">
        <v>2061</v>
      </c>
      <c r="C88" s="144">
        <v>92028</v>
      </c>
      <c r="D88" s="144">
        <v>1689</v>
      </c>
      <c r="E88" s="144">
        <v>75394</v>
      </c>
      <c r="F88" s="145">
        <v>13524</v>
      </c>
      <c r="G88" s="144">
        <v>1420</v>
      </c>
      <c r="H88" s="144">
        <v>1</v>
      </c>
      <c r="I88" s="140"/>
      <c r="J88" s="140"/>
      <c r="K88" s="174" t="s">
        <v>803</v>
      </c>
      <c r="L88" s="140" t="s">
        <v>1697</v>
      </c>
      <c r="M88" s="150">
        <v>7102.3613999999998</v>
      </c>
      <c r="N88" s="150">
        <v>1167.9032</v>
      </c>
      <c r="O88" s="150">
        <v>1875.3569</v>
      </c>
      <c r="P88" s="150">
        <v>2608.9215999999997</v>
      </c>
      <c r="Q88" s="150">
        <v>12754.543099999999</v>
      </c>
      <c r="R88" s="151">
        <f t="shared" si="2"/>
        <v>2608.9215999999997</v>
      </c>
      <c r="S88" s="153">
        <f t="shared" si="3"/>
        <v>12754.543100000001</v>
      </c>
    </row>
    <row r="89" spans="1:19" x14ac:dyDescent="0.4">
      <c r="A89" s="136" t="s">
        <v>42</v>
      </c>
      <c r="B89" s="140" t="s">
        <v>2062</v>
      </c>
      <c r="C89" s="144">
        <v>90429</v>
      </c>
      <c r="D89" s="144">
        <v>6366</v>
      </c>
      <c r="E89" s="144">
        <v>11896</v>
      </c>
      <c r="F89" s="145">
        <v>59917</v>
      </c>
      <c r="G89" s="144">
        <v>11901</v>
      </c>
      <c r="H89" s="144">
        <v>349</v>
      </c>
      <c r="I89" s="140"/>
      <c r="J89" s="140"/>
      <c r="K89" s="174" t="s">
        <v>757</v>
      </c>
      <c r="L89" s="140" t="s">
        <v>1653</v>
      </c>
      <c r="M89" s="150">
        <v>20021.322899999999</v>
      </c>
      <c r="N89" s="150">
        <v>2432.6193000000003</v>
      </c>
      <c r="O89" s="150">
        <v>3700.5550999999996</v>
      </c>
      <c r="P89" s="150">
        <v>4253.7325000000019</v>
      </c>
      <c r="Q89" s="150">
        <v>30408.229800000001</v>
      </c>
      <c r="R89" s="151">
        <f t="shared" si="2"/>
        <v>4253.7325000000019</v>
      </c>
      <c r="S89" s="153">
        <f t="shared" si="3"/>
        <v>30408.229799999997</v>
      </c>
    </row>
    <row r="90" spans="1:19" x14ac:dyDescent="0.4">
      <c r="A90" s="136" t="s">
        <v>43</v>
      </c>
      <c r="B90" s="140" t="s">
        <v>2063</v>
      </c>
      <c r="C90" s="144">
        <v>104811</v>
      </c>
      <c r="D90" s="144">
        <v>2435</v>
      </c>
      <c r="E90" s="144">
        <v>4583</v>
      </c>
      <c r="F90" s="145">
        <v>85802</v>
      </c>
      <c r="G90" s="144">
        <v>11991</v>
      </c>
      <c r="H90" s="144">
        <v>0</v>
      </c>
      <c r="I90" s="140"/>
      <c r="J90" s="140"/>
      <c r="K90" s="174" t="s">
        <v>883</v>
      </c>
      <c r="L90" s="140" t="s">
        <v>1777</v>
      </c>
      <c r="M90" s="150">
        <v>27481.962899999999</v>
      </c>
      <c r="N90" s="150">
        <v>3157.7999</v>
      </c>
      <c r="O90" s="150">
        <v>5824.2864</v>
      </c>
      <c r="P90" s="150">
        <v>2242.2053000000042</v>
      </c>
      <c r="Q90" s="150">
        <v>38706.254500000003</v>
      </c>
      <c r="R90" s="151">
        <f t="shared" si="2"/>
        <v>2242.2053000000042</v>
      </c>
      <c r="S90" s="153">
        <f t="shared" si="3"/>
        <v>38706.254499999995</v>
      </c>
    </row>
    <row r="91" spans="1:19" x14ac:dyDescent="0.4">
      <c r="A91" s="136" t="s">
        <v>44</v>
      </c>
      <c r="B91" s="140" t="s">
        <v>2064</v>
      </c>
      <c r="C91" s="144">
        <v>86653</v>
      </c>
      <c r="D91" s="144">
        <v>10960</v>
      </c>
      <c r="E91" s="144">
        <v>4674</v>
      </c>
      <c r="F91" s="145">
        <v>63632</v>
      </c>
      <c r="G91" s="144">
        <v>7000</v>
      </c>
      <c r="H91" s="144">
        <v>387</v>
      </c>
      <c r="I91" s="140"/>
      <c r="J91" s="140"/>
      <c r="K91" s="174" t="s">
        <v>899</v>
      </c>
      <c r="L91" s="140" t="s">
        <v>1793</v>
      </c>
      <c r="M91" s="150">
        <v>11703.920000000002</v>
      </c>
      <c r="N91" s="150">
        <v>635.49999999999989</v>
      </c>
      <c r="O91" s="150">
        <v>2139.9</v>
      </c>
      <c r="P91" s="150">
        <v>1628.2699999999982</v>
      </c>
      <c r="Q91" s="150">
        <v>16107.59</v>
      </c>
      <c r="R91" s="151">
        <f t="shared" si="2"/>
        <v>1628.2699999999982</v>
      </c>
      <c r="S91" s="153">
        <f t="shared" si="3"/>
        <v>16107.59</v>
      </c>
    </row>
    <row r="92" spans="1:19" x14ac:dyDescent="0.4">
      <c r="A92" s="136" t="s">
        <v>45</v>
      </c>
      <c r="B92" s="140" t="s">
        <v>2065</v>
      </c>
      <c r="C92" s="144">
        <v>81457</v>
      </c>
      <c r="D92" s="144">
        <v>629</v>
      </c>
      <c r="E92" s="144">
        <v>10908</v>
      </c>
      <c r="F92" s="145">
        <v>66559</v>
      </c>
      <c r="G92" s="144">
        <v>3361</v>
      </c>
      <c r="H92" s="144">
        <v>0</v>
      </c>
      <c r="I92" s="140"/>
      <c r="J92" s="140"/>
      <c r="K92" s="174" t="s">
        <v>863</v>
      </c>
      <c r="L92" s="140" t="s">
        <v>1757</v>
      </c>
      <c r="M92" s="150">
        <v>28981.379199999999</v>
      </c>
      <c r="N92" s="150">
        <v>2107.2035000000001</v>
      </c>
      <c r="O92" s="150">
        <v>9406.4456000000009</v>
      </c>
      <c r="P92" s="150">
        <v>2682.7499000000007</v>
      </c>
      <c r="Q92" s="150">
        <v>43177.778200000001</v>
      </c>
      <c r="R92" s="151">
        <f t="shared" si="2"/>
        <v>2682.7499000000007</v>
      </c>
      <c r="S92" s="153">
        <f t="shared" si="3"/>
        <v>43177.778200000001</v>
      </c>
    </row>
    <row r="93" spans="1:19" x14ac:dyDescent="0.4">
      <c r="A93" s="136" t="s">
        <v>46</v>
      </c>
      <c r="B93" s="140" t="s">
        <v>2066</v>
      </c>
      <c r="C93" s="144">
        <v>154276</v>
      </c>
      <c r="D93" s="144">
        <v>21650</v>
      </c>
      <c r="E93" s="144">
        <v>41477</v>
      </c>
      <c r="F93" s="145">
        <v>80238</v>
      </c>
      <c r="G93" s="144">
        <v>10911</v>
      </c>
      <c r="H93" s="144">
        <v>0</v>
      </c>
      <c r="I93" s="140"/>
      <c r="J93" s="140"/>
      <c r="K93" s="174" t="s">
        <v>851</v>
      </c>
      <c r="L93" s="140" t="s">
        <v>1745</v>
      </c>
      <c r="M93" s="150">
        <v>17327.3</v>
      </c>
      <c r="N93" s="150">
        <v>1045.52</v>
      </c>
      <c r="O93" s="150">
        <v>3063.1299999999997</v>
      </c>
      <c r="P93" s="150">
        <v>4911.730000000005</v>
      </c>
      <c r="Q93" s="150">
        <v>26347.680000000004</v>
      </c>
      <c r="R93" s="151">
        <f t="shared" si="2"/>
        <v>4911.730000000005</v>
      </c>
      <c r="S93" s="153">
        <f t="shared" si="3"/>
        <v>26347.680000000008</v>
      </c>
    </row>
    <row r="94" spans="1:19" x14ac:dyDescent="0.4">
      <c r="A94" s="136" t="s">
        <v>47</v>
      </c>
      <c r="B94" s="140" t="s">
        <v>2067</v>
      </c>
      <c r="C94" s="144">
        <v>167857</v>
      </c>
      <c r="D94" s="144">
        <v>18842</v>
      </c>
      <c r="E94" s="144">
        <v>59180</v>
      </c>
      <c r="F94" s="145">
        <v>81892</v>
      </c>
      <c r="G94" s="144">
        <v>5820</v>
      </c>
      <c r="H94" s="144">
        <v>2123</v>
      </c>
      <c r="I94" s="140"/>
      <c r="J94" s="140"/>
      <c r="K94" s="174" t="s">
        <v>875</v>
      </c>
      <c r="L94" s="140" t="s">
        <v>1769</v>
      </c>
      <c r="M94" s="150">
        <v>4424.1405999999997</v>
      </c>
      <c r="N94" s="150">
        <v>232.5385</v>
      </c>
      <c r="O94" s="150">
        <v>756.1146</v>
      </c>
      <c r="P94" s="150">
        <v>365.65680000000009</v>
      </c>
      <c r="Q94" s="150">
        <v>5778.4504999999999</v>
      </c>
      <c r="R94" s="151">
        <f t="shared" si="2"/>
        <v>365.65680000000009</v>
      </c>
      <c r="S94" s="153">
        <f t="shared" si="3"/>
        <v>5778.450499999999</v>
      </c>
    </row>
    <row r="95" spans="1:19" x14ac:dyDescent="0.4">
      <c r="A95" s="136" t="s">
        <v>48</v>
      </c>
      <c r="B95" s="140" t="s">
        <v>2068</v>
      </c>
      <c r="C95" s="144">
        <v>48542</v>
      </c>
      <c r="D95" s="144">
        <v>3343</v>
      </c>
      <c r="E95" s="144">
        <v>1584</v>
      </c>
      <c r="F95" s="145">
        <v>39451</v>
      </c>
      <c r="G95" s="144">
        <v>4164</v>
      </c>
      <c r="H95" s="144">
        <v>0</v>
      </c>
      <c r="I95" s="140"/>
      <c r="J95" s="140"/>
      <c r="K95" s="174" t="s">
        <v>838</v>
      </c>
      <c r="L95" s="140" t="s">
        <v>1732</v>
      </c>
      <c r="M95" s="150">
        <v>17553.498199999998</v>
      </c>
      <c r="N95" s="150">
        <v>1211.4211</v>
      </c>
      <c r="O95" s="150">
        <v>3988.4732999999997</v>
      </c>
      <c r="P95" s="150">
        <v>2439.7651000000023</v>
      </c>
      <c r="Q95" s="150">
        <v>25193.1577</v>
      </c>
      <c r="R95" s="151">
        <f t="shared" si="2"/>
        <v>2439.7651000000023</v>
      </c>
      <c r="S95" s="153">
        <f t="shared" si="3"/>
        <v>25193.157700000003</v>
      </c>
    </row>
    <row r="96" spans="1:19" x14ac:dyDescent="0.4">
      <c r="A96" s="136" t="s">
        <v>57</v>
      </c>
      <c r="B96" s="140" t="s">
        <v>2069</v>
      </c>
      <c r="C96" s="144">
        <v>157746</v>
      </c>
      <c r="D96" s="144">
        <v>32485</v>
      </c>
      <c r="E96" s="144">
        <v>19920</v>
      </c>
      <c r="F96" s="145">
        <v>99355</v>
      </c>
      <c r="G96" s="144">
        <v>5985</v>
      </c>
      <c r="H96" s="144">
        <v>1</v>
      </c>
      <c r="I96" s="140"/>
      <c r="J96" s="140"/>
      <c r="K96" s="174" t="s">
        <v>839</v>
      </c>
      <c r="L96" s="140" t="s">
        <v>1733</v>
      </c>
      <c r="M96" s="150">
        <v>8478.6</v>
      </c>
      <c r="N96" s="150">
        <v>494.00139999999993</v>
      </c>
      <c r="O96" s="150">
        <v>1754.3218935</v>
      </c>
      <c r="P96" s="150">
        <v>1432.3318065000017</v>
      </c>
      <c r="Q96" s="150">
        <v>12159.255100000002</v>
      </c>
      <c r="R96" s="151">
        <f t="shared" si="2"/>
        <v>1432.3318065000017</v>
      </c>
      <c r="S96" s="153">
        <f t="shared" si="3"/>
        <v>12159.255100000002</v>
      </c>
    </row>
    <row r="97" spans="1:19" x14ac:dyDescent="0.4">
      <c r="A97" s="136" t="s">
        <v>58</v>
      </c>
      <c r="B97" s="140" t="s">
        <v>2070</v>
      </c>
      <c r="C97" s="144">
        <v>65170</v>
      </c>
      <c r="D97" s="144">
        <v>8926</v>
      </c>
      <c r="E97" s="144">
        <v>6536</v>
      </c>
      <c r="F97" s="145">
        <v>44290</v>
      </c>
      <c r="G97" s="144">
        <v>5418</v>
      </c>
      <c r="H97" s="144">
        <v>0</v>
      </c>
      <c r="I97" s="140"/>
      <c r="J97" s="140"/>
      <c r="K97" s="174" t="s">
        <v>406</v>
      </c>
      <c r="L97" s="140" t="s">
        <v>1305</v>
      </c>
      <c r="M97" s="150">
        <v>5656.3825999999999</v>
      </c>
      <c r="N97" s="150">
        <v>410.7122</v>
      </c>
      <c r="O97" s="150">
        <v>574.66879999999992</v>
      </c>
      <c r="P97" s="150">
        <v>1191.1092000000003</v>
      </c>
      <c r="Q97" s="150">
        <v>7832.8728000000001</v>
      </c>
      <c r="R97" s="151">
        <f t="shared" si="2"/>
        <v>1191.1092000000003</v>
      </c>
      <c r="S97" s="153">
        <f t="shared" si="3"/>
        <v>7832.872800000001</v>
      </c>
    </row>
    <row r="98" spans="1:19" x14ac:dyDescent="0.4">
      <c r="A98" s="136" t="s">
        <v>59</v>
      </c>
      <c r="B98" s="140" t="s">
        <v>2071</v>
      </c>
      <c r="C98" s="144">
        <v>97387</v>
      </c>
      <c r="D98" s="144">
        <v>11612</v>
      </c>
      <c r="E98" s="144">
        <v>4947</v>
      </c>
      <c r="F98" s="145">
        <v>56213</v>
      </c>
      <c r="G98" s="144">
        <v>18813</v>
      </c>
      <c r="H98" s="144">
        <v>5802</v>
      </c>
      <c r="I98" s="140"/>
      <c r="J98" s="140"/>
      <c r="K98" s="174" t="s">
        <v>407</v>
      </c>
      <c r="L98" s="140" t="s">
        <v>1306</v>
      </c>
      <c r="M98" s="150">
        <v>8161.3955000000014</v>
      </c>
      <c r="N98" s="150">
        <v>1237.5587999999998</v>
      </c>
      <c r="O98" s="150">
        <v>1885.4124000000002</v>
      </c>
      <c r="P98" s="150">
        <v>2687.5561999999964</v>
      </c>
      <c r="Q98" s="150">
        <v>13971.922899999998</v>
      </c>
      <c r="R98" s="151">
        <f t="shared" si="2"/>
        <v>2687.5561999999964</v>
      </c>
      <c r="S98" s="153">
        <f t="shared" si="3"/>
        <v>13971.922899999998</v>
      </c>
    </row>
    <row r="99" spans="1:19" x14ac:dyDescent="0.4">
      <c r="A99" s="136" t="s">
        <v>60</v>
      </c>
      <c r="B99" s="140" t="s">
        <v>2072</v>
      </c>
      <c r="C99" s="144">
        <v>129460</v>
      </c>
      <c r="D99" s="144">
        <v>25799</v>
      </c>
      <c r="E99" s="144">
        <v>12392</v>
      </c>
      <c r="F99" s="145">
        <v>84842</v>
      </c>
      <c r="G99" s="144">
        <v>5981</v>
      </c>
      <c r="H99" s="144">
        <v>446</v>
      </c>
      <c r="I99" s="140"/>
      <c r="J99" s="140"/>
      <c r="K99" s="174" t="s">
        <v>408</v>
      </c>
      <c r="L99" s="140" t="s">
        <v>1307</v>
      </c>
      <c r="M99" s="150">
        <v>3249.4</v>
      </c>
      <c r="N99" s="150">
        <v>56.787599999999998</v>
      </c>
      <c r="O99" s="150">
        <v>159.55760000000001</v>
      </c>
      <c r="P99" s="150">
        <v>205.2552999999991</v>
      </c>
      <c r="Q99" s="150">
        <v>3671.0004999999992</v>
      </c>
      <c r="R99" s="151">
        <f t="shared" si="2"/>
        <v>205.2552999999991</v>
      </c>
      <c r="S99" s="153">
        <f t="shared" si="3"/>
        <v>3671.0004999999992</v>
      </c>
    </row>
    <row r="100" spans="1:19" x14ac:dyDescent="0.4">
      <c r="A100" s="136" t="s">
        <v>61</v>
      </c>
      <c r="B100" s="140" t="s">
        <v>2073</v>
      </c>
      <c r="C100" s="144">
        <v>63900</v>
      </c>
      <c r="D100" s="144">
        <v>11768</v>
      </c>
      <c r="E100" s="144">
        <v>5015</v>
      </c>
      <c r="F100" s="145">
        <v>45444</v>
      </c>
      <c r="G100" s="144">
        <v>519</v>
      </c>
      <c r="H100" s="144">
        <v>1154</v>
      </c>
      <c r="I100" s="140"/>
      <c r="J100" s="140"/>
      <c r="K100" s="174" t="s">
        <v>409</v>
      </c>
      <c r="L100" s="140" t="s">
        <v>1308</v>
      </c>
      <c r="M100" s="150">
        <v>1113.1454000000001</v>
      </c>
      <c r="N100" s="150">
        <v>18.670999999999999</v>
      </c>
      <c r="O100" s="150">
        <v>61.957900000000002</v>
      </c>
      <c r="P100" s="150">
        <v>743.34919999999977</v>
      </c>
      <c r="Q100" s="150">
        <v>1937.1234999999999</v>
      </c>
      <c r="R100" s="151">
        <f t="shared" si="2"/>
        <v>743.34919999999977</v>
      </c>
      <c r="S100" s="153">
        <f t="shared" si="3"/>
        <v>1937.1235000000001</v>
      </c>
    </row>
    <row r="101" spans="1:19" x14ac:dyDescent="0.4">
      <c r="A101" s="136" t="s">
        <v>62</v>
      </c>
      <c r="B101" s="140" t="s">
        <v>2074</v>
      </c>
      <c r="C101" s="144">
        <v>93357</v>
      </c>
      <c r="D101" s="144">
        <v>7134</v>
      </c>
      <c r="E101" s="144">
        <v>12143</v>
      </c>
      <c r="F101" s="145">
        <v>67546</v>
      </c>
      <c r="G101" s="144">
        <v>4552</v>
      </c>
      <c r="H101" s="144">
        <v>1982</v>
      </c>
      <c r="I101" s="140"/>
      <c r="J101" s="140"/>
      <c r="K101" s="174" t="s">
        <v>215</v>
      </c>
      <c r="L101" s="140" t="s">
        <v>1114</v>
      </c>
      <c r="M101" s="150">
        <v>1361.5564999999999</v>
      </c>
      <c r="N101" s="150">
        <v>17.9011</v>
      </c>
      <c r="O101" s="150">
        <v>159.4547</v>
      </c>
      <c r="P101" s="150">
        <v>106.99100000000004</v>
      </c>
      <c r="Q101" s="150">
        <v>1645.9032999999999</v>
      </c>
      <c r="R101" s="151">
        <f t="shared" si="2"/>
        <v>106.99100000000004</v>
      </c>
      <c r="S101" s="153">
        <f t="shared" si="3"/>
        <v>1645.9032999999999</v>
      </c>
    </row>
    <row r="102" spans="1:19" x14ac:dyDescent="0.4">
      <c r="A102" s="136" t="s">
        <v>63</v>
      </c>
      <c r="B102" s="140" t="s">
        <v>2075</v>
      </c>
      <c r="C102" s="144">
        <v>52694</v>
      </c>
      <c r="D102" s="144">
        <v>3875</v>
      </c>
      <c r="E102" s="144">
        <v>8925</v>
      </c>
      <c r="F102" s="145">
        <v>36927</v>
      </c>
      <c r="G102" s="144">
        <v>2967</v>
      </c>
      <c r="H102" s="144">
        <v>0</v>
      </c>
      <c r="I102" s="140"/>
      <c r="J102" s="140"/>
      <c r="K102" s="174" t="s">
        <v>216</v>
      </c>
      <c r="L102" s="140" t="s">
        <v>1115</v>
      </c>
      <c r="M102" s="150">
        <v>3014.82</v>
      </c>
      <c r="N102" s="150">
        <v>35.53</v>
      </c>
      <c r="O102" s="150">
        <v>112.37</v>
      </c>
      <c r="P102" s="150">
        <v>373.81000000000051</v>
      </c>
      <c r="Q102" s="150">
        <v>3536.5300000000007</v>
      </c>
      <c r="R102" s="151">
        <f t="shared" si="2"/>
        <v>373.81000000000051</v>
      </c>
      <c r="S102" s="153">
        <f t="shared" si="3"/>
        <v>3536.5300000000007</v>
      </c>
    </row>
    <row r="103" spans="1:19" x14ac:dyDescent="0.4">
      <c r="A103" s="136" t="s">
        <v>147</v>
      </c>
      <c r="B103" s="140" t="s">
        <v>2076</v>
      </c>
      <c r="C103" s="144">
        <v>588209</v>
      </c>
      <c r="D103" s="144">
        <v>158984</v>
      </c>
      <c r="E103" s="144">
        <v>64805</v>
      </c>
      <c r="F103" s="145">
        <v>307605</v>
      </c>
      <c r="G103" s="144">
        <v>56815</v>
      </c>
      <c r="H103" s="144">
        <v>0</v>
      </c>
      <c r="I103" s="140"/>
      <c r="J103" s="140"/>
      <c r="K103" s="174" t="s">
        <v>217</v>
      </c>
      <c r="L103" s="140" t="s">
        <v>1116</v>
      </c>
      <c r="M103" s="150">
        <v>3214.9340000000002</v>
      </c>
      <c r="N103" s="150">
        <v>32.863</v>
      </c>
      <c r="O103" s="150">
        <v>208.37599999999998</v>
      </c>
      <c r="P103" s="150">
        <v>381.69999999999982</v>
      </c>
      <c r="Q103" s="150">
        <v>3837.873</v>
      </c>
      <c r="R103" s="151">
        <f t="shared" si="2"/>
        <v>381.69999999999982</v>
      </c>
      <c r="S103" s="153">
        <f t="shared" si="3"/>
        <v>3837.8729999999996</v>
      </c>
    </row>
    <row r="104" spans="1:19" x14ac:dyDescent="0.4">
      <c r="A104" s="136" t="s">
        <v>148</v>
      </c>
      <c r="B104" s="140" t="s">
        <v>2077</v>
      </c>
      <c r="C104" s="144">
        <v>81924</v>
      </c>
      <c r="D104" s="144">
        <v>16196</v>
      </c>
      <c r="E104" s="144">
        <v>16940</v>
      </c>
      <c r="F104" s="145">
        <v>48646</v>
      </c>
      <c r="G104" s="144">
        <v>76</v>
      </c>
      <c r="H104" s="144">
        <v>66</v>
      </c>
      <c r="I104" s="140"/>
      <c r="J104" s="140"/>
      <c r="K104" s="174" t="s">
        <v>218</v>
      </c>
      <c r="L104" s="140" t="s">
        <v>1117</v>
      </c>
      <c r="M104" s="150">
        <v>1624.6890000000001</v>
      </c>
      <c r="N104" s="150">
        <v>104.352</v>
      </c>
      <c r="O104" s="150">
        <v>144.761</v>
      </c>
      <c r="P104" s="150">
        <v>217.47300000000004</v>
      </c>
      <c r="Q104" s="150">
        <v>2091.2750000000001</v>
      </c>
      <c r="R104" s="151">
        <f t="shared" si="2"/>
        <v>217.47300000000004</v>
      </c>
      <c r="S104" s="153">
        <f t="shared" si="3"/>
        <v>2091.2750000000001</v>
      </c>
    </row>
    <row r="105" spans="1:19" x14ac:dyDescent="0.4">
      <c r="A105" s="136" t="s">
        <v>149</v>
      </c>
      <c r="B105" s="140" t="s">
        <v>2078</v>
      </c>
      <c r="C105" s="144">
        <v>87001</v>
      </c>
      <c r="D105" s="144">
        <v>9888</v>
      </c>
      <c r="E105" s="144">
        <v>4903</v>
      </c>
      <c r="F105" s="145">
        <v>69516</v>
      </c>
      <c r="G105" s="144">
        <v>2694</v>
      </c>
      <c r="H105" s="144">
        <v>0</v>
      </c>
      <c r="I105" s="140"/>
      <c r="J105" s="140"/>
      <c r="K105" s="174" t="s">
        <v>219</v>
      </c>
      <c r="L105" s="140" t="s">
        <v>1118</v>
      </c>
      <c r="M105" s="150">
        <v>1419.1953000000001</v>
      </c>
      <c r="N105" s="150">
        <v>33.372300000000003</v>
      </c>
      <c r="O105" s="150">
        <v>70.545299999999997</v>
      </c>
      <c r="P105" s="150">
        <v>598.70689999999968</v>
      </c>
      <c r="Q105" s="150">
        <v>2121.8197999999998</v>
      </c>
      <c r="R105" s="151">
        <f t="shared" si="2"/>
        <v>598.70689999999968</v>
      </c>
      <c r="S105" s="153">
        <f t="shared" si="3"/>
        <v>2121.8197999999998</v>
      </c>
    </row>
    <row r="106" spans="1:19" x14ac:dyDescent="0.4">
      <c r="A106" s="136" t="s">
        <v>150</v>
      </c>
      <c r="B106" s="140" t="s">
        <v>2079</v>
      </c>
      <c r="C106" s="144">
        <v>83135</v>
      </c>
      <c r="D106" s="144">
        <v>12849</v>
      </c>
      <c r="E106" s="144">
        <v>19542</v>
      </c>
      <c r="F106" s="145">
        <v>50526</v>
      </c>
      <c r="G106" s="144">
        <v>214</v>
      </c>
      <c r="H106" s="144">
        <v>4</v>
      </c>
      <c r="I106" s="140"/>
      <c r="J106" s="140"/>
      <c r="K106" s="174" t="s">
        <v>222</v>
      </c>
      <c r="L106" s="140" t="s">
        <v>1121</v>
      </c>
      <c r="M106" s="150">
        <v>1518.6701</v>
      </c>
      <c r="N106" s="150">
        <v>6.4315999999999995</v>
      </c>
      <c r="O106" s="150">
        <v>17.613400000000002</v>
      </c>
      <c r="P106" s="150">
        <v>84.082999999999927</v>
      </c>
      <c r="Q106" s="150">
        <v>1626.7981</v>
      </c>
      <c r="R106" s="151">
        <f t="shared" si="2"/>
        <v>84.082999999999927</v>
      </c>
      <c r="S106" s="153">
        <f t="shared" si="3"/>
        <v>1626.7980999999997</v>
      </c>
    </row>
    <row r="107" spans="1:19" x14ac:dyDescent="0.4">
      <c r="A107" s="136" t="s">
        <v>151</v>
      </c>
      <c r="B107" s="140" t="s">
        <v>2080</v>
      </c>
      <c r="C107" s="144">
        <v>36581</v>
      </c>
      <c r="D107" s="144">
        <v>7034</v>
      </c>
      <c r="E107" s="144">
        <v>1585</v>
      </c>
      <c r="F107" s="145">
        <v>26125</v>
      </c>
      <c r="G107" s="144">
        <v>1835</v>
      </c>
      <c r="H107" s="144">
        <v>2</v>
      </c>
      <c r="I107" s="140"/>
      <c r="J107" s="140"/>
      <c r="K107" s="174" t="s">
        <v>223</v>
      </c>
      <c r="L107" s="140" t="s">
        <v>1122</v>
      </c>
      <c r="M107" s="150">
        <v>1336.1084999999998</v>
      </c>
      <c r="N107" s="150">
        <v>12.183599999999998</v>
      </c>
      <c r="O107" s="150">
        <v>45.531899999999993</v>
      </c>
      <c r="P107" s="150">
        <v>294.18210000000022</v>
      </c>
      <c r="Q107" s="150">
        <v>1688.0061000000001</v>
      </c>
      <c r="R107" s="151">
        <f t="shared" si="2"/>
        <v>294.18210000000022</v>
      </c>
      <c r="S107" s="153">
        <f t="shared" si="3"/>
        <v>1688.0061000000001</v>
      </c>
    </row>
    <row r="108" spans="1:19" x14ac:dyDescent="0.4">
      <c r="A108" s="136" t="s">
        <v>152</v>
      </c>
      <c r="B108" s="140" t="s">
        <v>2081</v>
      </c>
      <c r="C108" s="144">
        <v>33069</v>
      </c>
      <c r="D108" s="144">
        <v>5097</v>
      </c>
      <c r="E108" s="144">
        <v>3712</v>
      </c>
      <c r="F108" s="145">
        <v>22956</v>
      </c>
      <c r="G108" s="144">
        <v>831</v>
      </c>
      <c r="H108" s="144">
        <v>473</v>
      </c>
      <c r="I108" s="140"/>
      <c r="J108" s="140"/>
      <c r="K108" s="174" t="s">
        <v>224</v>
      </c>
      <c r="L108" s="140" t="s">
        <v>1123</v>
      </c>
      <c r="M108" s="150">
        <v>631.88010000000008</v>
      </c>
      <c r="N108" s="150">
        <v>1.5645</v>
      </c>
      <c r="O108" s="150">
        <v>10.0686</v>
      </c>
      <c r="P108" s="150">
        <v>25.164800000000024</v>
      </c>
      <c r="Q108" s="150">
        <v>668.67800000000011</v>
      </c>
      <c r="R108" s="151">
        <f t="shared" si="2"/>
        <v>25.164800000000024</v>
      </c>
      <c r="S108" s="153">
        <f t="shared" si="3"/>
        <v>668.678</v>
      </c>
    </row>
    <row r="109" spans="1:19" x14ac:dyDescent="0.4">
      <c r="A109" s="136" t="s">
        <v>153</v>
      </c>
      <c r="B109" s="140" t="s">
        <v>2082</v>
      </c>
      <c r="C109" s="144">
        <v>139578</v>
      </c>
      <c r="D109" s="144">
        <v>18316</v>
      </c>
      <c r="E109" s="144">
        <v>31407</v>
      </c>
      <c r="F109" s="145">
        <v>89855</v>
      </c>
      <c r="G109" s="144">
        <v>0</v>
      </c>
      <c r="H109" s="144">
        <v>0</v>
      </c>
      <c r="I109" s="140"/>
      <c r="J109" s="140"/>
      <c r="K109" s="174" t="s">
        <v>225</v>
      </c>
      <c r="L109" s="140" t="s">
        <v>1124</v>
      </c>
      <c r="M109" s="150">
        <v>897.71430000000009</v>
      </c>
      <c r="N109" s="150">
        <v>2.7517</v>
      </c>
      <c r="O109" s="150">
        <v>20.062600000000003</v>
      </c>
      <c r="P109" s="150">
        <v>60.039299999999912</v>
      </c>
      <c r="Q109" s="150">
        <v>980.56790000000001</v>
      </c>
      <c r="R109" s="151">
        <f t="shared" si="2"/>
        <v>60.039299999999912</v>
      </c>
      <c r="S109" s="153">
        <f t="shared" si="3"/>
        <v>980.56790000000001</v>
      </c>
    </row>
    <row r="110" spans="1:19" x14ac:dyDescent="0.4">
      <c r="A110" s="136" t="s">
        <v>154</v>
      </c>
      <c r="B110" s="140" t="s">
        <v>2083</v>
      </c>
      <c r="C110" s="144">
        <v>111048</v>
      </c>
      <c r="D110" s="144">
        <v>3978</v>
      </c>
      <c r="E110" s="144">
        <v>32705</v>
      </c>
      <c r="F110" s="145">
        <v>74328</v>
      </c>
      <c r="G110" s="144">
        <v>10</v>
      </c>
      <c r="H110" s="144">
        <v>27</v>
      </c>
      <c r="I110" s="140"/>
      <c r="J110" s="140"/>
      <c r="K110" s="174" t="s">
        <v>226</v>
      </c>
      <c r="L110" s="140" t="s">
        <v>1125</v>
      </c>
      <c r="M110" s="150">
        <v>746.27280000000007</v>
      </c>
      <c r="N110" s="150">
        <v>38.342199999999998</v>
      </c>
      <c r="O110" s="150">
        <v>33.838299999999997</v>
      </c>
      <c r="P110" s="150">
        <v>28.900299999999845</v>
      </c>
      <c r="Q110" s="150">
        <v>847.35359999999991</v>
      </c>
      <c r="R110" s="151">
        <f t="shared" si="2"/>
        <v>28.900299999999845</v>
      </c>
      <c r="S110" s="153">
        <f t="shared" si="3"/>
        <v>847.35359999999991</v>
      </c>
    </row>
    <row r="111" spans="1:19" x14ac:dyDescent="0.4">
      <c r="A111" s="136" t="s">
        <v>155</v>
      </c>
      <c r="B111" s="140" t="s">
        <v>2084</v>
      </c>
      <c r="C111" s="144">
        <v>69620</v>
      </c>
      <c r="D111" s="144">
        <v>8172</v>
      </c>
      <c r="E111" s="144">
        <v>3752</v>
      </c>
      <c r="F111" s="145">
        <v>46646</v>
      </c>
      <c r="G111" s="144">
        <v>11050</v>
      </c>
      <c r="H111" s="144">
        <v>0</v>
      </c>
      <c r="I111" s="140"/>
      <c r="J111" s="140"/>
      <c r="K111" s="174" t="s">
        <v>227</v>
      </c>
      <c r="L111" s="140" t="s">
        <v>1126</v>
      </c>
      <c r="M111" s="150">
        <v>1438.8342</v>
      </c>
      <c r="N111" s="150">
        <v>2.0253000000000001</v>
      </c>
      <c r="O111" s="150">
        <v>19.640699999999999</v>
      </c>
      <c r="P111" s="150">
        <v>80.841099999999813</v>
      </c>
      <c r="Q111" s="150">
        <v>1541.3412999999998</v>
      </c>
      <c r="R111" s="151">
        <f t="shared" si="2"/>
        <v>80.841099999999813</v>
      </c>
      <c r="S111" s="153">
        <f t="shared" si="3"/>
        <v>1541.3412999999998</v>
      </c>
    </row>
    <row r="112" spans="1:19" x14ac:dyDescent="0.4">
      <c r="A112" s="136" t="s">
        <v>120</v>
      </c>
      <c r="B112" s="140" t="s">
        <v>2085</v>
      </c>
      <c r="C112" s="144">
        <v>296065</v>
      </c>
      <c r="D112" s="144">
        <v>92916</v>
      </c>
      <c r="E112" s="144">
        <v>43223</v>
      </c>
      <c r="F112" s="145">
        <v>155366</v>
      </c>
      <c r="G112" s="144">
        <v>4560</v>
      </c>
      <c r="H112" s="144">
        <v>0</v>
      </c>
      <c r="I112" s="140"/>
      <c r="J112" s="140"/>
      <c r="K112" s="174" t="s">
        <v>228</v>
      </c>
      <c r="L112" s="140" t="s">
        <v>1127</v>
      </c>
      <c r="M112" s="150">
        <v>664.45129999999995</v>
      </c>
      <c r="N112" s="150">
        <v>2.92</v>
      </c>
      <c r="O112" s="150">
        <v>12.2502</v>
      </c>
      <c r="P112" s="150">
        <v>1.8357000000001111</v>
      </c>
      <c r="Q112" s="150">
        <v>681.45720000000006</v>
      </c>
      <c r="R112" s="151">
        <f t="shared" si="2"/>
        <v>1.8357000000001111</v>
      </c>
      <c r="S112" s="153">
        <f t="shared" si="3"/>
        <v>681.45719999999994</v>
      </c>
    </row>
    <row r="113" spans="1:19" x14ac:dyDescent="0.4">
      <c r="A113" s="136" t="s">
        <v>121</v>
      </c>
      <c r="B113" s="140" t="s">
        <v>2086</v>
      </c>
      <c r="C113" s="144">
        <v>390486</v>
      </c>
      <c r="D113" s="144">
        <v>76116</v>
      </c>
      <c r="E113" s="144">
        <v>36672</v>
      </c>
      <c r="F113" s="145">
        <v>200373</v>
      </c>
      <c r="G113" s="144">
        <v>77325</v>
      </c>
      <c r="H113" s="144">
        <v>0</v>
      </c>
      <c r="I113" s="140"/>
      <c r="J113" s="140"/>
      <c r="K113" s="174" t="s">
        <v>231</v>
      </c>
      <c r="L113" s="140" t="s">
        <v>1130</v>
      </c>
      <c r="M113" s="150">
        <v>1057.6498000000001</v>
      </c>
      <c r="N113" s="150">
        <v>77.815299999999993</v>
      </c>
      <c r="O113" s="150">
        <v>161.6703</v>
      </c>
      <c r="P113" s="150">
        <v>60.239800000000059</v>
      </c>
      <c r="Q113" s="150">
        <v>1357.3752000000002</v>
      </c>
      <c r="R113" s="151">
        <f t="shared" si="2"/>
        <v>60.239800000000059</v>
      </c>
      <c r="S113" s="153">
        <f t="shared" si="3"/>
        <v>1357.3752000000002</v>
      </c>
    </row>
    <row r="114" spans="1:19" x14ac:dyDescent="0.4">
      <c r="A114" s="136" t="s">
        <v>122</v>
      </c>
      <c r="B114" s="140" t="s">
        <v>2087</v>
      </c>
      <c r="C114" s="144">
        <v>99845</v>
      </c>
      <c r="D114" s="144">
        <v>27445</v>
      </c>
      <c r="E114" s="144">
        <v>9811</v>
      </c>
      <c r="F114" s="145">
        <v>62437</v>
      </c>
      <c r="G114" s="144">
        <v>152</v>
      </c>
      <c r="H114" s="144">
        <v>0</v>
      </c>
      <c r="I114" s="140"/>
      <c r="J114" s="140"/>
      <c r="K114" s="174" t="s">
        <v>232</v>
      </c>
      <c r="L114" s="140" t="s">
        <v>1131</v>
      </c>
      <c r="M114" s="150">
        <v>446.82310000000001</v>
      </c>
      <c r="N114" s="150">
        <v>21.907</v>
      </c>
      <c r="O114" s="150">
        <v>41.238399999999999</v>
      </c>
      <c r="P114" s="150">
        <v>35.158800000000099</v>
      </c>
      <c r="Q114" s="150">
        <v>545.1273000000001</v>
      </c>
      <c r="R114" s="151">
        <f t="shared" si="2"/>
        <v>35.158800000000099</v>
      </c>
      <c r="S114" s="153">
        <f t="shared" si="3"/>
        <v>545.1273000000001</v>
      </c>
    </row>
    <row r="115" spans="1:19" x14ac:dyDescent="0.4">
      <c r="A115" s="136" t="s">
        <v>123</v>
      </c>
      <c r="B115" s="140" t="s">
        <v>2088</v>
      </c>
      <c r="C115" s="144">
        <v>82456</v>
      </c>
      <c r="D115" s="144">
        <v>3719</v>
      </c>
      <c r="E115" s="144">
        <v>17925</v>
      </c>
      <c r="F115" s="145">
        <v>56310</v>
      </c>
      <c r="G115" s="144">
        <v>4502</v>
      </c>
      <c r="H115" s="144">
        <v>0</v>
      </c>
      <c r="I115" s="140"/>
      <c r="J115" s="140"/>
      <c r="K115" s="174" t="s">
        <v>233</v>
      </c>
      <c r="L115" s="140" t="s">
        <v>1132</v>
      </c>
      <c r="M115" s="150">
        <v>489.78739999999993</v>
      </c>
      <c r="N115" s="150">
        <v>36.733100000000007</v>
      </c>
      <c r="O115" s="150">
        <v>53.664400000000008</v>
      </c>
      <c r="P115" s="150">
        <v>41.880900000000132</v>
      </c>
      <c r="Q115" s="150">
        <v>622.06580000000008</v>
      </c>
      <c r="R115" s="151">
        <f t="shared" si="2"/>
        <v>41.880900000000132</v>
      </c>
      <c r="S115" s="153">
        <f t="shared" si="3"/>
        <v>622.06580000000008</v>
      </c>
    </row>
    <row r="116" spans="1:19" x14ac:dyDescent="0.4">
      <c r="A116" s="136" t="s">
        <v>124</v>
      </c>
      <c r="B116" s="140" t="s">
        <v>2089</v>
      </c>
      <c r="C116" s="144">
        <v>138213</v>
      </c>
      <c r="D116" s="144">
        <v>18093</v>
      </c>
      <c r="E116" s="144">
        <v>6339</v>
      </c>
      <c r="F116" s="145">
        <v>103423</v>
      </c>
      <c r="G116" s="144">
        <v>10358</v>
      </c>
      <c r="H116" s="144">
        <v>0</v>
      </c>
      <c r="I116" s="140"/>
      <c r="J116" s="140"/>
      <c r="K116" s="174" t="s">
        <v>234</v>
      </c>
      <c r="L116" s="140" t="s">
        <v>1133</v>
      </c>
      <c r="M116" s="150">
        <v>310.73820000000001</v>
      </c>
      <c r="N116" s="150">
        <v>12.289799999999998</v>
      </c>
      <c r="O116" s="150">
        <v>27.962400000000002</v>
      </c>
      <c r="P116" s="150">
        <v>23.215100000000021</v>
      </c>
      <c r="Q116" s="150">
        <v>374.20550000000003</v>
      </c>
      <c r="R116" s="151">
        <f t="shared" si="2"/>
        <v>23.215100000000021</v>
      </c>
      <c r="S116" s="153">
        <f t="shared" si="3"/>
        <v>374.20550000000003</v>
      </c>
    </row>
    <row r="117" spans="1:19" x14ac:dyDescent="0.4">
      <c r="A117" s="136" t="s">
        <v>125</v>
      </c>
      <c r="B117" s="140" t="s">
        <v>2090</v>
      </c>
      <c r="C117" s="144">
        <v>96668</v>
      </c>
      <c r="D117" s="144">
        <v>9735</v>
      </c>
      <c r="E117" s="144">
        <v>5356</v>
      </c>
      <c r="F117" s="145">
        <v>66209</v>
      </c>
      <c r="G117" s="144">
        <v>15368</v>
      </c>
      <c r="H117" s="144">
        <v>0</v>
      </c>
      <c r="I117" s="140"/>
      <c r="J117" s="140"/>
      <c r="K117" s="174" t="s">
        <v>235</v>
      </c>
      <c r="L117" s="140" t="s">
        <v>1134</v>
      </c>
      <c r="M117" s="150">
        <v>2374.5407999999998</v>
      </c>
      <c r="N117" s="150">
        <v>114.40100000000001</v>
      </c>
      <c r="O117" s="150">
        <v>132.9744</v>
      </c>
      <c r="P117" s="150">
        <v>254.88149999999985</v>
      </c>
      <c r="Q117" s="150">
        <v>2876.7976999999996</v>
      </c>
      <c r="R117" s="151">
        <f t="shared" si="2"/>
        <v>254.88149999999985</v>
      </c>
      <c r="S117" s="153">
        <f t="shared" si="3"/>
        <v>2876.7976999999996</v>
      </c>
    </row>
    <row r="118" spans="1:19" x14ac:dyDescent="0.4">
      <c r="A118" s="136" t="s">
        <v>126</v>
      </c>
      <c r="B118" s="140" t="s">
        <v>2091</v>
      </c>
      <c r="C118" s="144">
        <v>106905</v>
      </c>
      <c r="D118" s="144">
        <v>5263</v>
      </c>
      <c r="E118" s="144">
        <v>4559</v>
      </c>
      <c r="F118" s="145">
        <v>76976</v>
      </c>
      <c r="G118" s="144">
        <v>13096</v>
      </c>
      <c r="H118" s="144">
        <v>7011</v>
      </c>
      <c r="I118" s="140"/>
      <c r="J118" s="140"/>
      <c r="K118" s="174" t="s">
        <v>236</v>
      </c>
      <c r="L118" s="140" t="s">
        <v>1135</v>
      </c>
      <c r="M118" s="150">
        <v>774.64990000000012</v>
      </c>
      <c r="N118" s="150">
        <v>67.643900000000002</v>
      </c>
      <c r="O118" s="150">
        <v>81.817100000000011</v>
      </c>
      <c r="P118" s="150">
        <v>36.230300000000057</v>
      </c>
      <c r="Q118" s="150">
        <v>960.34120000000019</v>
      </c>
      <c r="R118" s="151">
        <f t="shared" si="2"/>
        <v>36.230300000000057</v>
      </c>
      <c r="S118" s="153">
        <f t="shared" si="3"/>
        <v>960.34120000000019</v>
      </c>
    </row>
    <row r="119" spans="1:19" x14ac:dyDescent="0.4">
      <c r="A119" s="136" t="s">
        <v>127</v>
      </c>
      <c r="B119" s="140" t="s">
        <v>2092</v>
      </c>
      <c r="C119" s="144">
        <v>94995</v>
      </c>
      <c r="D119" s="144">
        <v>9889</v>
      </c>
      <c r="E119" s="144">
        <v>4610</v>
      </c>
      <c r="F119" s="145">
        <v>54145</v>
      </c>
      <c r="G119" s="144">
        <v>26351</v>
      </c>
      <c r="H119" s="144">
        <v>0</v>
      </c>
      <c r="I119" s="140"/>
      <c r="J119" s="140"/>
      <c r="K119" s="174" t="s">
        <v>237</v>
      </c>
      <c r="L119" s="140" t="s">
        <v>1136</v>
      </c>
      <c r="M119" s="150">
        <v>741.8827</v>
      </c>
      <c r="N119" s="150">
        <v>40.794499999999999</v>
      </c>
      <c r="O119" s="150">
        <v>105.8004</v>
      </c>
      <c r="P119" s="150">
        <v>29.373899999999992</v>
      </c>
      <c r="Q119" s="150">
        <v>917.85149999999999</v>
      </c>
      <c r="R119" s="151">
        <f t="shared" si="2"/>
        <v>29.373899999999992</v>
      </c>
      <c r="S119" s="153">
        <f t="shared" si="3"/>
        <v>917.85149999999999</v>
      </c>
    </row>
    <row r="120" spans="1:19" x14ac:dyDescent="0.4">
      <c r="A120" s="136" t="s">
        <v>128</v>
      </c>
      <c r="B120" s="140" t="s">
        <v>2093</v>
      </c>
      <c r="C120" s="144">
        <v>45609</v>
      </c>
      <c r="D120" s="144">
        <v>193</v>
      </c>
      <c r="E120" s="144">
        <v>4917</v>
      </c>
      <c r="F120" s="145">
        <v>40368</v>
      </c>
      <c r="G120" s="144">
        <v>131</v>
      </c>
      <c r="H120" s="144">
        <v>0</v>
      </c>
      <c r="I120" s="140"/>
      <c r="J120" s="140"/>
      <c r="K120" s="174" t="s">
        <v>238</v>
      </c>
      <c r="L120" s="140" t="s">
        <v>1137</v>
      </c>
      <c r="M120" s="150">
        <v>1025.6471999999999</v>
      </c>
      <c r="N120" s="150">
        <v>92.387900000000002</v>
      </c>
      <c r="O120" s="150">
        <v>130.60180000000003</v>
      </c>
      <c r="P120" s="150">
        <v>64.360799999999983</v>
      </c>
      <c r="Q120" s="150">
        <v>1312.9976999999999</v>
      </c>
      <c r="R120" s="151">
        <f t="shared" si="2"/>
        <v>64.360799999999983</v>
      </c>
      <c r="S120" s="153">
        <f t="shared" si="3"/>
        <v>1312.9976999999999</v>
      </c>
    </row>
    <row r="121" spans="1:19" x14ac:dyDescent="0.4">
      <c r="A121" s="136" t="s">
        <v>138</v>
      </c>
      <c r="B121" s="140" t="s">
        <v>2094</v>
      </c>
      <c r="C121" s="144">
        <v>302196</v>
      </c>
      <c r="D121" s="144">
        <v>72232</v>
      </c>
      <c r="E121" s="144">
        <v>41677</v>
      </c>
      <c r="F121" s="145">
        <v>170288</v>
      </c>
      <c r="G121" s="144">
        <v>17987</v>
      </c>
      <c r="H121" s="144">
        <v>12</v>
      </c>
      <c r="I121" s="140"/>
      <c r="J121" s="140"/>
      <c r="K121" s="174" t="s">
        <v>239</v>
      </c>
      <c r="L121" s="140" t="s">
        <v>1138</v>
      </c>
      <c r="M121" s="150">
        <v>528.95920000000001</v>
      </c>
      <c r="N121" s="150">
        <v>42.761800000000001</v>
      </c>
      <c r="O121" s="150">
        <v>29.918500000000002</v>
      </c>
      <c r="P121" s="150">
        <v>50.926199999999987</v>
      </c>
      <c r="Q121" s="150">
        <v>652.56569999999999</v>
      </c>
      <c r="R121" s="151">
        <f t="shared" si="2"/>
        <v>50.926199999999987</v>
      </c>
      <c r="S121" s="153">
        <f t="shared" si="3"/>
        <v>652.56569999999999</v>
      </c>
    </row>
    <row r="122" spans="1:19" x14ac:dyDescent="0.4">
      <c r="A122" s="136" t="s">
        <v>139</v>
      </c>
      <c r="B122" s="140" t="s">
        <v>2095</v>
      </c>
      <c r="C122" s="144">
        <v>260104</v>
      </c>
      <c r="D122" s="144">
        <v>59710</v>
      </c>
      <c r="E122" s="144">
        <v>34175</v>
      </c>
      <c r="F122" s="145">
        <v>165582</v>
      </c>
      <c r="G122" s="144">
        <v>637</v>
      </c>
      <c r="H122" s="144">
        <v>0</v>
      </c>
      <c r="I122" s="140"/>
      <c r="J122" s="140"/>
      <c r="K122" s="174" t="s">
        <v>240</v>
      </c>
      <c r="L122" s="140" t="s">
        <v>1139</v>
      </c>
      <c r="M122" s="150">
        <v>1220.9321</v>
      </c>
      <c r="N122" s="150">
        <v>101.67059999999999</v>
      </c>
      <c r="O122" s="150">
        <v>43.914699999999996</v>
      </c>
      <c r="P122" s="150">
        <v>121.34400000000026</v>
      </c>
      <c r="Q122" s="150">
        <v>1487.8614000000002</v>
      </c>
      <c r="R122" s="151">
        <f t="shared" si="2"/>
        <v>121.34400000000026</v>
      </c>
      <c r="S122" s="153">
        <f t="shared" si="3"/>
        <v>1487.8614000000002</v>
      </c>
    </row>
    <row r="123" spans="1:19" x14ac:dyDescent="0.4">
      <c r="A123" s="136" t="s">
        <v>140</v>
      </c>
      <c r="B123" s="140" t="s">
        <v>2096</v>
      </c>
      <c r="C123" s="144">
        <v>82061</v>
      </c>
      <c r="D123" s="144">
        <v>8957</v>
      </c>
      <c r="E123" s="144">
        <v>4968</v>
      </c>
      <c r="F123" s="145">
        <v>57963</v>
      </c>
      <c r="G123" s="144">
        <v>291</v>
      </c>
      <c r="H123" s="144">
        <v>9882</v>
      </c>
      <c r="I123" s="140"/>
      <c r="J123" s="140"/>
      <c r="K123" s="174" t="s">
        <v>241</v>
      </c>
      <c r="L123" s="140" t="s">
        <v>1140</v>
      </c>
      <c r="M123" s="150">
        <v>197.24110000000002</v>
      </c>
      <c r="N123" s="150">
        <v>3.8609</v>
      </c>
      <c r="O123" s="150">
        <v>8.2554999999999996</v>
      </c>
      <c r="P123" s="150">
        <v>4.8224999999999607</v>
      </c>
      <c r="Q123" s="150">
        <v>214.17999999999998</v>
      </c>
      <c r="R123" s="151">
        <f t="shared" si="2"/>
        <v>4.8224999999999607</v>
      </c>
      <c r="S123" s="153">
        <f t="shared" si="3"/>
        <v>214.17999999999998</v>
      </c>
    </row>
    <row r="124" spans="1:19" x14ac:dyDescent="0.4">
      <c r="A124" s="136" t="s">
        <v>141</v>
      </c>
      <c r="B124" s="140" t="s">
        <v>2097</v>
      </c>
      <c r="C124" s="144">
        <v>117859</v>
      </c>
      <c r="D124" s="144">
        <v>15569</v>
      </c>
      <c r="E124" s="144">
        <v>7427</v>
      </c>
      <c r="F124" s="145">
        <v>91484</v>
      </c>
      <c r="G124" s="144">
        <v>3379</v>
      </c>
      <c r="H124" s="144">
        <v>0</v>
      </c>
      <c r="I124" s="140"/>
      <c r="J124" s="140"/>
      <c r="K124" s="174" t="s">
        <v>242</v>
      </c>
      <c r="L124" s="140" t="s">
        <v>1141</v>
      </c>
      <c r="M124" s="150">
        <v>818.25390000000004</v>
      </c>
      <c r="N124" s="150">
        <v>63.926700000000004</v>
      </c>
      <c r="O124" s="150">
        <v>65.297000000000011</v>
      </c>
      <c r="P124" s="150">
        <v>63.235800000000026</v>
      </c>
      <c r="Q124" s="150">
        <v>1010.7134000000001</v>
      </c>
      <c r="R124" s="151">
        <f t="shared" si="2"/>
        <v>63.235800000000026</v>
      </c>
      <c r="S124" s="153">
        <f t="shared" si="3"/>
        <v>1010.7134000000001</v>
      </c>
    </row>
    <row r="125" spans="1:19" x14ac:dyDescent="0.4">
      <c r="A125" s="136" t="s">
        <v>142</v>
      </c>
      <c r="B125" s="140" t="s">
        <v>2098</v>
      </c>
      <c r="C125" s="144">
        <v>110602</v>
      </c>
      <c r="D125" s="144">
        <v>11380</v>
      </c>
      <c r="E125" s="144">
        <v>9216</v>
      </c>
      <c r="F125" s="145">
        <v>83330</v>
      </c>
      <c r="G125" s="144">
        <v>6676</v>
      </c>
      <c r="H125" s="144">
        <v>0</v>
      </c>
      <c r="I125" s="140"/>
      <c r="J125" s="140"/>
      <c r="K125" s="174" t="s">
        <v>243</v>
      </c>
      <c r="L125" s="140" t="s">
        <v>1142</v>
      </c>
      <c r="M125" s="150">
        <v>236.32339999999999</v>
      </c>
      <c r="N125" s="150">
        <v>10.000600000000002</v>
      </c>
      <c r="O125" s="150">
        <v>27.878700000000002</v>
      </c>
      <c r="P125" s="150">
        <v>17.020199999999981</v>
      </c>
      <c r="Q125" s="150">
        <v>291.22289999999998</v>
      </c>
      <c r="R125" s="151">
        <f t="shared" si="2"/>
        <v>17.020199999999981</v>
      </c>
      <c r="S125" s="153">
        <f t="shared" si="3"/>
        <v>291.22289999999998</v>
      </c>
    </row>
    <row r="126" spans="1:19" x14ac:dyDescent="0.4">
      <c r="A126" s="136" t="s">
        <v>143</v>
      </c>
      <c r="B126" s="140" t="s">
        <v>2099</v>
      </c>
      <c r="C126" s="144">
        <v>158561</v>
      </c>
      <c r="D126" s="144">
        <v>13523</v>
      </c>
      <c r="E126" s="144">
        <v>8730</v>
      </c>
      <c r="F126" s="145">
        <v>126857</v>
      </c>
      <c r="G126" s="144">
        <v>8679</v>
      </c>
      <c r="H126" s="144">
        <v>772</v>
      </c>
      <c r="I126" s="140"/>
      <c r="J126" s="140"/>
      <c r="K126" s="174" t="s">
        <v>244</v>
      </c>
      <c r="L126" s="140" t="s">
        <v>1143</v>
      </c>
      <c r="M126" s="150">
        <v>270.36</v>
      </c>
      <c r="N126" s="150">
        <v>11.120000000000001</v>
      </c>
      <c r="O126" s="150">
        <v>50.470000000000006</v>
      </c>
      <c r="P126" s="150">
        <v>16.679999999999971</v>
      </c>
      <c r="Q126" s="150">
        <v>348.63</v>
      </c>
      <c r="R126" s="151">
        <f t="shared" si="2"/>
        <v>16.679999999999971</v>
      </c>
      <c r="S126" s="153">
        <f t="shared" si="3"/>
        <v>348.63</v>
      </c>
    </row>
    <row r="127" spans="1:19" x14ac:dyDescent="0.4">
      <c r="A127" s="136" t="s">
        <v>144</v>
      </c>
      <c r="B127" s="140" t="s">
        <v>2100</v>
      </c>
      <c r="C127" s="144">
        <v>166939</v>
      </c>
      <c r="D127" s="144">
        <v>29156</v>
      </c>
      <c r="E127" s="144">
        <v>17698</v>
      </c>
      <c r="F127" s="145">
        <v>119458</v>
      </c>
      <c r="G127" s="144">
        <v>617</v>
      </c>
      <c r="H127" s="144">
        <v>10</v>
      </c>
      <c r="I127" s="140"/>
      <c r="J127" s="140"/>
      <c r="K127" s="174" t="s">
        <v>275</v>
      </c>
      <c r="L127" s="140" t="s">
        <v>1174</v>
      </c>
      <c r="M127" s="150">
        <v>662.38</v>
      </c>
      <c r="N127" s="150">
        <v>53.61999999999999</v>
      </c>
      <c r="O127" s="150">
        <v>88.68</v>
      </c>
      <c r="P127" s="150">
        <v>28.909999999999926</v>
      </c>
      <c r="Q127" s="150">
        <v>833.58999999999992</v>
      </c>
      <c r="R127" s="151">
        <f t="shared" si="2"/>
        <v>28.909999999999926</v>
      </c>
      <c r="S127" s="153">
        <f t="shared" si="3"/>
        <v>833.59</v>
      </c>
    </row>
    <row r="128" spans="1:19" x14ac:dyDescent="0.4">
      <c r="A128" s="136" t="s">
        <v>145</v>
      </c>
      <c r="B128" s="140" t="s">
        <v>2101</v>
      </c>
      <c r="C128" s="144">
        <v>74536</v>
      </c>
      <c r="D128" s="144">
        <v>11232</v>
      </c>
      <c r="E128" s="144">
        <v>2806</v>
      </c>
      <c r="F128" s="145">
        <v>57917</v>
      </c>
      <c r="G128" s="144">
        <v>2453</v>
      </c>
      <c r="H128" s="144">
        <v>128</v>
      </c>
      <c r="I128" s="140"/>
      <c r="J128" s="140"/>
      <c r="K128" s="174" t="s">
        <v>276</v>
      </c>
      <c r="L128" s="140" t="s">
        <v>1175</v>
      </c>
      <c r="M128" s="150">
        <v>863.67700000000002</v>
      </c>
      <c r="N128" s="150">
        <v>69.859000000000009</v>
      </c>
      <c r="O128" s="150">
        <v>153.09799999999998</v>
      </c>
      <c r="P128" s="150">
        <v>106.73300000000015</v>
      </c>
      <c r="Q128" s="150">
        <v>1193.3670000000002</v>
      </c>
      <c r="R128" s="151">
        <f t="shared" si="2"/>
        <v>106.73300000000015</v>
      </c>
      <c r="S128" s="153">
        <f t="shared" si="3"/>
        <v>1193.3670000000002</v>
      </c>
    </row>
    <row r="129" spans="1:19" x14ac:dyDescent="0.4">
      <c r="A129" s="136" t="s">
        <v>146</v>
      </c>
      <c r="B129" s="140" t="s">
        <v>2102</v>
      </c>
      <c r="C129" s="144">
        <v>105203</v>
      </c>
      <c r="D129" s="144">
        <v>13588</v>
      </c>
      <c r="E129" s="144">
        <v>8316</v>
      </c>
      <c r="F129" s="145">
        <v>77011</v>
      </c>
      <c r="G129" s="144">
        <v>268</v>
      </c>
      <c r="H129" s="144">
        <v>6020</v>
      </c>
      <c r="I129" s="140"/>
      <c r="J129" s="140"/>
      <c r="K129" s="174" t="s">
        <v>277</v>
      </c>
      <c r="L129" s="140" t="s">
        <v>1176</v>
      </c>
      <c r="M129" s="150">
        <v>1365.5389999999998</v>
      </c>
      <c r="N129" s="150">
        <v>72.256</v>
      </c>
      <c r="O129" s="150">
        <v>288.32900000000001</v>
      </c>
      <c r="P129" s="150">
        <v>94.074000000000126</v>
      </c>
      <c r="Q129" s="150">
        <v>1820.1979999999999</v>
      </c>
      <c r="R129" s="151">
        <f t="shared" si="2"/>
        <v>94.074000000000126</v>
      </c>
      <c r="S129" s="153">
        <f t="shared" si="3"/>
        <v>1820.1979999999999</v>
      </c>
    </row>
    <row r="130" spans="1:19" x14ac:dyDescent="0.4">
      <c r="A130" s="136" t="s">
        <v>129</v>
      </c>
      <c r="B130" s="140" t="s">
        <v>2103</v>
      </c>
      <c r="C130" s="144">
        <v>740287</v>
      </c>
      <c r="D130" s="144">
        <v>191247</v>
      </c>
      <c r="E130" s="144">
        <v>115635</v>
      </c>
      <c r="F130" s="145">
        <v>430733</v>
      </c>
      <c r="G130" s="144">
        <v>2149</v>
      </c>
      <c r="H130" s="144">
        <v>523</v>
      </c>
      <c r="I130" s="140"/>
      <c r="J130" s="140"/>
      <c r="K130" s="174" t="s">
        <v>278</v>
      </c>
      <c r="L130" s="140" t="s">
        <v>1177</v>
      </c>
      <c r="M130" s="150">
        <v>855.04270000000008</v>
      </c>
      <c r="N130" s="150">
        <v>26.052900000000001</v>
      </c>
      <c r="O130" s="150">
        <v>96.821799999999996</v>
      </c>
      <c r="P130" s="150">
        <v>49.090799999999916</v>
      </c>
      <c r="Q130" s="150">
        <v>1027.0082</v>
      </c>
      <c r="R130" s="151">
        <f t="shared" si="2"/>
        <v>49.090799999999916</v>
      </c>
      <c r="S130" s="153">
        <f t="shared" si="3"/>
        <v>1027.0082</v>
      </c>
    </row>
    <row r="131" spans="1:19" x14ac:dyDescent="0.4">
      <c r="A131" s="136" t="s">
        <v>130</v>
      </c>
      <c r="B131" s="140" t="s">
        <v>2104</v>
      </c>
      <c r="C131" s="144">
        <v>82388</v>
      </c>
      <c r="D131" s="144">
        <v>11612</v>
      </c>
      <c r="E131" s="144">
        <v>4432</v>
      </c>
      <c r="F131" s="145">
        <v>62730</v>
      </c>
      <c r="G131" s="144">
        <v>3614</v>
      </c>
      <c r="H131" s="144">
        <v>0</v>
      </c>
      <c r="I131" s="140"/>
      <c r="J131" s="140"/>
      <c r="K131" s="174" t="s">
        <v>279</v>
      </c>
      <c r="L131" s="140" t="s">
        <v>1178</v>
      </c>
      <c r="M131" s="150">
        <v>2427.6</v>
      </c>
      <c r="N131" s="150">
        <v>138.94800000000001</v>
      </c>
      <c r="O131" s="150">
        <v>371.75</v>
      </c>
      <c r="P131" s="150">
        <v>188.6930000000001</v>
      </c>
      <c r="Q131" s="150">
        <v>3126.991</v>
      </c>
      <c r="R131" s="151">
        <f t="shared" si="2"/>
        <v>188.6930000000001</v>
      </c>
      <c r="S131" s="153">
        <f t="shared" si="3"/>
        <v>3126.991</v>
      </c>
    </row>
    <row r="132" spans="1:19" x14ac:dyDescent="0.4">
      <c r="A132" s="136" t="s">
        <v>131</v>
      </c>
      <c r="B132" s="140" t="s">
        <v>2105</v>
      </c>
      <c r="C132" s="144">
        <v>159996</v>
      </c>
      <c r="D132" s="144">
        <v>9226</v>
      </c>
      <c r="E132" s="144">
        <v>9517</v>
      </c>
      <c r="F132" s="145">
        <v>137084</v>
      </c>
      <c r="G132" s="144">
        <v>4169</v>
      </c>
      <c r="H132" s="144">
        <v>0</v>
      </c>
      <c r="I132" s="140"/>
      <c r="J132" s="140"/>
      <c r="K132" s="174" t="s">
        <v>280</v>
      </c>
      <c r="L132" s="140" t="s">
        <v>1179</v>
      </c>
      <c r="M132" s="150">
        <v>621.92000000000007</v>
      </c>
      <c r="N132" s="150">
        <v>26.560000000000002</v>
      </c>
      <c r="O132" s="150">
        <v>56.030000000000008</v>
      </c>
      <c r="P132" s="150">
        <v>47.16999999999998</v>
      </c>
      <c r="Q132" s="150">
        <v>751.68000000000006</v>
      </c>
      <c r="R132" s="151">
        <f t="shared" si="2"/>
        <v>47.16999999999998</v>
      </c>
      <c r="S132" s="153">
        <f t="shared" si="3"/>
        <v>751.68</v>
      </c>
    </row>
    <row r="133" spans="1:19" x14ac:dyDescent="0.4">
      <c r="A133" s="136" t="s">
        <v>132</v>
      </c>
      <c r="B133" s="140" t="s">
        <v>2106</v>
      </c>
      <c r="C133" s="144">
        <v>122838</v>
      </c>
      <c r="D133" s="144">
        <v>29682</v>
      </c>
      <c r="E133" s="144">
        <v>8681</v>
      </c>
      <c r="F133" s="145">
        <v>78870</v>
      </c>
      <c r="G133" s="144">
        <v>5605</v>
      </c>
      <c r="H133" s="144">
        <v>0</v>
      </c>
      <c r="I133" s="140"/>
      <c r="J133" s="140"/>
      <c r="K133" s="174" t="s">
        <v>247</v>
      </c>
      <c r="L133" s="140" t="s">
        <v>1146</v>
      </c>
      <c r="M133" s="150">
        <v>1728.1420000000001</v>
      </c>
      <c r="N133" s="150">
        <v>170.9221</v>
      </c>
      <c r="O133" s="150">
        <v>54.539899999999996</v>
      </c>
      <c r="P133" s="150">
        <v>81.278599999999869</v>
      </c>
      <c r="Q133" s="150">
        <v>2034.8825999999999</v>
      </c>
      <c r="R133" s="151">
        <f t="shared" ref="R133:R196" si="4">SUM(Q133-M133-N133-O133)</f>
        <v>81.278599999999869</v>
      </c>
      <c r="S133" s="153">
        <f t="shared" ref="S133:S196" si="5">SUM(M133:P133)</f>
        <v>2034.8825999999999</v>
      </c>
    </row>
    <row r="134" spans="1:19" x14ac:dyDescent="0.4">
      <c r="A134" s="136" t="s">
        <v>133</v>
      </c>
      <c r="B134" s="140" t="s">
        <v>2107</v>
      </c>
      <c r="C134" s="144">
        <v>136293</v>
      </c>
      <c r="D134" s="144">
        <v>20166</v>
      </c>
      <c r="E134" s="144">
        <v>14354</v>
      </c>
      <c r="F134" s="145">
        <v>101710</v>
      </c>
      <c r="G134" s="144">
        <v>61</v>
      </c>
      <c r="H134" s="144">
        <v>2</v>
      </c>
      <c r="I134" s="140"/>
      <c r="J134" s="140"/>
      <c r="K134" s="174" t="s">
        <v>248</v>
      </c>
      <c r="L134" s="140" t="s">
        <v>1147</v>
      </c>
      <c r="M134" s="150">
        <v>4962.2118999999993</v>
      </c>
      <c r="N134" s="150">
        <v>161.92919999999998</v>
      </c>
      <c r="O134" s="150">
        <v>403.6583</v>
      </c>
      <c r="P134" s="150">
        <v>646.19769999999926</v>
      </c>
      <c r="Q134" s="150">
        <v>6173.9970999999987</v>
      </c>
      <c r="R134" s="151">
        <f t="shared" si="4"/>
        <v>646.19769999999926</v>
      </c>
      <c r="S134" s="153">
        <f t="shared" si="5"/>
        <v>6173.9970999999987</v>
      </c>
    </row>
    <row r="135" spans="1:19" x14ac:dyDescent="0.4">
      <c r="A135" s="136" t="s">
        <v>134</v>
      </c>
      <c r="B135" s="140" t="s">
        <v>2108</v>
      </c>
      <c r="C135" s="144">
        <v>94401</v>
      </c>
      <c r="D135" s="144">
        <v>18633</v>
      </c>
      <c r="E135" s="144">
        <v>15831</v>
      </c>
      <c r="F135" s="145">
        <v>55762</v>
      </c>
      <c r="G135" s="144">
        <v>4175</v>
      </c>
      <c r="H135" s="144">
        <v>0</v>
      </c>
      <c r="I135" s="140"/>
      <c r="J135" s="140"/>
      <c r="K135" s="174" t="s">
        <v>249</v>
      </c>
      <c r="L135" s="140" t="s">
        <v>1148</v>
      </c>
      <c r="M135" s="150">
        <v>5023.8540000000003</v>
      </c>
      <c r="N135" s="150">
        <v>369.81530000000004</v>
      </c>
      <c r="O135" s="150">
        <v>382.25739999999996</v>
      </c>
      <c r="P135" s="150">
        <v>480.56639999999948</v>
      </c>
      <c r="Q135" s="150">
        <v>6256.4930999999997</v>
      </c>
      <c r="R135" s="151">
        <f t="shared" si="4"/>
        <v>480.56639999999948</v>
      </c>
      <c r="S135" s="153">
        <f t="shared" si="5"/>
        <v>6256.4930999999997</v>
      </c>
    </row>
    <row r="136" spans="1:19" x14ac:dyDescent="0.4">
      <c r="A136" s="136" t="s">
        <v>135</v>
      </c>
      <c r="B136" s="140" t="s">
        <v>2109</v>
      </c>
      <c r="C136" s="144">
        <v>148001</v>
      </c>
      <c r="D136" s="144">
        <v>19195</v>
      </c>
      <c r="E136" s="144">
        <v>13461</v>
      </c>
      <c r="F136" s="145">
        <v>106797</v>
      </c>
      <c r="G136" s="144">
        <v>8548</v>
      </c>
      <c r="H136" s="144">
        <v>0</v>
      </c>
      <c r="I136" s="140"/>
      <c r="J136" s="140"/>
      <c r="K136" s="174" t="s">
        <v>250</v>
      </c>
      <c r="L136" s="140" t="s">
        <v>1149</v>
      </c>
      <c r="M136" s="150">
        <v>1137.6808000000001</v>
      </c>
      <c r="N136" s="150">
        <v>35.826199999999993</v>
      </c>
      <c r="O136" s="150">
        <v>99.384999999999991</v>
      </c>
      <c r="P136" s="150">
        <v>298.34719999999993</v>
      </c>
      <c r="Q136" s="150">
        <v>1571.2392</v>
      </c>
      <c r="R136" s="151">
        <f t="shared" si="4"/>
        <v>298.34719999999993</v>
      </c>
      <c r="S136" s="153">
        <f t="shared" si="5"/>
        <v>1571.2392</v>
      </c>
    </row>
    <row r="137" spans="1:19" x14ac:dyDescent="0.4">
      <c r="A137" s="136" t="s">
        <v>136</v>
      </c>
      <c r="B137" s="140" t="s">
        <v>2110</v>
      </c>
      <c r="C137" s="144">
        <v>64143</v>
      </c>
      <c r="D137" s="144">
        <v>7805</v>
      </c>
      <c r="E137" s="144">
        <v>3253</v>
      </c>
      <c r="F137" s="145">
        <v>48747</v>
      </c>
      <c r="G137" s="144">
        <v>4338</v>
      </c>
      <c r="H137" s="144">
        <v>0</v>
      </c>
      <c r="I137" s="140"/>
      <c r="J137" s="140"/>
      <c r="K137" s="174" t="s">
        <v>251</v>
      </c>
      <c r="L137" s="140" t="s">
        <v>1150</v>
      </c>
      <c r="M137" s="150">
        <v>744.38100000000009</v>
      </c>
      <c r="N137" s="150">
        <v>37.516500000000008</v>
      </c>
      <c r="O137" s="150">
        <v>31.1691</v>
      </c>
      <c r="P137" s="150">
        <v>64.573499999999981</v>
      </c>
      <c r="Q137" s="150">
        <v>877.64010000000007</v>
      </c>
      <c r="R137" s="151">
        <f t="shared" si="4"/>
        <v>64.573499999999981</v>
      </c>
      <c r="S137" s="153">
        <f t="shared" si="5"/>
        <v>877.64009999999996</v>
      </c>
    </row>
    <row r="138" spans="1:19" x14ac:dyDescent="0.4">
      <c r="A138" s="136" t="s">
        <v>137</v>
      </c>
      <c r="B138" s="140" t="s">
        <v>2111</v>
      </c>
      <c r="C138" s="144">
        <v>142535</v>
      </c>
      <c r="D138" s="144">
        <v>21801</v>
      </c>
      <c r="E138" s="144">
        <v>8235</v>
      </c>
      <c r="F138" s="145">
        <v>106470</v>
      </c>
      <c r="G138" s="144">
        <v>6017</v>
      </c>
      <c r="H138" s="144">
        <v>12</v>
      </c>
      <c r="I138" s="140"/>
      <c r="J138" s="140"/>
      <c r="K138" s="174" t="s">
        <v>252</v>
      </c>
      <c r="L138" s="140" t="s">
        <v>1151</v>
      </c>
      <c r="M138" s="150">
        <v>1079.9169000000002</v>
      </c>
      <c r="N138" s="150">
        <v>45.297899999999998</v>
      </c>
      <c r="O138" s="150">
        <v>31.464600000000001</v>
      </c>
      <c r="P138" s="150">
        <v>13.922799999999643</v>
      </c>
      <c r="Q138" s="150">
        <v>1170.6021999999998</v>
      </c>
      <c r="R138" s="151">
        <f t="shared" si="4"/>
        <v>13.922799999999643</v>
      </c>
      <c r="S138" s="153">
        <f t="shared" si="5"/>
        <v>1170.6021999999998</v>
      </c>
    </row>
    <row r="139" spans="1:19" x14ac:dyDescent="0.4">
      <c r="A139" s="136" t="s">
        <v>109</v>
      </c>
      <c r="B139" s="140" t="s">
        <v>2112</v>
      </c>
      <c r="C139" s="144">
        <v>423333</v>
      </c>
      <c r="D139" s="144">
        <v>73910</v>
      </c>
      <c r="E139" s="144">
        <v>86440</v>
      </c>
      <c r="F139" s="145">
        <v>245957</v>
      </c>
      <c r="G139" s="144">
        <v>16396</v>
      </c>
      <c r="H139" s="144">
        <v>630</v>
      </c>
      <c r="I139" s="140"/>
      <c r="J139" s="140"/>
      <c r="K139" s="174" t="s">
        <v>253</v>
      </c>
      <c r="L139" s="140" t="s">
        <v>1152</v>
      </c>
      <c r="M139" s="150">
        <v>1113.5628000000002</v>
      </c>
      <c r="N139" s="150">
        <v>33.260400000000004</v>
      </c>
      <c r="O139" s="150">
        <v>52.064599999999999</v>
      </c>
      <c r="P139" s="150">
        <v>38.024399999999829</v>
      </c>
      <c r="Q139" s="150">
        <v>1236.9122</v>
      </c>
      <c r="R139" s="151">
        <f t="shared" si="4"/>
        <v>38.024399999999829</v>
      </c>
      <c r="S139" s="153">
        <f t="shared" si="5"/>
        <v>1236.9122</v>
      </c>
    </row>
    <row r="140" spans="1:19" x14ac:dyDescent="0.4">
      <c r="A140" s="136" t="s">
        <v>110</v>
      </c>
      <c r="B140" s="140" t="s">
        <v>2113</v>
      </c>
      <c r="C140" s="144">
        <v>119394</v>
      </c>
      <c r="D140" s="144">
        <v>8536</v>
      </c>
      <c r="E140" s="144">
        <v>22518</v>
      </c>
      <c r="F140" s="145">
        <v>85464</v>
      </c>
      <c r="G140" s="144">
        <v>2876</v>
      </c>
      <c r="H140" s="144">
        <v>0</v>
      </c>
      <c r="I140" s="140"/>
      <c r="J140" s="140"/>
      <c r="K140" s="174" t="s">
        <v>254</v>
      </c>
      <c r="L140" s="140" t="s">
        <v>1153</v>
      </c>
      <c r="M140" s="150">
        <v>811.09179999999992</v>
      </c>
      <c r="N140" s="150">
        <v>20.182599999999997</v>
      </c>
      <c r="O140" s="150">
        <v>23.669099999999997</v>
      </c>
      <c r="P140" s="150">
        <v>48.795200000000079</v>
      </c>
      <c r="Q140" s="150">
        <v>903.73869999999999</v>
      </c>
      <c r="R140" s="151">
        <f t="shared" si="4"/>
        <v>48.795200000000079</v>
      </c>
      <c r="S140" s="153">
        <f t="shared" si="5"/>
        <v>903.73869999999988</v>
      </c>
    </row>
    <row r="141" spans="1:19" x14ac:dyDescent="0.4">
      <c r="A141" s="136" t="s">
        <v>111</v>
      </c>
      <c r="B141" s="140" t="s">
        <v>2114</v>
      </c>
      <c r="C141" s="144">
        <v>238442</v>
      </c>
      <c r="D141" s="144">
        <v>10958</v>
      </c>
      <c r="E141" s="144">
        <v>16652</v>
      </c>
      <c r="F141" s="145">
        <v>158991</v>
      </c>
      <c r="G141" s="144">
        <v>24257</v>
      </c>
      <c r="H141" s="144">
        <v>27584</v>
      </c>
      <c r="I141" s="140"/>
      <c r="J141" s="140"/>
      <c r="K141" s="174" t="s">
        <v>255</v>
      </c>
      <c r="L141" s="140" t="s">
        <v>1154</v>
      </c>
      <c r="M141" s="150">
        <v>722.14</v>
      </c>
      <c r="N141" s="150">
        <v>25.009999999999998</v>
      </c>
      <c r="O141" s="150">
        <v>88.830000000000013</v>
      </c>
      <c r="P141" s="150">
        <v>-2.7399999999999807</v>
      </c>
      <c r="Q141" s="150">
        <v>833.24</v>
      </c>
      <c r="R141" s="151">
        <f t="shared" si="4"/>
        <v>-2.7399999999999807</v>
      </c>
      <c r="S141" s="153">
        <f t="shared" si="5"/>
        <v>833.24</v>
      </c>
    </row>
    <row r="142" spans="1:19" x14ac:dyDescent="0.4">
      <c r="A142" s="136" t="s">
        <v>112</v>
      </c>
      <c r="B142" s="140" t="s">
        <v>2115</v>
      </c>
      <c r="C142" s="144">
        <v>222447</v>
      </c>
      <c r="D142" s="144">
        <v>23621</v>
      </c>
      <c r="E142" s="144">
        <v>19767</v>
      </c>
      <c r="F142" s="145">
        <v>168479</v>
      </c>
      <c r="G142" s="144">
        <v>10580</v>
      </c>
      <c r="H142" s="144">
        <v>0</v>
      </c>
      <c r="I142" s="140"/>
      <c r="J142" s="140"/>
      <c r="K142" s="174" t="s">
        <v>270</v>
      </c>
      <c r="L142" s="140" t="s">
        <v>1169</v>
      </c>
      <c r="M142" s="150">
        <v>805.72119999999995</v>
      </c>
      <c r="N142" s="150">
        <v>28.535599999999999</v>
      </c>
      <c r="O142" s="150">
        <v>50.185099999999998</v>
      </c>
      <c r="P142" s="150">
        <v>23.135300000000221</v>
      </c>
      <c r="Q142" s="150">
        <v>907.57720000000018</v>
      </c>
      <c r="R142" s="151">
        <f t="shared" si="4"/>
        <v>23.135300000000221</v>
      </c>
      <c r="S142" s="153">
        <f t="shared" si="5"/>
        <v>907.57720000000029</v>
      </c>
    </row>
    <row r="143" spans="1:19" x14ac:dyDescent="0.4">
      <c r="A143" s="136" t="s">
        <v>113</v>
      </c>
      <c r="B143" s="140" t="s">
        <v>2116</v>
      </c>
      <c r="C143" s="144">
        <v>112263</v>
      </c>
      <c r="D143" s="144">
        <v>7327</v>
      </c>
      <c r="E143" s="144">
        <v>15007</v>
      </c>
      <c r="F143" s="145">
        <v>89862</v>
      </c>
      <c r="G143" s="144">
        <v>61</v>
      </c>
      <c r="H143" s="144">
        <v>6</v>
      </c>
      <c r="I143" s="140"/>
      <c r="J143" s="140"/>
      <c r="K143" s="174" t="s">
        <v>271</v>
      </c>
      <c r="L143" s="140" t="s">
        <v>1170</v>
      </c>
      <c r="M143" s="150">
        <v>677.79</v>
      </c>
      <c r="N143" s="150">
        <v>21.201799999999999</v>
      </c>
      <c r="O143" s="150">
        <v>32.491700000000002</v>
      </c>
      <c r="P143" s="150">
        <v>20.273800000000136</v>
      </c>
      <c r="Q143" s="150">
        <v>751.7573000000001</v>
      </c>
      <c r="R143" s="151">
        <f t="shared" si="4"/>
        <v>20.273800000000136</v>
      </c>
      <c r="S143" s="153">
        <f t="shared" si="5"/>
        <v>751.75730000000021</v>
      </c>
    </row>
    <row r="144" spans="1:19" x14ac:dyDescent="0.4">
      <c r="A144" s="136" t="s">
        <v>114</v>
      </c>
      <c r="B144" s="140" t="s">
        <v>2117</v>
      </c>
      <c r="C144" s="144">
        <v>171015</v>
      </c>
      <c r="D144" s="144">
        <v>23455</v>
      </c>
      <c r="E144" s="144">
        <v>17484</v>
      </c>
      <c r="F144" s="145">
        <v>129994</v>
      </c>
      <c r="G144" s="144">
        <v>81</v>
      </c>
      <c r="H144" s="144">
        <v>1</v>
      </c>
      <c r="I144" s="140"/>
      <c r="J144" s="140"/>
      <c r="K144" s="174" t="s">
        <v>272</v>
      </c>
      <c r="L144" s="140" t="s">
        <v>1171</v>
      </c>
      <c r="M144" s="150">
        <v>365.68520000000001</v>
      </c>
      <c r="N144" s="150">
        <v>20.870899999999999</v>
      </c>
      <c r="O144" s="150">
        <v>23.660899999999998</v>
      </c>
      <c r="P144" s="150">
        <v>13.541500000000077</v>
      </c>
      <c r="Q144" s="150">
        <v>423.75850000000008</v>
      </c>
      <c r="R144" s="151">
        <f t="shared" si="4"/>
        <v>13.541500000000077</v>
      </c>
      <c r="S144" s="153">
        <f t="shared" si="5"/>
        <v>423.75850000000008</v>
      </c>
    </row>
    <row r="145" spans="1:19" x14ac:dyDescent="0.4">
      <c r="A145" s="136" t="s">
        <v>115</v>
      </c>
      <c r="B145" s="140" t="s">
        <v>2118</v>
      </c>
      <c r="C145" s="144">
        <v>115832</v>
      </c>
      <c r="D145" s="144">
        <v>8964</v>
      </c>
      <c r="E145" s="144">
        <v>18680</v>
      </c>
      <c r="F145" s="145">
        <v>79948</v>
      </c>
      <c r="G145" s="144">
        <v>8115</v>
      </c>
      <c r="H145" s="144">
        <v>125</v>
      </c>
      <c r="I145" s="140"/>
      <c r="J145" s="140"/>
      <c r="K145" s="174" t="s">
        <v>273</v>
      </c>
      <c r="L145" s="140" t="s">
        <v>1172</v>
      </c>
      <c r="M145" s="150">
        <v>344.88069999999999</v>
      </c>
      <c r="N145" s="150">
        <v>22.711099999999998</v>
      </c>
      <c r="O145" s="150">
        <v>89.989000000000004</v>
      </c>
      <c r="P145" s="150">
        <v>23.644900000000021</v>
      </c>
      <c r="Q145" s="150">
        <v>481.22570000000002</v>
      </c>
      <c r="R145" s="151">
        <f t="shared" si="4"/>
        <v>23.644900000000021</v>
      </c>
      <c r="S145" s="153">
        <f t="shared" si="5"/>
        <v>481.22569999999996</v>
      </c>
    </row>
    <row r="146" spans="1:19" x14ac:dyDescent="0.4">
      <c r="A146" s="136" t="s">
        <v>116</v>
      </c>
      <c r="B146" s="140" t="s">
        <v>2119</v>
      </c>
      <c r="C146" s="144">
        <v>38300</v>
      </c>
      <c r="D146" s="144">
        <v>2636</v>
      </c>
      <c r="E146" s="144">
        <v>1204</v>
      </c>
      <c r="F146" s="145">
        <v>32743</v>
      </c>
      <c r="G146" s="144">
        <v>1717</v>
      </c>
      <c r="H146" s="144">
        <v>0</v>
      </c>
      <c r="I146" s="140"/>
      <c r="J146" s="140"/>
      <c r="K146" s="174" t="s">
        <v>169</v>
      </c>
      <c r="L146" s="140" t="s">
        <v>1068</v>
      </c>
      <c r="M146" s="150">
        <v>1132.9811000000002</v>
      </c>
      <c r="N146" s="150">
        <v>68.805199999999985</v>
      </c>
      <c r="O146" s="150">
        <v>120.0479</v>
      </c>
      <c r="P146" s="150">
        <v>-198.88640000000004</v>
      </c>
      <c r="Q146" s="150">
        <v>1122.9478000000001</v>
      </c>
      <c r="R146" s="151">
        <f t="shared" si="4"/>
        <v>-198.88640000000004</v>
      </c>
      <c r="S146" s="153">
        <f t="shared" si="5"/>
        <v>1122.9478000000001</v>
      </c>
    </row>
    <row r="147" spans="1:19" x14ac:dyDescent="0.4">
      <c r="A147" s="136" t="s">
        <v>117</v>
      </c>
      <c r="B147" s="140" t="s">
        <v>2120</v>
      </c>
      <c r="C147" s="144">
        <v>79611</v>
      </c>
      <c r="D147" s="144">
        <v>7160</v>
      </c>
      <c r="E147" s="144">
        <v>7922</v>
      </c>
      <c r="F147" s="145">
        <v>64490</v>
      </c>
      <c r="G147" s="144">
        <v>39</v>
      </c>
      <c r="H147" s="144">
        <v>0</v>
      </c>
      <c r="I147" s="140"/>
      <c r="J147" s="140"/>
      <c r="K147" s="174" t="s">
        <v>170</v>
      </c>
      <c r="L147" s="140" t="s">
        <v>1069</v>
      </c>
      <c r="M147" s="150">
        <v>775.16750000000002</v>
      </c>
      <c r="N147" s="150">
        <v>26.507000000000001</v>
      </c>
      <c r="O147" s="150">
        <v>89.297000000000011</v>
      </c>
      <c r="P147" s="150">
        <v>10.531999999999996</v>
      </c>
      <c r="Q147" s="150">
        <v>901.50350000000003</v>
      </c>
      <c r="R147" s="151">
        <f t="shared" si="4"/>
        <v>10.531999999999996</v>
      </c>
      <c r="S147" s="153">
        <f t="shared" si="5"/>
        <v>901.50350000000003</v>
      </c>
    </row>
    <row r="148" spans="1:19" x14ac:dyDescent="0.4">
      <c r="A148" s="136" t="s">
        <v>118</v>
      </c>
      <c r="B148" s="140" t="s">
        <v>2121</v>
      </c>
      <c r="C148" s="144">
        <v>58296</v>
      </c>
      <c r="D148" s="144">
        <v>4765</v>
      </c>
      <c r="E148" s="144">
        <v>3382</v>
      </c>
      <c r="F148" s="145">
        <v>45549</v>
      </c>
      <c r="G148" s="144">
        <v>4447</v>
      </c>
      <c r="H148" s="144">
        <v>153</v>
      </c>
      <c r="I148" s="140"/>
      <c r="J148" s="140"/>
      <c r="K148" s="174" t="s">
        <v>171</v>
      </c>
      <c r="L148" s="140" t="s">
        <v>1070</v>
      </c>
      <c r="M148" s="150">
        <v>717.76</v>
      </c>
      <c r="N148" s="150">
        <v>37.980000000000004</v>
      </c>
      <c r="O148" s="150">
        <v>97.79000000000002</v>
      </c>
      <c r="P148" s="150">
        <v>31.729999999999961</v>
      </c>
      <c r="Q148" s="150">
        <v>885.26</v>
      </c>
      <c r="R148" s="151">
        <f t="shared" si="4"/>
        <v>31.729999999999961</v>
      </c>
      <c r="S148" s="153">
        <f t="shared" si="5"/>
        <v>885.26</v>
      </c>
    </row>
    <row r="149" spans="1:19" x14ac:dyDescent="0.4">
      <c r="A149" s="136" t="s">
        <v>119</v>
      </c>
      <c r="B149" s="140" t="s">
        <v>2122</v>
      </c>
      <c r="C149" s="144">
        <v>156408</v>
      </c>
      <c r="D149" s="144">
        <v>26270</v>
      </c>
      <c r="E149" s="144">
        <v>8597</v>
      </c>
      <c r="F149" s="145">
        <v>98039</v>
      </c>
      <c r="G149" s="144">
        <v>4612</v>
      </c>
      <c r="H149" s="144">
        <v>18890</v>
      </c>
      <c r="I149" s="140"/>
      <c r="J149" s="140"/>
      <c r="K149" s="174" t="s">
        <v>172</v>
      </c>
      <c r="L149" s="140" t="s">
        <v>1071</v>
      </c>
      <c r="M149" s="150">
        <v>1620.9366</v>
      </c>
      <c r="N149" s="150">
        <v>51.226600000000005</v>
      </c>
      <c r="O149" s="150">
        <v>196.42439999999999</v>
      </c>
      <c r="P149" s="150">
        <v>147.7902000000002</v>
      </c>
      <c r="Q149" s="150">
        <v>2016.3778000000002</v>
      </c>
      <c r="R149" s="151">
        <f t="shared" si="4"/>
        <v>147.7902000000002</v>
      </c>
      <c r="S149" s="153">
        <f t="shared" si="5"/>
        <v>2016.3778</v>
      </c>
    </row>
    <row r="150" spans="1:19" x14ac:dyDescent="0.4">
      <c r="A150" s="136" t="s">
        <v>168</v>
      </c>
      <c r="B150" s="140" t="s">
        <v>2123</v>
      </c>
      <c r="C150" s="144">
        <v>293224</v>
      </c>
      <c r="D150" s="144">
        <v>11076</v>
      </c>
      <c r="E150" s="144">
        <v>44721</v>
      </c>
      <c r="F150" s="145">
        <v>164251</v>
      </c>
      <c r="G150" s="144">
        <v>73176</v>
      </c>
      <c r="H150" s="144">
        <v>0</v>
      </c>
      <c r="I150" s="140"/>
      <c r="J150" s="140"/>
      <c r="K150" s="174" t="s">
        <v>173</v>
      </c>
      <c r="L150" s="140" t="s">
        <v>1072</v>
      </c>
      <c r="M150" s="150">
        <v>1338.2191</v>
      </c>
      <c r="N150" s="150">
        <v>40.513399999999997</v>
      </c>
      <c r="O150" s="150">
        <v>89.134699999999995</v>
      </c>
      <c r="P150" s="150">
        <v>55.532200000000003</v>
      </c>
      <c r="Q150" s="150">
        <v>1523.3994</v>
      </c>
      <c r="R150" s="151">
        <f t="shared" si="4"/>
        <v>55.532200000000003</v>
      </c>
      <c r="S150" s="153">
        <f t="shared" si="5"/>
        <v>1523.3994000000002</v>
      </c>
    </row>
    <row r="151" spans="1:19" x14ac:dyDescent="0.4">
      <c r="A151" s="136" t="s">
        <v>169</v>
      </c>
      <c r="B151" s="140" t="s">
        <v>2124</v>
      </c>
      <c r="C151" s="144">
        <v>76106</v>
      </c>
      <c r="D151" s="144">
        <v>9423</v>
      </c>
      <c r="E151" s="144">
        <v>8627</v>
      </c>
      <c r="F151" s="145">
        <v>54140</v>
      </c>
      <c r="G151" s="144">
        <v>3916</v>
      </c>
      <c r="H151" s="144">
        <v>0</v>
      </c>
      <c r="I151" s="140"/>
      <c r="J151" s="140"/>
      <c r="K151" s="174" t="s">
        <v>258</v>
      </c>
      <c r="L151" s="140" t="s">
        <v>1157</v>
      </c>
      <c r="M151" s="150">
        <v>2191.58</v>
      </c>
      <c r="N151" s="150">
        <v>294.39999999999998</v>
      </c>
      <c r="O151" s="150">
        <v>155.32000000000002</v>
      </c>
      <c r="P151" s="150">
        <v>215.48000000000027</v>
      </c>
      <c r="Q151" s="150">
        <v>2856.78</v>
      </c>
      <c r="R151" s="151">
        <f t="shared" si="4"/>
        <v>215.48000000000027</v>
      </c>
      <c r="S151" s="153">
        <f t="shared" si="5"/>
        <v>2856.7800000000007</v>
      </c>
    </row>
    <row r="152" spans="1:19" x14ac:dyDescent="0.4">
      <c r="A152" s="136" t="s">
        <v>170</v>
      </c>
      <c r="B152" s="140" t="s">
        <v>2125</v>
      </c>
      <c r="C152" s="144">
        <v>77562</v>
      </c>
      <c r="D152" s="144">
        <v>15994</v>
      </c>
      <c r="E152" s="144">
        <v>7423</v>
      </c>
      <c r="F152" s="145">
        <v>53947</v>
      </c>
      <c r="G152" s="144">
        <v>17</v>
      </c>
      <c r="H152" s="144">
        <v>181</v>
      </c>
      <c r="I152" s="140"/>
      <c r="J152" s="140"/>
      <c r="K152" s="174" t="s">
        <v>259</v>
      </c>
      <c r="L152" s="140" t="s">
        <v>1158</v>
      </c>
      <c r="M152" s="150">
        <v>599.81590000000006</v>
      </c>
      <c r="N152" s="150">
        <v>86.069299999999998</v>
      </c>
      <c r="O152" s="150">
        <v>46.698600000000006</v>
      </c>
      <c r="P152" s="150">
        <v>46.196099999999937</v>
      </c>
      <c r="Q152" s="150">
        <v>778.7799</v>
      </c>
      <c r="R152" s="151">
        <f t="shared" si="4"/>
        <v>46.196099999999937</v>
      </c>
      <c r="S152" s="153">
        <f t="shared" si="5"/>
        <v>778.7799</v>
      </c>
    </row>
    <row r="153" spans="1:19" x14ac:dyDescent="0.4">
      <c r="A153" s="136" t="s">
        <v>171</v>
      </c>
      <c r="B153" s="140" t="s">
        <v>2126</v>
      </c>
      <c r="C153" s="144">
        <v>75584</v>
      </c>
      <c r="D153" s="144">
        <v>14224</v>
      </c>
      <c r="E153" s="144">
        <v>4620</v>
      </c>
      <c r="F153" s="145">
        <v>48261</v>
      </c>
      <c r="G153" s="144">
        <v>1957</v>
      </c>
      <c r="H153" s="144">
        <v>6522</v>
      </c>
      <c r="I153" s="140"/>
      <c r="J153" s="140"/>
      <c r="K153" s="174" t="s">
        <v>260</v>
      </c>
      <c r="L153" s="140" t="s">
        <v>1159</v>
      </c>
      <c r="M153" s="150">
        <v>980.32249999999999</v>
      </c>
      <c r="N153" s="150">
        <v>112.50129999999999</v>
      </c>
      <c r="O153" s="150">
        <v>100.3193</v>
      </c>
      <c r="P153" s="150">
        <v>72.814599999999956</v>
      </c>
      <c r="Q153" s="150">
        <v>1265.9576999999999</v>
      </c>
      <c r="R153" s="151">
        <f t="shared" si="4"/>
        <v>72.814599999999956</v>
      </c>
      <c r="S153" s="153">
        <f t="shared" si="5"/>
        <v>1265.9576999999997</v>
      </c>
    </row>
    <row r="154" spans="1:19" x14ac:dyDescent="0.4">
      <c r="A154" s="136" t="s">
        <v>172</v>
      </c>
      <c r="B154" s="140" t="s">
        <v>2127</v>
      </c>
      <c r="C154" s="144">
        <v>137796</v>
      </c>
      <c r="D154" s="144">
        <v>21386</v>
      </c>
      <c r="E154" s="144">
        <v>11605</v>
      </c>
      <c r="F154" s="145">
        <v>104657</v>
      </c>
      <c r="G154" s="144">
        <v>131</v>
      </c>
      <c r="H154" s="144">
        <v>17</v>
      </c>
      <c r="I154" s="140"/>
      <c r="J154" s="140"/>
      <c r="K154" s="174" t="s">
        <v>261</v>
      </c>
      <c r="L154" s="140" t="s">
        <v>1160</v>
      </c>
      <c r="M154" s="150">
        <v>140.72619999999998</v>
      </c>
      <c r="N154" s="150">
        <v>6.9586000000000006</v>
      </c>
      <c r="O154" s="150">
        <v>28.309100000000001</v>
      </c>
      <c r="P154" s="150">
        <v>-9.2817999999999863</v>
      </c>
      <c r="Q154" s="150">
        <v>166.71209999999999</v>
      </c>
      <c r="R154" s="151">
        <f t="shared" si="4"/>
        <v>-9.2817999999999863</v>
      </c>
      <c r="S154" s="153">
        <f t="shared" si="5"/>
        <v>166.71209999999999</v>
      </c>
    </row>
    <row r="155" spans="1:19" x14ac:dyDescent="0.4">
      <c r="A155" s="136" t="s">
        <v>173</v>
      </c>
      <c r="B155" s="140" t="s">
        <v>2128</v>
      </c>
      <c r="C155" s="144">
        <v>121388</v>
      </c>
      <c r="D155" s="144">
        <v>12643</v>
      </c>
      <c r="E155" s="144">
        <v>9868</v>
      </c>
      <c r="F155" s="145">
        <v>95944</v>
      </c>
      <c r="G155" s="144">
        <v>2933</v>
      </c>
      <c r="H155" s="144">
        <v>0</v>
      </c>
      <c r="I155" s="140"/>
      <c r="J155" s="140"/>
      <c r="K155" s="174" t="s">
        <v>262</v>
      </c>
      <c r="L155" s="140" t="s">
        <v>1161</v>
      </c>
      <c r="M155" s="150">
        <v>365.34190000000001</v>
      </c>
      <c r="N155" s="150">
        <v>3.6337000000000002</v>
      </c>
      <c r="O155" s="150">
        <v>21.7712</v>
      </c>
      <c r="P155" s="150">
        <v>19.490699999999947</v>
      </c>
      <c r="Q155" s="150">
        <v>410.23749999999995</v>
      </c>
      <c r="R155" s="151">
        <f t="shared" si="4"/>
        <v>19.490699999999947</v>
      </c>
      <c r="S155" s="153">
        <f t="shared" si="5"/>
        <v>410.23749999999995</v>
      </c>
    </row>
    <row r="156" spans="1:19" x14ac:dyDescent="0.4">
      <c r="A156" s="136" t="s">
        <v>174</v>
      </c>
      <c r="B156" s="140" t="s">
        <v>2129</v>
      </c>
      <c r="C156" s="144">
        <v>53137</v>
      </c>
      <c r="D156" s="144">
        <v>4586</v>
      </c>
      <c r="E156" s="144">
        <v>5039</v>
      </c>
      <c r="F156" s="145">
        <v>43510</v>
      </c>
      <c r="G156" s="144">
        <v>2</v>
      </c>
      <c r="H156" s="144">
        <v>0</v>
      </c>
      <c r="I156" s="140"/>
      <c r="J156" s="140"/>
      <c r="K156" s="174" t="s">
        <v>263</v>
      </c>
      <c r="L156" s="140" t="s">
        <v>1162</v>
      </c>
      <c r="M156" s="150">
        <v>167.2458</v>
      </c>
      <c r="N156" s="150">
        <v>18.023399999999999</v>
      </c>
      <c r="O156" s="150">
        <v>16.721800000000002</v>
      </c>
      <c r="P156" s="150">
        <v>4.8046999999999791</v>
      </c>
      <c r="Q156" s="150">
        <v>206.79569999999998</v>
      </c>
      <c r="R156" s="151">
        <f t="shared" si="4"/>
        <v>4.8046999999999791</v>
      </c>
      <c r="S156" s="153">
        <f t="shared" si="5"/>
        <v>206.79569999999998</v>
      </c>
    </row>
    <row r="157" spans="1:19" x14ac:dyDescent="0.4">
      <c r="A157" s="136" t="s">
        <v>175</v>
      </c>
      <c r="B157" s="140" t="s">
        <v>2130</v>
      </c>
      <c r="C157" s="144">
        <v>26325</v>
      </c>
      <c r="D157" s="144">
        <v>1865</v>
      </c>
      <c r="E157" s="144">
        <v>1038</v>
      </c>
      <c r="F157" s="145">
        <v>23073</v>
      </c>
      <c r="G157" s="144">
        <v>346</v>
      </c>
      <c r="H157" s="144">
        <v>3</v>
      </c>
      <c r="I157" s="140"/>
      <c r="J157" s="140"/>
      <c r="K157" s="174" t="s">
        <v>264</v>
      </c>
      <c r="L157" s="140" t="s">
        <v>1163</v>
      </c>
      <c r="M157" s="150">
        <v>295.69280000000003</v>
      </c>
      <c r="N157" s="150">
        <v>20.2743</v>
      </c>
      <c r="O157" s="150">
        <v>35.422900000000006</v>
      </c>
      <c r="P157" s="150">
        <v>20.283199999999972</v>
      </c>
      <c r="Q157" s="150">
        <v>371.67320000000001</v>
      </c>
      <c r="R157" s="151">
        <f t="shared" si="4"/>
        <v>20.283199999999972</v>
      </c>
      <c r="S157" s="153">
        <f t="shared" si="5"/>
        <v>371.67320000000001</v>
      </c>
    </row>
    <row r="158" spans="1:19" x14ac:dyDescent="0.4">
      <c r="A158" s="136" t="s">
        <v>176</v>
      </c>
      <c r="B158" s="140" t="s">
        <v>2131</v>
      </c>
      <c r="C158" s="144">
        <v>607429</v>
      </c>
      <c r="D158" s="144">
        <v>108540</v>
      </c>
      <c r="E158" s="144">
        <v>77189</v>
      </c>
      <c r="F158" s="145">
        <v>381205</v>
      </c>
      <c r="G158" s="144">
        <v>40495</v>
      </c>
      <c r="H158" s="144">
        <v>0</v>
      </c>
      <c r="I158" s="140"/>
      <c r="J158" s="140"/>
      <c r="K158" s="174" t="s">
        <v>265</v>
      </c>
      <c r="L158" s="140" t="s">
        <v>1164</v>
      </c>
      <c r="M158" s="150">
        <v>703.14769999999999</v>
      </c>
      <c r="N158" s="150">
        <v>62.316699999999997</v>
      </c>
      <c r="O158" s="150">
        <v>146.96139999999997</v>
      </c>
      <c r="P158" s="150">
        <v>43.759700000000095</v>
      </c>
      <c r="Q158" s="150">
        <v>956.18550000000005</v>
      </c>
      <c r="R158" s="151">
        <f t="shared" si="4"/>
        <v>43.759700000000095</v>
      </c>
      <c r="S158" s="153">
        <f t="shared" si="5"/>
        <v>956.18550000000005</v>
      </c>
    </row>
    <row r="159" spans="1:19" x14ac:dyDescent="0.4">
      <c r="A159" s="136" t="s">
        <v>177</v>
      </c>
      <c r="B159" s="140" t="s">
        <v>2132</v>
      </c>
      <c r="C159" s="144">
        <v>97839</v>
      </c>
      <c r="D159" s="144">
        <v>33598</v>
      </c>
      <c r="E159" s="144">
        <v>15737</v>
      </c>
      <c r="F159" s="145">
        <v>48434</v>
      </c>
      <c r="G159" s="144">
        <v>70</v>
      </c>
      <c r="H159" s="144">
        <v>0</v>
      </c>
      <c r="I159" s="140"/>
      <c r="J159" s="140"/>
      <c r="K159" s="174" t="s">
        <v>266</v>
      </c>
      <c r="L159" s="140" t="s">
        <v>1165</v>
      </c>
      <c r="M159" s="150">
        <v>755.62789999999995</v>
      </c>
      <c r="N159" s="150">
        <v>76.48899999999999</v>
      </c>
      <c r="O159" s="150">
        <v>63.064300000000003</v>
      </c>
      <c r="P159" s="150">
        <v>89.383400000000108</v>
      </c>
      <c r="Q159" s="150">
        <v>984.56460000000004</v>
      </c>
      <c r="R159" s="151">
        <f t="shared" si="4"/>
        <v>89.383400000000108</v>
      </c>
      <c r="S159" s="153">
        <f t="shared" si="5"/>
        <v>984.56460000000015</v>
      </c>
    </row>
    <row r="160" spans="1:19" x14ac:dyDescent="0.4">
      <c r="A160" s="136" t="s">
        <v>178</v>
      </c>
      <c r="B160" s="140" t="s">
        <v>2133</v>
      </c>
      <c r="C160" s="144">
        <v>118177</v>
      </c>
      <c r="D160" s="144">
        <v>15395</v>
      </c>
      <c r="E160" s="144">
        <v>6480</v>
      </c>
      <c r="F160" s="145">
        <v>92678</v>
      </c>
      <c r="G160" s="144">
        <v>3624</v>
      </c>
      <c r="H160" s="144">
        <v>0</v>
      </c>
      <c r="I160" s="140"/>
      <c r="J160" s="140"/>
      <c r="K160" s="174" t="s">
        <v>267</v>
      </c>
      <c r="L160" s="140" t="s">
        <v>1166</v>
      </c>
      <c r="M160" s="150">
        <v>625.80129999999997</v>
      </c>
      <c r="N160" s="150">
        <v>71.717699999999994</v>
      </c>
      <c r="O160" s="150">
        <v>57.126000000000005</v>
      </c>
      <c r="P160" s="150">
        <v>65.367200000000039</v>
      </c>
      <c r="Q160" s="150">
        <v>820.01220000000001</v>
      </c>
      <c r="R160" s="151">
        <f t="shared" si="4"/>
        <v>65.367200000000039</v>
      </c>
      <c r="S160" s="153">
        <f t="shared" si="5"/>
        <v>820.01220000000001</v>
      </c>
    </row>
    <row r="161" spans="1:19" x14ac:dyDescent="0.4">
      <c r="A161" s="136" t="s">
        <v>179</v>
      </c>
      <c r="B161" s="140" t="s">
        <v>2134</v>
      </c>
      <c r="C161" s="144">
        <v>124389</v>
      </c>
      <c r="D161" s="144">
        <v>12351</v>
      </c>
      <c r="E161" s="144">
        <v>15151</v>
      </c>
      <c r="F161" s="145">
        <v>96485</v>
      </c>
      <c r="G161" s="144">
        <v>402</v>
      </c>
      <c r="H161" s="144">
        <v>0</v>
      </c>
      <c r="I161" s="140"/>
      <c r="J161" s="140"/>
      <c r="K161" s="174" t="s">
        <v>371</v>
      </c>
      <c r="L161" s="140" t="s">
        <v>1270</v>
      </c>
      <c r="M161" s="150">
        <v>4497.8653000000004</v>
      </c>
      <c r="N161" s="150">
        <v>923.71039999999994</v>
      </c>
      <c r="O161" s="150">
        <v>357.34469999999999</v>
      </c>
      <c r="P161" s="150">
        <v>1312.6310999999982</v>
      </c>
      <c r="Q161" s="150">
        <v>7091.5514999999987</v>
      </c>
      <c r="R161" s="151">
        <f t="shared" si="4"/>
        <v>1312.6310999999982</v>
      </c>
      <c r="S161" s="153">
        <f t="shared" si="5"/>
        <v>7091.5514999999978</v>
      </c>
    </row>
    <row r="162" spans="1:19" x14ac:dyDescent="0.4">
      <c r="A162" s="136" t="s">
        <v>180</v>
      </c>
      <c r="B162" s="140" t="s">
        <v>2135</v>
      </c>
      <c r="C162" s="144">
        <v>148025</v>
      </c>
      <c r="D162" s="144">
        <v>6046</v>
      </c>
      <c r="E162" s="144">
        <v>16177</v>
      </c>
      <c r="F162" s="145">
        <v>113191</v>
      </c>
      <c r="G162" s="144">
        <v>5581</v>
      </c>
      <c r="H162" s="144">
        <v>7030</v>
      </c>
      <c r="I162" s="140"/>
      <c r="J162" s="140"/>
      <c r="K162" s="174" t="s">
        <v>372</v>
      </c>
      <c r="L162" s="140" t="s">
        <v>1271</v>
      </c>
      <c r="M162" s="150">
        <v>605.07049999999981</v>
      </c>
      <c r="N162" s="150">
        <v>116.4932</v>
      </c>
      <c r="O162" s="150">
        <v>24.326400000000003</v>
      </c>
      <c r="P162" s="150">
        <v>153.40430000000029</v>
      </c>
      <c r="Q162" s="150">
        <v>899.29440000000011</v>
      </c>
      <c r="R162" s="151">
        <f t="shared" si="4"/>
        <v>153.40430000000029</v>
      </c>
      <c r="S162" s="153">
        <f t="shared" si="5"/>
        <v>899.29440000000011</v>
      </c>
    </row>
    <row r="163" spans="1:19" x14ac:dyDescent="0.4">
      <c r="A163" s="136" t="s">
        <v>181</v>
      </c>
      <c r="B163" s="140" t="s">
        <v>2136</v>
      </c>
      <c r="C163" s="144">
        <v>85564</v>
      </c>
      <c r="D163" s="144">
        <v>13748</v>
      </c>
      <c r="E163" s="144">
        <v>10649</v>
      </c>
      <c r="F163" s="145">
        <v>59498</v>
      </c>
      <c r="G163" s="144">
        <v>362</v>
      </c>
      <c r="H163" s="144">
        <v>1307</v>
      </c>
      <c r="I163" s="140"/>
      <c r="J163" s="140"/>
      <c r="K163" s="174" t="s">
        <v>373</v>
      </c>
      <c r="L163" s="140" t="s">
        <v>1272</v>
      </c>
      <c r="M163" s="150">
        <v>14532.61</v>
      </c>
      <c r="N163" s="150">
        <v>333.56</v>
      </c>
      <c r="O163" s="150">
        <v>444.18</v>
      </c>
      <c r="P163" s="150">
        <v>3171.7099999999973</v>
      </c>
      <c r="Q163" s="150">
        <v>18482.059999999998</v>
      </c>
      <c r="R163" s="151">
        <f t="shared" si="4"/>
        <v>3171.7099999999973</v>
      </c>
      <c r="S163" s="153">
        <f t="shared" si="5"/>
        <v>18482.059999999998</v>
      </c>
    </row>
    <row r="164" spans="1:19" x14ac:dyDescent="0.4">
      <c r="A164" s="136" t="s">
        <v>182</v>
      </c>
      <c r="B164" s="140" t="s">
        <v>2137</v>
      </c>
      <c r="C164" s="144">
        <v>189151</v>
      </c>
      <c r="D164" s="144">
        <v>131</v>
      </c>
      <c r="E164" s="144">
        <v>32969</v>
      </c>
      <c r="F164" s="145">
        <v>137358</v>
      </c>
      <c r="G164" s="144">
        <v>6899</v>
      </c>
      <c r="H164" s="144">
        <v>11794</v>
      </c>
      <c r="I164" s="140"/>
      <c r="J164" s="140"/>
      <c r="K164" s="174" t="s">
        <v>374</v>
      </c>
      <c r="L164" s="140" t="s">
        <v>1273</v>
      </c>
      <c r="M164" s="150">
        <v>573.5551999999999</v>
      </c>
      <c r="N164" s="150">
        <v>18.075499999999998</v>
      </c>
      <c r="O164" s="150">
        <v>17.873699999999999</v>
      </c>
      <c r="P164" s="150">
        <v>94.030300000000025</v>
      </c>
      <c r="Q164" s="150">
        <v>703.53469999999993</v>
      </c>
      <c r="R164" s="151">
        <f t="shared" si="4"/>
        <v>94.030300000000025</v>
      </c>
      <c r="S164" s="153">
        <f t="shared" si="5"/>
        <v>703.53469999999993</v>
      </c>
    </row>
    <row r="165" spans="1:19" x14ac:dyDescent="0.4">
      <c r="A165" s="136" t="s">
        <v>183</v>
      </c>
      <c r="B165" s="140" t="s">
        <v>2138</v>
      </c>
      <c r="C165" s="144">
        <v>105649</v>
      </c>
      <c r="D165" s="144">
        <v>11509</v>
      </c>
      <c r="E165" s="144">
        <v>4872</v>
      </c>
      <c r="F165" s="145">
        <v>82867</v>
      </c>
      <c r="G165" s="144">
        <v>6091</v>
      </c>
      <c r="H165" s="144">
        <v>310</v>
      </c>
      <c r="I165" s="140"/>
      <c r="J165" s="140"/>
      <c r="K165" s="174" t="s">
        <v>375</v>
      </c>
      <c r="L165" s="140" t="s">
        <v>1274</v>
      </c>
      <c r="M165" s="150">
        <v>2068.9481999999998</v>
      </c>
      <c r="N165" s="150">
        <v>379.75550000000004</v>
      </c>
      <c r="O165" s="150">
        <v>161.55500000000001</v>
      </c>
      <c r="P165" s="150">
        <v>340.81790000000001</v>
      </c>
      <c r="Q165" s="150">
        <v>2951.0765999999999</v>
      </c>
      <c r="R165" s="151">
        <f t="shared" si="4"/>
        <v>340.81790000000001</v>
      </c>
      <c r="S165" s="153">
        <f t="shared" si="5"/>
        <v>2951.0765999999999</v>
      </c>
    </row>
    <row r="166" spans="1:19" x14ac:dyDescent="0.4">
      <c r="A166" s="136" t="s">
        <v>184</v>
      </c>
      <c r="B166" s="140" t="s">
        <v>2139</v>
      </c>
      <c r="C166" s="144">
        <v>97325</v>
      </c>
      <c r="D166" s="144">
        <v>8527</v>
      </c>
      <c r="E166" s="144">
        <v>6532</v>
      </c>
      <c r="F166" s="145">
        <v>76221</v>
      </c>
      <c r="G166" s="144">
        <v>4400</v>
      </c>
      <c r="H166" s="144">
        <v>1645</v>
      </c>
      <c r="I166" s="140"/>
      <c r="J166" s="140"/>
      <c r="K166" s="174" t="s">
        <v>376</v>
      </c>
      <c r="L166" s="140" t="s">
        <v>1275</v>
      </c>
      <c r="M166" s="150">
        <v>7215.9062000000004</v>
      </c>
      <c r="N166" s="150">
        <v>615.33900000000006</v>
      </c>
      <c r="O166" s="150">
        <v>890.99720000000002</v>
      </c>
      <c r="P166" s="150">
        <v>1408.3152999999991</v>
      </c>
      <c r="Q166" s="150">
        <v>10130.557699999999</v>
      </c>
      <c r="R166" s="151">
        <f t="shared" si="4"/>
        <v>1408.3152999999991</v>
      </c>
      <c r="S166" s="153">
        <f t="shared" si="5"/>
        <v>10130.557699999999</v>
      </c>
    </row>
    <row r="167" spans="1:19" x14ac:dyDescent="0.4">
      <c r="A167" s="136" t="s">
        <v>185</v>
      </c>
      <c r="B167" s="140" t="s">
        <v>2140</v>
      </c>
      <c r="C167" s="144">
        <v>95060</v>
      </c>
      <c r="D167" s="144">
        <v>19369</v>
      </c>
      <c r="E167" s="144">
        <v>8544</v>
      </c>
      <c r="F167" s="145">
        <v>60490</v>
      </c>
      <c r="G167" s="144">
        <v>6097</v>
      </c>
      <c r="H167" s="144">
        <v>560</v>
      </c>
      <c r="I167" s="140"/>
      <c r="J167" s="140"/>
      <c r="K167" s="174" t="s">
        <v>377</v>
      </c>
      <c r="L167" s="140" t="s">
        <v>1276</v>
      </c>
      <c r="M167" s="150">
        <v>5145.9088000000002</v>
      </c>
      <c r="N167" s="150">
        <v>166.63720000000001</v>
      </c>
      <c r="O167" s="150">
        <v>88.512</v>
      </c>
      <c r="P167" s="150">
        <v>701.61429999999996</v>
      </c>
      <c r="Q167" s="150">
        <v>6102.6723000000002</v>
      </c>
      <c r="R167" s="151">
        <f t="shared" si="4"/>
        <v>701.61429999999996</v>
      </c>
      <c r="S167" s="153">
        <f t="shared" si="5"/>
        <v>6102.6723000000002</v>
      </c>
    </row>
    <row r="168" spans="1:19" x14ac:dyDescent="0.4">
      <c r="A168" s="136" t="s">
        <v>186</v>
      </c>
      <c r="B168" s="140" t="s">
        <v>2141</v>
      </c>
      <c r="C168" s="144">
        <v>170831</v>
      </c>
      <c r="D168" s="144">
        <v>27879</v>
      </c>
      <c r="E168" s="144">
        <v>16979</v>
      </c>
      <c r="F168" s="145">
        <v>123643</v>
      </c>
      <c r="G168" s="144">
        <v>2330</v>
      </c>
      <c r="H168" s="144">
        <v>0</v>
      </c>
      <c r="I168" s="140"/>
      <c r="J168" s="140"/>
      <c r="K168" s="174" t="s">
        <v>378</v>
      </c>
      <c r="L168" s="140" t="s">
        <v>1277</v>
      </c>
      <c r="M168" s="150">
        <v>144.1559</v>
      </c>
      <c r="N168" s="150">
        <v>9.4667999999999992</v>
      </c>
      <c r="O168" s="150">
        <v>6.295399999999999</v>
      </c>
      <c r="P168" s="150">
        <v>7.5705999999999936</v>
      </c>
      <c r="Q168" s="150">
        <v>167.48869999999999</v>
      </c>
      <c r="R168" s="151">
        <f t="shared" si="4"/>
        <v>7.5705999999999936</v>
      </c>
      <c r="S168" s="153">
        <f t="shared" si="5"/>
        <v>167.48869999999999</v>
      </c>
    </row>
    <row r="169" spans="1:19" x14ac:dyDescent="0.4">
      <c r="A169" s="136" t="s">
        <v>187</v>
      </c>
      <c r="B169" s="140" t="s">
        <v>2142</v>
      </c>
      <c r="C169" s="144">
        <v>91108</v>
      </c>
      <c r="D169" s="144">
        <v>10580</v>
      </c>
      <c r="E169" s="144">
        <v>12425</v>
      </c>
      <c r="F169" s="145">
        <v>67751</v>
      </c>
      <c r="G169" s="144">
        <v>210</v>
      </c>
      <c r="H169" s="144">
        <v>142</v>
      </c>
      <c r="I169" s="140"/>
      <c r="J169" s="140"/>
      <c r="K169" s="174" t="s">
        <v>379</v>
      </c>
      <c r="L169" s="140" t="s">
        <v>1278</v>
      </c>
      <c r="M169" s="150">
        <v>1342.8771000000002</v>
      </c>
      <c r="N169" s="150">
        <v>18.826800000000002</v>
      </c>
      <c r="O169" s="150">
        <v>35.556699999999999</v>
      </c>
      <c r="P169" s="150">
        <v>59.431299999999872</v>
      </c>
      <c r="Q169" s="150">
        <v>1456.6919</v>
      </c>
      <c r="R169" s="151">
        <f t="shared" si="4"/>
        <v>59.431299999999872</v>
      </c>
      <c r="S169" s="153">
        <f t="shared" si="5"/>
        <v>1456.6919000000003</v>
      </c>
    </row>
    <row r="170" spans="1:19" x14ac:dyDescent="0.4">
      <c r="A170" s="136" t="s">
        <v>188</v>
      </c>
      <c r="B170" s="140" t="s">
        <v>2143</v>
      </c>
      <c r="C170" s="144">
        <v>66993</v>
      </c>
      <c r="D170" s="144">
        <v>3995</v>
      </c>
      <c r="E170" s="144">
        <v>2937</v>
      </c>
      <c r="F170" s="145">
        <v>57742</v>
      </c>
      <c r="G170" s="144">
        <v>2319</v>
      </c>
      <c r="H170" s="144">
        <v>0</v>
      </c>
      <c r="I170" s="140"/>
      <c r="J170" s="140"/>
      <c r="K170" s="174" t="s">
        <v>380</v>
      </c>
      <c r="L170" s="140" t="s">
        <v>1279</v>
      </c>
      <c r="M170" s="150">
        <v>1408.9120999999998</v>
      </c>
      <c r="N170" s="150">
        <v>105.6571</v>
      </c>
      <c r="O170" s="150">
        <v>78.500599999999991</v>
      </c>
      <c r="P170" s="150">
        <v>212.84689999999998</v>
      </c>
      <c r="Q170" s="150">
        <v>1805.9166999999998</v>
      </c>
      <c r="R170" s="151">
        <f t="shared" si="4"/>
        <v>212.84689999999998</v>
      </c>
      <c r="S170" s="153">
        <f t="shared" si="5"/>
        <v>1805.9166999999998</v>
      </c>
    </row>
    <row r="171" spans="1:19" x14ac:dyDescent="0.4">
      <c r="A171" s="136" t="s">
        <v>189</v>
      </c>
      <c r="B171" s="140" t="s">
        <v>2144</v>
      </c>
      <c r="C171" s="144">
        <v>48102</v>
      </c>
      <c r="D171" s="144">
        <v>1972</v>
      </c>
      <c r="E171" s="144">
        <v>3753</v>
      </c>
      <c r="F171" s="145">
        <v>41783</v>
      </c>
      <c r="G171" s="144">
        <v>594</v>
      </c>
      <c r="H171" s="144">
        <v>0</v>
      </c>
      <c r="I171" s="140"/>
      <c r="J171" s="140"/>
      <c r="K171" s="174" t="s">
        <v>397</v>
      </c>
      <c r="L171" s="140" t="s">
        <v>1296</v>
      </c>
      <c r="M171" s="150">
        <v>4844.0257000000001</v>
      </c>
      <c r="N171" s="150">
        <v>1173.6532</v>
      </c>
      <c r="O171" s="150">
        <v>131.26069999999999</v>
      </c>
      <c r="P171" s="150">
        <v>704.17909999999893</v>
      </c>
      <c r="Q171" s="150">
        <v>6853.1186999999991</v>
      </c>
      <c r="R171" s="151">
        <f t="shared" si="4"/>
        <v>704.17909999999893</v>
      </c>
      <c r="S171" s="153">
        <f t="shared" si="5"/>
        <v>6853.1186999999991</v>
      </c>
    </row>
    <row r="172" spans="1:19" x14ac:dyDescent="0.4">
      <c r="A172" s="136" t="s">
        <v>202</v>
      </c>
      <c r="B172" s="140" t="s">
        <v>2145</v>
      </c>
      <c r="C172" s="144">
        <v>248631</v>
      </c>
      <c r="D172" s="144">
        <v>70131</v>
      </c>
      <c r="E172" s="144">
        <v>48869</v>
      </c>
      <c r="F172" s="145">
        <v>128591</v>
      </c>
      <c r="G172" s="144">
        <v>1040</v>
      </c>
      <c r="H172" s="144">
        <v>0</v>
      </c>
      <c r="I172" s="140"/>
      <c r="J172" s="140"/>
      <c r="K172" s="174" t="s">
        <v>398</v>
      </c>
      <c r="L172" s="140" t="s">
        <v>1297</v>
      </c>
      <c r="M172" s="150">
        <v>1786.8596999999997</v>
      </c>
      <c r="N172" s="150">
        <v>97.370000000000019</v>
      </c>
      <c r="O172" s="150">
        <v>58.110200000000006</v>
      </c>
      <c r="P172" s="150">
        <v>140.5132000000005</v>
      </c>
      <c r="Q172" s="150">
        <v>2082.8531000000003</v>
      </c>
      <c r="R172" s="151">
        <f t="shared" si="4"/>
        <v>140.5132000000005</v>
      </c>
      <c r="S172" s="153">
        <f t="shared" si="5"/>
        <v>2082.8531000000003</v>
      </c>
    </row>
    <row r="173" spans="1:19" x14ac:dyDescent="0.4">
      <c r="A173" s="136" t="s">
        <v>203</v>
      </c>
      <c r="B173" s="140" t="s">
        <v>2146</v>
      </c>
      <c r="C173" s="144">
        <v>146438</v>
      </c>
      <c r="D173" s="144">
        <v>51897</v>
      </c>
      <c r="E173" s="144">
        <v>24831</v>
      </c>
      <c r="F173" s="145">
        <v>69620</v>
      </c>
      <c r="G173" s="144">
        <v>90</v>
      </c>
      <c r="H173" s="144">
        <v>0</v>
      </c>
      <c r="I173" s="140"/>
      <c r="J173" s="140"/>
      <c r="K173" s="174" t="s">
        <v>399</v>
      </c>
      <c r="L173" s="140" t="s">
        <v>1298</v>
      </c>
      <c r="M173" s="150">
        <v>6236.7993999999999</v>
      </c>
      <c r="N173" s="150">
        <v>484.12959999999998</v>
      </c>
      <c r="O173" s="150">
        <v>565.24240000000009</v>
      </c>
      <c r="P173" s="150">
        <v>1164.3085000000003</v>
      </c>
      <c r="Q173" s="150">
        <v>8450.4799000000003</v>
      </c>
      <c r="R173" s="151">
        <f t="shared" si="4"/>
        <v>1164.3085000000003</v>
      </c>
      <c r="S173" s="153">
        <f t="shared" si="5"/>
        <v>8450.4799000000003</v>
      </c>
    </row>
    <row r="174" spans="1:19" x14ac:dyDescent="0.4">
      <c r="A174" s="136" t="s">
        <v>204</v>
      </c>
      <c r="B174" s="140" t="s">
        <v>2147</v>
      </c>
      <c r="C174" s="144">
        <v>68124</v>
      </c>
      <c r="D174" s="144">
        <v>10306</v>
      </c>
      <c r="E174" s="144">
        <v>8456</v>
      </c>
      <c r="F174" s="145">
        <v>48772</v>
      </c>
      <c r="G174" s="144">
        <v>590</v>
      </c>
      <c r="H174" s="144">
        <v>0</v>
      </c>
      <c r="I174" s="140"/>
      <c r="J174" s="140"/>
      <c r="K174" s="174" t="s">
        <v>400</v>
      </c>
      <c r="L174" s="140" t="s">
        <v>1299</v>
      </c>
      <c r="M174" s="150">
        <v>654.18999999999994</v>
      </c>
      <c r="N174" s="150">
        <v>61.08</v>
      </c>
      <c r="O174" s="150">
        <v>39.450000000000003</v>
      </c>
      <c r="P174" s="150">
        <v>142.70000000000005</v>
      </c>
      <c r="Q174" s="150">
        <v>897.42</v>
      </c>
      <c r="R174" s="151">
        <f t="shared" si="4"/>
        <v>142.70000000000005</v>
      </c>
      <c r="S174" s="153">
        <f t="shared" si="5"/>
        <v>897.42000000000007</v>
      </c>
    </row>
    <row r="175" spans="1:19" x14ac:dyDescent="0.4">
      <c r="A175" s="136" t="s">
        <v>205</v>
      </c>
      <c r="B175" s="140" t="s">
        <v>2148</v>
      </c>
      <c r="C175" s="144">
        <v>184795</v>
      </c>
      <c r="D175" s="144">
        <v>53931</v>
      </c>
      <c r="E175" s="144">
        <v>26487</v>
      </c>
      <c r="F175" s="145">
        <v>95306</v>
      </c>
      <c r="G175" s="144">
        <v>9071</v>
      </c>
      <c r="H175" s="144">
        <v>0</v>
      </c>
      <c r="I175" s="140"/>
      <c r="J175" s="140"/>
      <c r="K175" s="174" t="s">
        <v>401</v>
      </c>
      <c r="L175" s="140" t="s">
        <v>1300</v>
      </c>
      <c r="M175" s="150">
        <v>910.76979999999992</v>
      </c>
      <c r="N175" s="150">
        <v>81.935900000000004</v>
      </c>
      <c r="O175" s="150">
        <v>68.225899999999996</v>
      </c>
      <c r="P175" s="150">
        <v>262.23919999999976</v>
      </c>
      <c r="Q175" s="150">
        <v>1323.1707999999996</v>
      </c>
      <c r="R175" s="151">
        <f t="shared" si="4"/>
        <v>262.23919999999976</v>
      </c>
      <c r="S175" s="153">
        <f t="shared" si="5"/>
        <v>1323.1707999999996</v>
      </c>
    </row>
    <row r="176" spans="1:19" x14ac:dyDescent="0.4">
      <c r="A176" s="136" t="s">
        <v>206</v>
      </c>
      <c r="B176" s="140" t="s">
        <v>2149</v>
      </c>
      <c r="C176" s="144">
        <v>39827</v>
      </c>
      <c r="D176" s="144">
        <v>9540</v>
      </c>
      <c r="E176" s="144">
        <v>3886</v>
      </c>
      <c r="F176" s="145">
        <v>26398</v>
      </c>
      <c r="G176" s="144">
        <v>3</v>
      </c>
      <c r="H176" s="144">
        <v>0</v>
      </c>
      <c r="I176" s="140"/>
      <c r="J176" s="140"/>
      <c r="K176" s="174" t="s">
        <v>402</v>
      </c>
      <c r="L176" s="140" t="s">
        <v>1301</v>
      </c>
      <c r="M176" s="150">
        <v>857.39699999999993</v>
      </c>
      <c r="N176" s="150">
        <v>163.35919999999999</v>
      </c>
      <c r="O176" s="150">
        <v>17.334700000000002</v>
      </c>
      <c r="P176" s="150">
        <v>97.415199999999913</v>
      </c>
      <c r="Q176" s="150">
        <v>1135.5060999999998</v>
      </c>
      <c r="R176" s="151">
        <f t="shared" si="4"/>
        <v>97.415199999999913</v>
      </c>
      <c r="S176" s="153">
        <f t="shared" si="5"/>
        <v>1135.5060999999998</v>
      </c>
    </row>
    <row r="177" spans="1:19" x14ac:dyDescent="0.4">
      <c r="A177" s="136" t="s">
        <v>207</v>
      </c>
      <c r="B177" s="140" t="s">
        <v>2150</v>
      </c>
      <c r="C177" s="144">
        <v>124487</v>
      </c>
      <c r="D177" s="144">
        <v>13884</v>
      </c>
      <c r="E177" s="144">
        <v>17415</v>
      </c>
      <c r="F177" s="145">
        <v>92443</v>
      </c>
      <c r="G177" s="144">
        <v>745</v>
      </c>
      <c r="H177" s="144">
        <v>0</v>
      </c>
      <c r="I177" s="140"/>
      <c r="J177" s="140"/>
      <c r="K177" s="174" t="s">
        <v>360</v>
      </c>
      <c r="L177" s="140" t="s">
        <v>1259</v>
      </c>
      <c r="M177" s="150">
        <v>1071.4651000000001</v>
      </c>
      <c r="N177" s="150">
        <v>41.918500000000002</v>
      </c>
      <c r="O177" s="150">
        <v>47.9223</v>
      </c>
      <c r="P177" s="150">
        <v>76.142399999999895</v>
      </c>
      <c r="Q177" s="150">
        <v>1237.4483</v>
      </c>
      <c r="R177" s="151">
        <f t="shared" si="4"/>
        <v>76.142399999999895</v>
      </c>
      <c r="S177" s="153">
        <f t="shared" si="5"/>
        <v>1237.4483</v>
      </c>
    </row>
    <row r="178" spans="1:19" x14ac:dyDescent="0.4">
      <c r="A178" s="136" t="s">
        <v>208</v>
      </c>
      <c r="B178" s="140" t="s">
        <v>2151</v>
      </c>
      <c r="C178" s="144">
        <v>118442</v>
      </c>
      <c r="D178" s="144">
        <v>11767</v>
      </c>
      <c r="E178" s="144">
        <v>12801</v>
      </c>
      <c r="F178" s="145">
        <v>91871</v>
      </c>
      <c r="G178" s="144">
        <v>21</v>
      </c>
      <c r="H178" s="144">
        <v>1982</v>
      </c>
      <c r="I178" s="140"/>
      <c r="J178" s="140"/>
      <c r="K178" s="174" t="s">
        <v>348</v>
      </c>
      <c r="L178" s="140" t="s">
        <v>1247</v>
      </c>
      <c r="M178" s="150">
        <v>844.66250000000014</v>
      </c>
      <c r="N178" s="150">
        <v>29.237900000000003</v>
      </c>
      <c r="O178" s="150">
        <v>64.596599999999995</v>
      </c>
      <c r="P178" s="150">
        <v>70.27399999999983</v>
      </c>
      <c r="Q178" s="150">
        <v>1008.771</v>
      </c>
      <c r="R178" s="151">
        <f t="shared" si="4"/>
        <v>70.27399999999983</v>
      </c>
      <c r="S178" s="153">
        <f t="shared" si="5"/>
        <v>1008.771</v>
      </c>
    </row>
    <row r="179" spans="1:19" x14ac:dyDescent="0.4">
      <c r="A179" s="136" t="s">
        <v>209</v>
      </c>
      <c r="B179" s="140" t="s">
        <v>2152</v>
      </c>
      <c r="C179" s="144">
        <v>60338</v>
      </c>
      <c r="D179" s="144">
        <v>4905</v>
      </c>
      <c r="E179" s="144">
        <v>8336</v>
      </c>
      <c r="F179" s="145">
        <v>42550</v>
      </c>
      <c r="G179" s="144">
        <v>276</v>
      </c>
      <c r="H179" s="144">
        <v>4271</v>
      </c>
      <c r="I179" s="140"/>
      <c r="J179" s="140"/>
      <c r="K179" s="174" t="s">
        <v>349</v>
      </c>
      <c r="L179" s="140" t="s">
        <v>1248</v>
      </c>
      <c r="M179" s="150">
        <v>412.91220000000004</v>
      </c>
      <c r="N179" s="150">
        <v>23.506399999999999</v>
      </c>
      <c r="O179" s="150">
        <v>54.293500000000009</v>
      </c>
      <c r="P179" s="150">
        <v>-34.520600000000087</v>
      </c>
      <c r="Q179" s="150">
        <v>456.19149999999996</v>
      </c>
      <c r="R179" s="151">
        <f t="shared" si="4"/>
        <v>-34.520600000000087</v>
      </c>
      <c r="S179" s="153">
        <f t="shared" si="5"/>
        <v>456.19149999999991</v>
      </c>
    </row>
    <row r="180" spans="1:19" x14ac:dyDescent="0.4">
      <c r="A180" s="136" t="s">
        <v>156</v>
      </c>
      <c r="B180" s="140" t="s">
        <v>2153</v>
      </c>
      <c r="C180" s="144">
        <v>266714</v>
      </c>
      <c r="D180" s="144">
        <v>57159</v>
      </c>
      <c r="E180" s="144">
        <v>42608</v>
      </c>
      <c r="F180" s="145">
        <v>163150</v>
      </c>
      <c r="G180" s="144">
        <v>2449</v>
      </c>
      <c r="H180" s="144">
        <v>1348</v>
      </c>
      <c r="I180" s="140"/>
      <c r="J180" s="140"/>
      <c r="K180" s="174" t="s">
        <v>350</v>
      </c>
      <c r="L180" s="140" t="s">
        <v>1249</v>
      </c>
      <c r="M180" s="150">
        <v>784.14409999999998</v>
      </c>
      <c r="N180" s="150">
        <v>24.212</v>
      </c>
      <c r="O180" s="150">
        <v>71.633399999999995</v>
      </c>
      <c r="P180" s="150">
        <v>142.34010000000018</v>
      </c>
      <c r="Q180" s="150">
        <v>1022.3296000000001</v>
      </c>
      <c r="R180" s="151">
        <f t="shared" si="4"/>
        <v>142.34010000000018</v>
      </c>
      <c r="S180" s="153">
        <f t="shared" si="5"/>
        <v>1022.3296</v>
      </c>
    </row>
    <row r="181" spans="1:19" x14ac:dyDescent="0.4">
      <c r="A181" s="136" t="s">
        <v>157</v>
      </c>
      <c r="B181" s="140" t="s">
        <v>2154</v>
      </c>
      <c r="C181" s="144">
        <v>62427</v>
      </c>
      <c r="D181" s="144">
        <v>5070</v>
      </c>
      <c r="E181" s="144">
        <v>4540</v>
      </c>
      <c r="F181" s="145">
        <v>49679</v>
      </c>
      <c r="G181" s="144">
        <v>2819</v>
      </c>
      <c r="H181" s="144">
        <v>319</v>
      </c>
      <c r="I181" s="140"/>
      <c r="J181" s="140"/>
      <c r="K181" s="174" t="s">
        <v>351</v>
      </c>
      <c r="L181" s="140" t="s">
        <v>1250</v>
      </c>
      <c r="M181" s="150">
        <v>684.28849999999989</v>
      </c>
      <c r="N181" s="150">
        <v>30.777699999999996</v>
      </c>
      <c r="O181" s="150">
        <v>71.322999999999993</v>
      </c>
      <c r="P181" s="150">
        <v>73.784200000000041</v>
      </c>
      <c r="Q181" s="150">
        <v>860.1733999999999</v>
      </c>
      <c r="R181" s="151">
        <f t="shared" si="4"/>
        <v>73.784200000000041</v>
      </c>
      <c r="S181" s="153">
        <f t="shared" si="5"/>
        <v>860.1733999999999</v>
      </c>
    </row>
    <row r="182" spans="1:19" x14ac:dyDescent="0.4">
      <c r="A182" s="136" t="s">
        <v>158</v>
      </c>
      <c r="B182" s="140" t="s">
        <v>2155</v>
      </c>
      <c r="C182" s="144">
        <v>84119</v>
      </c>
      <c r="D182" s="144">
        <v>7924</v>
      </c>
      <c r="E182" s="144">
        <v>13236</v>
      </c>
      <c r="F182" s="145">
        <v>62114</v>
      </c>
      <c r="G182" s="144">
        <v>710</v>
      </c>
      <c r="H182" s="144">
        <v>135</v>
      </c>
      <c r="I182" s="140"/>
      <c r="J182" s="140"/>
      <c r="K182" s="174" t="s">
        <v>352</v>
      </c>
      <c r="L182" s="140" t="s">
        <v>1251</v>
      </c>
      <c r="M182" s="150">
        <v>1383.7019</v>
      </c>
      <c r="N182" s="150">
        <v>50.976799999999997</v>
      </c>
      <c r="O182" s="150">
        <v>99.904799999999994</v>
      </c>
      <c r="P182" s="150">
        <v>199.58509999999993</v>
      </c>
      <c r="Q182" s="150">
        <v>1734.1686</v>
      </c>
      <c r="R182" s="151">
        <f t="shared" si="4"/>
        <v>199.58509999999993</v>
      </c>
      <c r="S182" s="153">
        <f t="shared" si="5"/>
        <v>1734.1686</v>
      </c>
    </row>
    <row r="183" spans="1:19" x14ac:dyDescent="0.4">
      <c r="A183" s="136" t="s">
        <v>159</v>
      </c>
      <c r="B183" s="140" t="s">
        <v>2156</v>
      </c>
      <c r="C183" s="144">
        <v>121893</v>
      </c>
      <c r="D183" s="144">
        <v>9573</v>
      </c>
      <c r="E183" s="144">
        <v>27679</v>
      </c>
      <c r="F183" s="145">
        <v>78798</v>
      </c>
      <c r="G183" s="144">
        <v>5660</v>
      </c>
      <c r="H183" s="144">
        <v>183</v>
      </c>
      <c r="I183" s="140"/>
      <c r="J183" s="140"/>
      <c r="K183" s="174" t="s">
        <v>353</v>
      </c>
      <c r="L183" s="140" t="s">
        <v>1252</v>
      </c>
      <c r="M183" s="150">
        <v>764.26530000000002</v>
      </c>
      <c r="N183" s="150">
        <v>31.816400000000002</v>
      </c>
      <c r="O183" s="150">
        <v>62.939300000000003</v>
      </c>
      <c r="P183" s="150">
        <v>48.697499999999806</v>
      </c>
      <c r="Q183" s="150">
        <v>907.71849999999984</v>
      </c>
      <c r="R183" s="151">
        <f t="shared" si="4"/>
        <v>48.697499999999806</v>
      </c>
      <c r="S183" s="153">
        <f t="shared" si="5"/>
        <v>907.71849999999984</v>
      </c>
    </row>
    <row r="184" spans="1:19" x14ac:dyDescent="0.4">
      <c r="A184" s="136" t="s">
        <v>160</v>
      </c>
      <c r="B184" s="140" t="s">
        <v>2157</v>
      </c>
      <c r="C184" s="144">
        <v>144660</v>
      </c>
      <c r="D184" s="144">
        <v>11289</v>
      </c>
      <c r="E184" s="144">
        <v>8011</v>
      </c>
      <c r="F184" s="145">
        <v>120288</v>
      </c>
      <c r="G184" s="144">
        <v>4907</v>
      </c>
      <c r="H184" s="144">
        <v>165</v>
      </c>
      <c r="I184" s="140"/>
      <c r="J184" s="140"/>
      <c r="K184" s="174" t="s">
        <v>354</v>
      </c>
      <c r="L184" s="140" t="s">
        <v>1253</v>
      </c>
      <c r="M184" s="150">
        <v>800.20999999999992</v>
      </c>
      <c r="N184" s="150">
        <v>85.63</v>
      </c>
      <c r="O184" s="150">
        <v>101.42000000000002</v>
      </c>
      <c r="P184" s="150">
        <v>48.480000000000075</v>
      </c>
      <c r="Q184" s="150">
        <v>1035.74</v>
      </c>
      <c r="R184" s="151">
        <f t="shared" si="4"/>
        <v>48.480000000000075</v>
      </c>
      <c r="S184" s="153">
        <f t="shared" si="5"/>
        <v>1035.74</v>
      </c>
    </row>
    <row r="185" spans="1:19" x14ac:dyDescent="0.4">
      <c r="A185" s="136" t="s">
        <v>161</v>
      </c>
      <c r="B185" s="140" t="s">
        <v>2158</v>
      </c>
      <c r="C185" s="144">
        <v>146938</v>
      </c>
      <c r="D185" s="144">
        <v>17137</v>
      </c>
      <c r="E185" s="144">
        <v>10608</v>
      </c>
      <c r="F185" s="145">
        <v>110565</v>
      </c>
      <c r="G185" s="144">
        <v>8627</v>
      </c>
      <c r="H185" s="144">
        <v>1</v>
      </c>
      <c r="I185" s="140"/>
      <c r="J185" s="140"/>
      <c r="K185" s="174" t="s">
        <v>355</v>
      </c>
      <c r="L185" s="140" t="s">
        <v>1254</v>
      </c>
      <c r="M185" s="150">
        <v>1441.1285</v>
      </c>
      <c r="N185" s="150">
        <v>56.575499999999998</v>
      </c>
      <c r="O185" s="150">
        <v>104.39090000000002</v>
      </c>
      <c r="P185" s="150">
        <v>107.68139999999994</v>
      </c>
      <c r="Q185" s="150">
        <v>1709.7763</v>
      </c>
      <c r="R185" s="151">
        <f t="shared" si="4"/>
        <v>107.68139999999994</v>
      </c>
      <c r="S185" s="153">
        <f t="shared" si="5"/>
        <v>1709.7763</v>
      </c>
    </row>
    <row r="186" spans="1:19" x14ac:dyDescent="0.4">
      <c r="A186" s="136" t="s">
        <v>162</v>
      </c>
      <c r="B186" s="140" t="s">
        <v>2159</v>
      </c>
      <c r="C186" s="144">
        <v>130809</v>
      </c>
      <c r="D186" s="144">
        <v>12926</v>
      </c>
      <c r="E186" s="144">
        <v>6677</v>
      </c>
      <c r="F186" s="145">
        <v>106740</v>
      </c>
      <c r="G186" s="144">
        <v>4455</v>
      </c>
      <c r="H186" s="144">
        <v>11</v>
      </c>
      <c r="I186" s="140"/>
      <c r="J186" s="140"/>
      <c r="K186" s="174" t="s">
        <v>356</v>
      </c>
      <c r="L186" s="140" t="s">
        <v>1255</v>
      </c>
      <c r="M186" s="150">
        <v>912.10509999999999</v>
      </c>
      <c r="N186" s="150">
        <v>24.933200000000003</v>
      </c>
      <c r="O186" s="150">
        <v>20.6904</v>
      </c>
      <c r="P186" s="150">
        <v>69.151600000000045</v>
      </c>
      <c r="Q186" s="150">
        <v>1026.8803</v>
      </c>
      <c r="R186" s="151">
        <f t="shared" si="4"/>
        <v>69.151600000000045</v>
      </c>
      <c r="S186" s="153">
        <f t="shared" si="5"/>
        <v>1026.8803</v>
      </c>
    </row>
    <row r="187" spans="1:19" x14ac:dyDescent="0.4">
      <c r="A187" s="136" t="s">
        <v>163</v>
      </c>
      <c r="B187" s="140" t="s">
        <v>2160</v>
      </c>
      <c r="C187" s="144">
        <v>110692</v>
      </c>
      <c r="D187" s="144">
        <v>21491</v>
      </c>
      <c r="E187" s="144">
        <v>19780</v>
      </c>
      <c r="F187" s="145">
        <v>62519</v>
      </c>
      <c r="G187" s="144">
        <v>313</v>
      </c>
      <c r="H187" s="144">
        <v>6589</v>
      </c>
      <c r="I187" s="140"/>
      <c r="J187" s="140"/>
      <c r="K187" s="174" t="s">
        <v>357</v>
      </c>
      <c r="L187" s="140" t="s">
        <v>1256</v>
      </c>
      <c r="M187" s="150">
        <v>907.49740000000008</v>
      </c>
      <c r="N187" s="150">
        <v>63.505199999999995</v>
      </c>
      <c r="O187" s="150">
        <v>60.595300000000002</v>
      </c>
      <c r="P187" s="150">
        <v>74.88699999999983</v>
      </c>
      <c r="Q187" s="150">
        <v>1106.4848999999999</v>
      </c>
      <c r="R187" s="151">
        <f t="shared" si="4"/>
        <v>74.88699999999983</v>
      </c>
      <c r="S187" s="153">
        <f t="shared" si="5"/>
        <v>1106.4848999999999</v>
      </c>
    </row>
    <row r="188" spans="1:19" x14ac:dyDescent="0.4">
      <c r="A188" s="136" t="s">
        <v>164</v>
      </c>
      <c r="B188" s="140" t="s">
        <v>2161</v>
      </c>
      <c r="C188" s="144">
        <v>82169</v>
      </c>
      <c r="D188" s="144">
        <v>8086</v>
      </c>
      <c r="E188" s="144">
        <v>2373</v>
      </c>
      <c r="F188" s="145">
        <v>59138</v>
      </c>
      <c r="G188" s="144">
        <v>5359</v>
      </c>
      <c r="H188" s="144">
        <v>7213</v>
      </c>
      <c r="I188" s="140"/>
      <c r="J188" s="140"/>
      <c r="K188" s="174" t="s">
        <v>358</v>
      </c>
      <c r="L188" s="140" t="s">
        <v>1257</v>
      </c>
      <c r="M188" s="150">
        <v>633.82990000000007</v>
      </c>
      <c r="N188" s="150">
        <v>16.6919</v>
      </c>
      <c r="O188" s="150">
        <v>45.029599999999995</v>
      </c>
      <c r="P188" s="150">
        <v>32.87969999999995</v>
      </c>
      <c r="Q188" s="150">
        <v>728.43110000000001</v>
      </c>
      <c r="R188" s="151">
        <f t="shared" si="4"/>
        <v>32.87969999999995</v>
      </c>
      <c r="S188" s="153">
        <f t="shared" si="5"/>
        <v>728.43110000000001</v>
      </c>
    </row>
    <row r="189" spans="1:19" x14ac:dyDescent="0.4">
      <c r="A189" s="136" t="s">
        <v>165</v>
      </c>
      <c r="B189" s="140" t="s">
        <v>2162</v>
      </c>
      <c r="C189" s="144">
        <v>67004</v>
      </c>
      <c r="D189" s="144">
        <v>4750</v>
      </c>
      <c r="E189" s="144">
        <v>1929</v>
      </c>
      <c r="F189" s="145">
        <v>48377</v>
      </c>
      <c r="G189" s="144">
        <v>3882</v>
      </c>
      <c r="H189" s="144">
        <v>8066</v>
      </c>
      <c r="I189" s="140"/>
      <c r="J189" s="140"/>
      <c r="K189" s="174" t="s">
        <v>383</v>
      </c>
      <c r="L189" s="140" t="s">
        <v>1282</v>
      </c>
      <c r="M189" s="150">
        <v>352.5127</v>
      </c>
      <c r="N189" s="150">
        <v>17.924399999999999</v>
      </c>
      <c r="O189" s="150">
        <v>30.999399999999998</v>
      </c>
      <c r="P189" s="150">
        <v>99.861200000000039</v>
      </c>
      <c r="Q189" s="150">
        <v>501.29770000000002</v>
      </c>
      <c r="R189" s="151">
        <f t="shared" si="4"/>
        <v>99.861200000000039</v>
      </c>
      <c r="S189" s="153">
        <f t="shared" si="5"/>
        <v>501.29770000000002</v>
      </c>
    </row>
    <row r="190" spans="1:19" x14ac:dyDescent="0.4">
      <c r="A190" s="136" t="s">
        <v>166</v>
      </c>
      <c r="B190" s="140" t="s">
        <v>2163</v>
      </c>
      <c r="C190" s="144">
        <v>68515</v>
      </c>
      <c r="D190" s="144">
        <v>8988</v>
      </c>
      <c r="E190" s="144">
        <v>5880</v>
      </c>
      <c r="F190" s="145">
        <v>52677</v>
      </c>
      <c r="G190" s="144">
        <v>969</v>
      </c>
      <c r="H190" s="144">
        <v>1</v>
      </c>
      <c r="I190" s="140"/>
      <c r="J190" s="140"/>
      <c r="K190" s="174" t="s">
        <v>384</v>
      </c>
      <c r="L190" s="140" t="s">
        <v>1283</v>
      </c>
      <c r="M190" s="150">
        <v>547.65579999999989</v>
      </c>
      <c r="N190" s="150">
        <v>29.461900000000004</v>
      </c>
      <c r="O190" s="150">
        <v>55.325199999999995</v>
      </c>
      <c r="P190" s="150">
        <v>82.346900000000119</v>
      </c>
      <c r="Q190" s="150">
        <v>714.78980000000001</v>
      </c>
      <c r="R190" s="151">
        <f t="shared" si="4"/>
        <v>82.346900000000119</v>
      </c>
      <c r="S190" s="153">
        <f t="shared" si="5"/>
        <v>714.78980000000001</v>
      </c>
    </row>
    <row r="191" spans="1:19" x14ac:dyDescent="0.4">
      <c r="A191" s="136" t="s">
        <v>167</v>
      </c>
      <c r="B191" s="140" t="s">
        <v>2164</v>
      </c>
      <c r="C191" s="144">
        <v>48770</v>
      </c>
      <c r="D191" s="144">
        <v>4005</v>
      </c>
      <c r="E191" s="144">
        <v>6479</v>
      </c>
      <c r="F191" s="145">
        <v>35438</v>
      </c>
      <c r="G191" s="144">
        <v>663</v>
      </c>
      <c r="H191" s="144">
        <v>2185</v>
      </c>
      <c r="I191" s="140"/>
      <c r="J191" s="140"/>
      <c r="K191" s="174" t="s">
        <v>385</v>
      </c>
      <c r="L191" s="140" t="s">
        <v>1284</v>
      </c>
      <c r="M191" s="150">
        <v>780.40600000000006</v>
      </c>
      <c r="N191" s="150">
        <v>21.208100000000002</v>
      </c>
      <c r="O191" s="150">
        <v>33.129100000000001</v>
      </c>
      <c r="P191" s="150">
        <v>117.87339999999978</v>
      </c>
      <c r="Q191" s="150">
        <v>952.61659999999983</v>
      </c>
      <c r="R191" s="151">
        <f t="shared" si="4"/>
        <v>117.87339999999978</v>
      </c>
      <c r="S191" s="153">
        <f t="shared" si="5"/>
        <v>952.61659999999983</v>
      </c>
    </row>
    <row r="192" spans="1:19" x14ac:dyDescent="0.4">
      <c r="A192" s="136" t="s">
        <v>190</v>
      </c>
      <c r="B192" s="140" t="s">
        <v>2165</v>
      </c>
      <c r="C192" s="144">
        <v>385263</v>
      </c>
      <c r="D192" s="144">
        <v>102563</v>
      </c>
      <c r="E192" s="144">
        <v>63191</v>
      </c>
      <c r="F192" s="145">
        <v>218682</v>
      </c>
      <c r="G192" s="144">
        <v>671</v>
      </c>
      <c r="H192" s="144">
        <v>156</v>
      </c>
      <c r="I192" s="140"/>
      <c r="J192" s="140"/>
      <c r="K192" s="174" t="s">
        <v>386</v>
      </c>
      <c r="L192" s="140" t="s">
        <v>1285</v>
      </c>
      <c r="M192" s="150">
        <v>383.51839999999999</v>
      </c>
      <c r="N192" s="150">
        <v>17.559100000000001</v>
      </c>
      <c r="O192" s="150">
        <v>61.0649236</v>
      </c>
      <c r="P192" s="150">
        <v>31.985076400000011</v>
      </c>
      <c r="Q192" s="150">
        <v>494.1275</v>
      </c>
      <c r="R192" s="151">
        <f t="shared" si="4"/>
        <v>31.985076400000011</v>
      </c>
      <c r="S192" s="153">
        <f t="shared" si="5"/>
        <v>494.1275</v>
      </c>
    </row>
    <row r="193" spans="1:19" x14ac:dyDescent="0.4">
      <c r="A193" s="136" t="s">
        <v>191</v>
      </c>
      <c r="B193" s="140" t="s">
        <v>2166</v>
      </c>
      <c r="C193" s="144">
        <v>62704</v>
      </c>
      <c r="D193" s="144">
        <v>6387</v>
      </c>
      <c r="E193" s="144">
        <v>3783</v>
      </c>
      <c r="F193" s="145">
        <v>49924</v>
      </c>
      <c r="G193" s="144">
        <v>2439</v>
      </c>
      <c r="H193" s="144">
        <v>171</v>
      </c>
      <c r="I193" s="140"/>
      <c r="J193" s="140"/>
      <c r="K193" s="174" t="s">
        <v>387</v>
      </c>
      <c r="L193" s="140" t="s">
        <v>1286</v>
      </c>
      <c r="M193" s="150">
        <v>32.9711</v>
      </c>
      <c r="N193" s="150">
        <v>11.368600000000001</v>
      </c>
      <c r="O193" s="150">
        <v>0</v>
      </c>
      <c r="P193" s="150">
        <v>13.237299999999998</v>
      </c>
      <c r="Q193" s="150">
        <v>57.576999999999998</v>
      </c>
      <c r="R193" s="151">
        <f t="shared" si="4"/>
        <v>13.237299999999998</v>
      </c>
      <c r="S193" s="153">
        <f t="shared" si="5"/>
        <v>57.576999999999998</v>
      </c>
    </row>
    <row r="194" spans="1:19" x14ac:dyDescent="0.4">
      <c r="A194" s="136" t="s">
        <v>192</v>
      </c>
      <c r="B194" s="140" t="s">
        <v>2167</v>
      </c>
      <c r="C194" s="144">
        <v>69838</v>
      </c>
      <c r="D194" s="144">
        <v>8247</v>
      </c>
      <c r="E194" s="144">
        <v>5346</v>
      </c>
      <c r="F194" s="145">
        <v>55980</v>
      </c>
      <c r="G194" s="144">
        <v>262</v>
      </c>
      <c r="H194" s="144">
        <v>3</v>
      </c>
      <c r="I194" s="140"/>
      <c r="J194" s="140"/>
      <c r="K194" s="174" t="s">
        <v>361</v>
      </c>
      <c r="L194" s="140" t="s">
        <v>1260</v>
      </c>
      <c r="M194" s="150">
        <v>981.20309999999984</v>
      </c>
      <c r="N194" s="150">
        <v>70.316099999999992</v>
      </c>
      <c r="O194" s="150">
        <v>126.16140000000003</v>
      </c>
      <c r="P194" s="150">
        <v>111.72600000000016</v>
      </c>
      <c r="Q194" s="150">
        <v>1289.4066</v>
      </c>
      <c r="R194" s="151">
        <f t="shared" si="4"/>
        <v>111.72600000000016</v>
      </c>
      <c r="S194" s="153">
        <f t="shared" si="5"/>
        <v>1289.4065999999998</v>
      </c>
    </row>
    <row r="195" spans="1:19" x14ac:dyDescent="0.4">
      <c r="A195" s="136" t="s">
        <v>193</v>
      </c>
      <c r="B195" s="140" t="s">
        <v>2168</v>
      </c>
      <c r="C195" s="144">
        <v>138933</v>
      </c>
      <c r="D195" s="144">
        <v>26198</v>
      </c>
      <c r="E195" s="144">
        <v>18647</v>
      </c>
      <c r="F195" s="145">
        <v>87656</v>
      </c>
      <c r="G195" s="144">
        <v>6431</v>
      </c>
      <c r="H195" s="144">
        <v>1</v>
      </c>
      <c r="I195" s="140"/>
      <c r="J195" s="140"/>
      <c r="K195" s="174" t="s">
        <v>362</v>
      </c>
      <c r="L195" s="140" t="s">
        <v>1261</v>
      </c>
      <c r="M195" s="150">
        <v>2294.1826000000001</v>
      </c>
      <c r="N195" s="150">
        <v>114.3359</v>
      </c>
      <c r="O195" s="150">
        <v>174.2749</v>
      </c>
      <c r="P195" s="150">
        <v>101.64950000000039</v>
      </c>
      <c r="Q195" s="150">
        <v>2684.4429000000005</v>
      </c>
      <c r="R195" s="151">
        <f t="shared" si="4"/>
        <v>101.64950000000039</v>
      </c>
      <c r="S195" s="153">
        <f t="shared" si="5"/>
        <v>2684.4429000000005</v>
      </c>
    </row>
    <row r="196" spans="1:19" x14ac:dyDescent="0.4">
      <c r="A196" s="136" t="s">
        <v>194</v>
      </c>
      <c r="B196" s="140" t="s">
        <v>2169</v>
      </c>
      <c r="C196" s="144">
        <v>103558</v>
      </c>
      <c r="D196" s="144">
        <v>15631</v>
      </c>
      <c r="E196" s="144">
        <v>7292</v>
      </c>
      <c r="F196" s="145">
        <v>79050</v>
      </c>
      <c r="G196" s="144">
        <v>1547</v>
      </c>
      <c r="H196" s="144">
        <v>38</v>
      </c>
      <c r="I196" s="140"/>
      <c r="J196" s="140"/>
      <c r="K196" s="174" t="s">
        <v>363</v>
      </c>
      <c r="L196" s="140" t="s">
        <v>1262</v>
      </c>
      <c r="M196" s="150">
        <v>1462.0508999999997</v>
      </c>
      <c r="N196" s="150">
        <v>82.703000000000003</v>
      </c>
      <c r="O196" s="150">
        <v>161.6464</v>
      </c>
      <c r="P196" s="150">
        <v>1326.4175000000009</v>
      </c>
      <c r="Q196" s="150">
        <v>3032.8178000000007</v>
      </c>
      <c r="R196" s="151">
        <f t="shared" si="4"/>
        <v>1326.4175000000009</v>
      </c>
      <c r="S196" s="153">
        <f t="shared" si="5"/>
        <v>3032.8178000000007</v>
      </c>
    </row>
    <row r="197" spans="1:19" x14ac:dyDescent="0.4">
      <c r="A197" s="136" t="s">
        <v>195</v>
      </c>
      <c r="B197" s="140" t="s">
        <v>2170</v>
      </c>
      <c r="C197" s="144">
        <v>84104</v>
      </c>
      <c r="D197" s="144">
        <v>1685</v>
      </c>
      <c r="E197" s="144">
        <v>14060</v>
      </c>
      <c r="F197" s="145">
        <v>64150</v>
      </c>
      <c r="G197" s="144">
        <v>201</v>
      </c>
      <c r="H197" s="144">
        <v>4008</v>
      </c>
      <c r="I197" s="140"/>
      <c r="J197" s="140"/>
      <c r="K197" s="174" t="s">
        <v>364</v>
      </c>
      <c r="L197" s="140" t="s">
        <v>1263</v>
      </c>
      <c r="M197" s="150">
        <v>1174.1122999999998</v>
      </c>
      <c r="N197" s="150">
        <v>95.756799999999998</v>
      </c>
      <c r="O197" s="150">
        <v>131.43699999999998</v>
      </c>
      <c r="P197" s="150">
        <v>125.45240000000038</v>
      </c>
      <c r="Q197" s="150">
        <v>1526.7585000000001</v>
      </c>
      <c r="R197" s="151">
        <f t="shared" ref="R197:R260" si="6">SUM(Q197-M197-N197-O197)</f>
        <v>125.45240000000038</v>
      </c>
      <c r="S197" s="153">
        <f t="shared" ref="S197:S260" si="7">SUM(M197:P197)</f>
        <v>1526.7585000000001</v>
      </c>
    </row>
    <row r="198" spans="1:19" x14ac:dyDescent="0.4">
      <c r="A198" s="136" t="s">
        <v>196</v>
      </c>
      <c r="B198" s="140" t="s">
        <v>2171</v>
      </c>
      <c r="C198" s="144">
        <v>96401</v>
      </c>
      <c r="D198" s="144">
        <v>17145</v>
      </c>
      <c r="E198" s="144">
        <v>13072</v>
      </c>
      <c r="F198" s="145">
        <v>63400</v>
      </c>
      <c r="G198" s="144">
        <v>4</v>
      </c>
      <c r="H198" s="144">
        <v>2780</v>
      </c>
      <c r="I198" s="140"/>
      <c r="J198" s="140"/>
      <c r="K198" s="174" t="s">
        <v>365</v>
      </c>
      <c r="L198" s="140" t="s">
        <v>1264</v>
      </c>
      <c r="M198" s="150">
        <v>3737.0299999999997</v>
      </c>
      <c r="N198" s="150">
        <v>708.28000000000009</v>
      </c>
      <c r="O198" s="150">
        <v>401.93000000000006</v>
      </c>
      <c r="P198" s="150">
        <v>524.39999999999952</v>
      </c>
      <c r="Q198" s="150">
        <v>5371.6399999999994</v>
      </c>
      <c r="R198" s="151">
        <f t="shared" si="6"/>
        <v>524.39999999999952</v>
      </c>
      <c r="S198" s="153">
        <f t="shared" si="7"/>
        <v>5371.6399999999994</v>
      </c>
    </row>
    <row r="199" spans="1:19" x14ac:dyDescent="0.4">
      <c r="A199" s="136" t="s">
        <v>197</v>
      </c>
      <c r="B199" s="140" t="s">
        <v>2172</v>
      </c>
      <c r="C199" s="144">
        <v>185187</v>
      </c>
      <c r="D199" s="144">
        <v>33813</v>
      </c>
      <c r="E199" s="144">
        <v>12012</v>
      </c>
      <c r="F199" s="145">
        <v>125169</v>
      </c>
      <c r="G199" s="144">
        <v>13461</v>
      </c>
      <c r="H199" s="144">
        <v>732</v>
      </c>
      <c r="I199" s="140"/>
      <c r="J199" s="140"/>
      <c r="K199" s="174" t="s">
        <v>366</v>
      </c>
      <c r="L199" s="140" t="s">
        <v>1265</v>
      </c>
      <c r="M199" s="150">
        <v>4254.0146000000004</v>
      </c>
      <c r="N199" s="150">
        <v>210.87299999999999</v>
      </c>
      <c r="O199" s="150">
        <v>214.3424</v>
      </c>
      <c r="P199" s="150">
        <v>568.258499999999</v>
      </c>
      <c r="Q199" s="150">
        <v>5247.4884999999995</v>
      </c>
      <c r="R199" s="151">
        <f t="shared" si="6"/>
        <v>568.258499999999</v>
      </c>
      <c r="S199" s="153">
        <f t="shared" si="7"/>
        <v>5247.4884999999986</v>
      </c>
    </row>
    <row r="200" spans="1:19" x14ac:dyDescent="0.4">
      <c r="A200" s="136" t="s">
        <v>198</v>
      </c>
      <c r="B200" s="140" t="s">
        <v>2173</v>
      </c>
      <c r="C200" s="144">
        <v>64994</v>
      </c>
      <c r="D200" s="144">
        <v>4993</v>
      </c>
      <c r="E200" s="144">
        <v>16063</v>
      </c>
      <c r="F200" s="145">
        <v>43682</v>
      </c>
      <c r="G200" s="144">
        <v>256</v>
      </c>
      <c r="H200" s="144">
        <v>0</v>
      </c>
      <c r="I200" s="140"/>
      <c r="J200" s="140"/>
      <c r="K200" s="174" t="s">
        <v>367</v>
      </c>
      <c r="L200" s="140" t="s">
        <v>1266</v>
      </c>
      <c r="M200" s="150">
        <v>387.32479999999998</v>
      </c>
      <c r="N200" s="150">
        <v>64.369000000000014</v>
      </c>
      <c r="O200" s="150">
        <v>19.773499999999999</v>
      </c>
      <c r="P200" s="150">
        <v>42.660300000000035</v>
      </c>
      <c r="Q200" s="150">
        <v>514.12760000000003</v>
      </c>
      <c r="R200" s="151">
        <f t="shared" si="6"/>
        <v>42.660300000000035</v>
      </c>
      <c r="S200" s="153">
        <f t="shared" si="7"/>
        <v>514.12760000000003</v>
      </c>
    </row>
    <row r="201" spans="1:19" x14ac:dyDescent="0.4">
      <c r="A201" s="136" t="s">
        <v>199</v>
      </c>
      <c r="B201" s="140" t="s">
        <v>2174</v>
      </c>
      <c r="C201" s="144">
        <v>58291</v>
      </c>
      <c r="D201" s="144">
        <v>5336</v>
      </c>
      <c r="E201" s="144">
        <v>6481</v>
      </c>
      <c r="F201" s="145">
        <v>46463</v>
      </c>
      <c r="G201" s="144">
        <v>0</v>
      </c>
      <c r="H201" s="144">
        <v>11</v>
      </c>
      <c r="I201" s="140"/>
      <c r="J201" s="140"/>
      <c r="K201" s="174" t="s">
        <v>390</v>
      </c>
      <c r="L201" s="140" t="s">
        <v>1289</v>
      </c>
      <c r="M201" s="150">
        <v>7465.799</v>
      </c>
      <c r="N201" s="150">
        <v>1258.5389999999998</v>
      </c>
      <c r="O201" s="150">
        <v>545.87400000000002</v>
      </c>
      <c r="P201" s="150">
        <v>1801.2029999999993</v>
      </c>
      <c r="Q201" s="150">
        <v>11071.414999999999</v>
      </c>
      <c r="R201" s="151">
        <f t="shared" si="6"/>
        <v>1801.2029999999993</v>
      </c>
      <c r="S201" s="153">
        <f t="shared" si="7"/>
        <v>11071.414999999999</v>
      </c>
    </row>
    <row r="202" spans="1:19" x14ac:dyDescent="0.4">
      <c r="A202" s="136" t="s">
        <v>200</v>
      </c>
      <c r="B202" s="140" t="s">
        <v>2175</v>
      </c>
      <c r="C202" s="144">
        <v>34890</v>
      </c>
      <c r="D202" s="144">
        <v>2075</v>
      </c>
      <c r="E202" s="144">
        <v>2798</v>
      </c>
      <c r="F202" s="145">
        <v>28932</v>
      </c>
      <c r="G202" s="144">
        <v>476</v>
      </c>
      <c r="H202" s="144">
        <v>609</v>
      </c>
      <c r="I202" s="140"/>
      <c r="J202" s="140"/>
      <c r="K202" s="174" t="s">
        <v>391</v>
      </c>
      <c r="L202" s="140" t="s">
        <v>1290</v>
      </c>
      <c r="M202" s="150">
        <v>998.35419999999999</v>
      </c>
      <c r="N202" s="150">
        <v>87.902899999999988</v>
      </c>
      <c r="O202" s="150">
        <v>59.608899999999998</v>
      </c>
      <c r="P202" s="150">
        <v>76.50610000000006</v>
      </c>
      <c r="Q202" s="150">
        <v>1222.3721</v>
      </c>
      <c r="R202" s="151">
        <f t="shared" si="6"/>
        <v>76.50610000000006</v>
      </c>
      <c r="S202" s="153">
        <f t="shared" si="7"/>
        <v>1222.3721</v>
      </c>
    </row>
    <row r="203" spans="1:19" x14ac:dyDescent="0.4">
      <c r="A203" s="136" t="s">
        <v>201</v>
      </c>
      <c r="B203" s="140" t="s">
        <v>2176</v>
      </c>
      <c r="C203" s="144">
        <v>40238</v>
      </c>
      <c r="D203" s="144">
        <v>0</v>
      </c>
      <c r="E203" s="144">
        <v>7037</v>
      </c>
      <c r="F203" s="145">
        <v>30212</v>
      </c>
      <c r="G203" s="144">
        <v>2879</v>
      </c>
      <c r="H203" s="144">
        <v>110</v>
      </c>
      <c r="I203" s="140"/>
      <c r="J203" s="140"/>
      <c r="K203" s="174" t="s">
        <v>392</v>
      </c>
      <c r="L203" s="140" t="s">
        <v>1291</v>
      </c>
      <c r="M203" s="150">
        <v>673.10569999999996</v>
      </c>
      <c r="N203" s="150">
        <v>38.307200000000002</v>
      </c>
      <c r="O203" s="150">
        <v>34.6785</v>
      </c>
      <c r="P203" s="150">
        <v>-81.376599999999883</v>
      </c>
      <c r="Q203" s="150">
        <v>664.71480000000008</v>
      </c>
      <c r="R203" s="151">
        <f t="shared" si="6"/>
        <v>-81.376599999999883</v>
      </c>
      <c r="S203" s="153">
        <f t="shared" si="7"/>
        <v>664.71479999999997</v>
      </c>
    </row>
    <row r="204" spans="1:19" x14ac:dyDescent="0.4">
      <c r="A204" s="136" t="s">
        <v>214</v>
      </c>
      <c r="B204" s="140" t="s">
        <v>2177</v>
      </c>
      <c r="C204" s="144">
        <v>647933</v>
      </c>
      <c r="D204" s="144">
        <v>90411</v>
      </c>
      <c r="E204" s="144">
        <v>99587</v>
      </c>
      <c r="F204" s="145">
        <v>370615</v>
      </c>
      <c r="G204" s="144">
        <v>85200</v>
      </c>
      <c r="H204" s="144">
        <v>2120</v>
      </c>
      <c r="I204" s="140"/>
      <c r="J204" s="140"/>
      <c r="K204" s="174" t="s">
        <v>393</v>
      </c>
      <c r="L204" s="140" t="s">
        <v>1292</v>
      </c>
      <c r="M204" s="150">
        <v>490.68190000000004</v>
      </c>
      <c r="N204" s="150">
        <v>35.759300000000003</v>
      </c>
      <c r="O204" s="150">
        <v>40.294600000000003</v>
      </c>
      <c r="P204" s="150">
        <v>23.027399999999936</v>
      </c>
      <c r="Q204" s="150">
        <v>589.76319999999998</v>
      </c>
      <c r="R204" s="151">
        <f t="shared" si="6"/>
        <v>23.027399999999936</v>
      </c>
      <c r="S204" s="153">
        <f t="shared" si="7"/>
        <v>589.7632000000001</v>
      </c>
    </row>
    <row r="205" spans="1:19" x14ac:dyDescent="0.4">
      <c r="A205" s="136" t="s">
        <v>215</v>
      </c>
      <c r="B205" s="140" t="s">
        <v>2178</v>
      </c>
      <c r="C205" s="144">
        <v>150682</v>
      </c>
      <c r="D205" s="144">
        <v>46742</v>
      </c>
      <c r="E205" s="144">
        <v>29403</v>
      </c>
      <c r="F205" s="145">
        <v>69371</v>
      </c>
      <c r="G205" s="144">
        <v>5166</v>
      </c>
      <c r="H205" s="144">
        <v>0</v>
      </c>
      <c r="I205" s="140"/>
      <c r="J205" s="140"/>
      <c r="K205" s="174" t="s">
        <v>394</v>
      </c>
      <c r="L205" s="140" t="s">
        <v>1293</v>
      </c>
      <c r="M205" s="150">
        <v>912.6074000000001</v>
      </c>
      <c r="N205" s="150">
        <v>183.34799999999998</v>
      </c>
      <c r="O205" s="150">
        <v>44.539000000000001</v>
      </c>
      <c r="P205" s="150">
        <v>79.059199999999876</v>
      </c>
      <c r="Q205" s="150">
        <v>1219.5536</v>
      </c>
      <c r="R205" s="151">
        <f t="shared" si="6"/>
        <v>79.059199999999876</v>
      </c>
      <c r="S205" s="153">
        <f t="shared" si="7"/>
        <v>1219.5536</v>
      </c>
    </row>
    <row r="206" spans="1:19" x14ac:dyDescent="0.4">
      <c r="A206" s="136" t="s">
        <v>216</v>
      </c>
      <c r="B206" s="140" t="s">
        <v>2179</v>
      </c>
      <c r="C206" s="144">
        <v>211989</v>
      </c>
      <c r="D206" s="144">
        <v>33445</v>
      </c>
      <c r="E206" s="144">
        <v>6168</v>
      </c>
      <c r="F206" s="145">
        <v>150731</v>
      </c>
      <c r="G206" s="144">
        <v>1922</v>
      </c>
      <c r="H206" s="144">
        <v>19723</v>
      </c>
      <c r="I206" s="140"/>
      <c r="J206" s="140"/>
      <c r="K206" s="174" t="s">
        <v>395</v>
      </c>
      <c r="L206" s="140" t="s">
        <v>1294</v>
      </c>
      <c r="M206" s="150">
        <v>411.26000000000005</v>
      </c>
      <c r="N206" s="150">
        <v>28.78</v>
      </c>
      <c r="O206" s="150">
        <v>65.92</v>
      </c>
      <c r="P206" s="150">
        <v>26.249999999999872</v>
      </c>
      <c r="Q206" s="150">
        <v>532.20999999999992</v>
      </c>
      <c r="R206" s="151">
        <f t="shared" si="6"/>
        <v>26.249999999999872</v>
      </c>
      <c r="S206" s="153">
        <f t="shared" si="7"/>
        <v>532.20999999999992</v>
      </c>
    </row>
    <row r="207" spans="1:19" x14ac:dyDescent="0.4">
      <c r="A207" s="136" t="s">
        <v>217</v>
      </c>
      <c r="B207" s="140" t="s">
        <v>2180</v>
      </c>
      <c r="C207" s="144">
        <v>179169</v>
      </c>
      <c r="D207" s="144">
        <v>17735</v>
      </c>
      <c r="E207" s="144">
        <v>34087</v>
      </c>
      <c r="F207" s="145">
        <v>126153</v>
      </c>
      <c r="G207" s="144">
        <v>1194</v>
      </c>
      <c r="H207" s="144">
        <v>0</v>
      </c>
      <c r="I207" s="140"/>
      <c r="J207" s="140"/>
      <c r="K207" s="174" t="s">
        <v>211</v>
      </c>
      <c r="L207" s="140" t="s">
        <v>1110</v>
      </c>
      <c r="M207" s="150">
        <v>318.15249999999997</v>
      </c>
      <c r="N207" s="150">
        <v>13.531000000000001</v>
      </c>
      <c r="O207" s="150">
        <v>42.5381</v>
      </c>
      <c r="P207" s="150">
        <v>11.019400000000068</v>
      </c>
      <c r="Q207" s="150">
        <v>385.24100000000004</v>
      </c>
      <c r="R207" s="151">
        <f t="shared" si="6"/>
        <v>11.019400000000068</v>
      </c>
      <c r="S207" s="153">
        <f t="shared" si="7"/>
        <v>385.24100000000004</v>
      </c>
    </row>
    <row r="208" spans="1:19" x14ac:dyDescent="0.4">
      <c r="A208" s="136" t="s">
        <v>218</v>
      </c>
      <c r="B208" s="140" t="s">
        <v>2181</v>
      </c>
      <c r="C208" s="144">
        <v>156874</v>
      </c>
      <c r="D208" s="144">
        <v>23093</v>
      </c>
      <c r="E208" s="144">
        <v>18766</v>
      </c>
      <c r="F208" s="145">
        <v>84572</v>
      </c>
      <c r="G208" s="144">
        <v>11211</v>
      </c>
      <c r="H208" s="144">
        <v>19232</v>
      </c>
      <c r="I208" s="140"/>
      <c r="J208" s="140"/>
      <c r="K208" s="174" t="s">
        <v>212</v>
      </c>
      <c r="L208" s="140" t="s">
        <v>1111</v>
      </c>
      <c r="M208" s="150">
        <v>1635.2560000000001</v>
      </c>
      <c r="N208" s="150">
        <v>147.4812</v>
      </c>
      <c r="O208" s="150">
        <v>157.72989999999999</v>
      </c>
      <c r="P208" s="150">
        <v>114.54150000000004</v>
      </c>
      <c r="Q208" s="150">
        <v>2055.0086000000001</v>
      </c>
      <c r="R208" s="151">
        <f t="shared" si="6"/>
        <v>114.54150000000004</v>
      </c>
      <c r="S208" s="153">
        <f t="shared" si="7"/>
        <v>2055.0086000000001</v>
      </c>
    </row>
    <row r="209" spans="1:19" x14ac:dyDescent="0.4">
      <c r="A209" s="136" t="s">
        <v>219</v>
      </c>
      <c r="B209" s="140" t="s">
        <v>2182</v>
      </c>
      <c r="C209" s="144">
        <v>110922</v>
      </c>
      <c r="D209" s="144">
        <v>23426</v>
      </c>
      <c r="E209" s="144">
        <v>4421</v>
      </c>
      <c r="F209" s="145">
        <v>69630</v>
      </c>
      <c r="G209" s="144">
        <v>12806</v>
      </c>
      <c r="H209" s="144">
        <v>639</v>
      </c>
      <c r="I209" s="140"/>
      <c r="J209" s="140"/>
      <c r="K209" s="174" t="s">
        <v>213</v>
      </c>
      <c r="L209" s="140" t="s">
        <v>1112</v>
      </c>
      <c r="M209" s="150">
        <v>977.51899999999989</v>
      </c>
      <c r="N209" s="150">
        <v>80.902199999999993</v>
      </c>
      <c r="O209" s="150">
        <v>36.751299999999993</v>
      </c>
      <c r="P209" s="150">
        <v>74.508599999999916</v>
      </c>
      <c r="Q209" s="150">
        <v>1169.6810999999998</v>
      </c>
      <c r="R209" s="151">
        <f t="shared" si="6"/>
        <v>74.508599999999916</v>
      </c>
      <c r="S209" s="153">
        <f t="shared" si="7"/>
        <v>1169.6810999999996</v>
      </c>
    </row>
    <row r="210" spans="1:19" x14ac:dyDescent="0.4">
      <c r="A210" s="136" t="s">
        <v>220</v>
      </c>
      <c r="B210" s="140" t="s">
        <v>2183</v>
      </c>
      <c r="C210" s="144">
        <v>33881</v>
      </c>
      <c r="D210" s="144">
        <v>3637</v>
      </c>
      <c r="E210" s="144">
        <v>2736</v>
      </c>
      <c r="F210" s="145">
        <v>23222</v>
      </c>
      <c r="G210" s="144">
        <v>603</v>
      </c>
      <c r="H210" s="144">
        <v>3683</v>
      </c>
      <c r="I210" s="140"/>
      <c r="J210" s="140"/>
      <c r="K210" s="174" t="s">
        <v>412</v>
      </c>
      <c r="L210" s="140" t="s">
        <v>1311</v>
      </c>
      <c r="M210" s="150">
        <v>949.65070000000003</v>
      </c>
      <c r="N210" s="150">
        <v>32.353700000000003</v>
      </c>
      <c r="O210" s="150">
        <v>64.616200000000006</v>
      </c>
      <c r="P210" s="150">
        <v>69.093000000000004</v>
      </c>
      <c r="Q210" s="150">
        <v>1115.7136</v>
      </c>
      <c r="R210" s="151">
        <f t="shared" si="6"/>
        <v>69.093000000000004</v>
      </c>
      <c r="S210" s="153">
        <f t="shared" si="7"/>
        <v>1115.7136</v>
      </c>
    </row>
    <row r="211" spans="1:19" x14ac:dyDescent="0.4">
      <c r="A211" s="136" t="s">
        <v>2184</v>
      </c>
      <c r="B211" s="140" t="s">
        <v>2185</v>
      </c>
      <c r="C211" s="144">
        <v>0</v>
      </c>
      <c r="D211" s="144">
        <v>0</v>
      </c>
      <c r="E211" s="144">
        <v>0</v>
      </c>
      <c r="F211" s="145">
        <v>0</v>
      </c>
      <c r="G211" s="144">
        <v>0</v>
      </c>
      <c r="H211" s="144">
        <v>0</v>
      </c>
      <c r="I211" s="140"/>
      <c r="J211" s="140"/>
      <c r="K211" s="174" t="s">
        <v>413</v>
      </c>
      <c r="L211" s="140" t="s">
        <v>1312</v>
      </c>
      <c r="M211" s="150">
        <v>1112.6701</v>
      </c>
      <c r="N211" s="150">
        <v>31.502399999999998</v>
      </c>
      <c r="O211" s="150">
        <v>79.268600000000006</v>
      </c>
      <c r="P211" s="150">
        <v>136.36939999999998</v>
      </c>
      <c r="Q211" s="150">
        <v>1359.8105</v>
      </c>
      <c r="R211" s="151">
        <f t="shared" si="6"/>
        <v>136.36939999999998</v>
      </c>
      <c r="S211" s="153">
        <f t="shared" si="7"/>
        <v>1359.8105000000003</v>
      </c>
    </row>
    <row r="212" spans="1:19" x14ac:dyDescent="0.4">
      <c r="A212" s="136" t="s">
        <v>221</v>
      </c>
      <c r="B212" s="140" t="s">
        <v>2186</v>
      </c>
      <c r="C212" s="144">
        <v>541948</v>
      </c>
      <c r="D212" s="144">
        <v>56404</v>
      </c>
      <c r="E212" s="144">
        <v>175925</v>
      </c>
      <c r="F212" s="145">
        <v>299256</v>
      </c>
      <c r="G212" s="144">
        <v>9705</v>
      </c>
      <c r="H212" s="144">
        <v>658</v>
      </c>
      <c r="I212" s="140"/>
      <c r="J212" s="140"/>
      <c r="K212" s="174" t="s">
        <v>414</v>
      </c>
      <c r="L212" s="140" t="s">
        <v>1313</v>
      </c>
      <c r="M212" s="150">
        <v>1697.3007</v>
      </c>
      <c r="N212" s="150">
        <v>53.976500000000001</v>
      </c>
      <c r="O212" s="150">
        <v>56.039200000000008</v>
      </c>
      <c r="P212" s="150">
        <v>149.4083</v>
      </c>
      <c r="Q212" s="150">
        <v>1956.7247</v>
      </c>
      <c r="R212" s="151">
        <f t="shared" si="6"/>
        <v>149.4083</v>
      </c>
      <c r="S212" s="153">
        <f t="shared" si="7"/>
        <v>1956.7247</v>
      </c>
    </row>
    <row r="213" spans="1:19" x14ac:dyDescent="0.4">
      <c r="A213" s="136" t="s">
        <v>222</v>
      </c>
      <c r="B213" s="140" t="s">
        <v>2187</v>
      </c>
      <c r="C213" s="144">
        <v>136892</v>
      </c>
      <c r="D213" s="144">
        <v>12328</v>
      </c>
      <c r="E213" s="144">
        <v>3389</v>
      </c>
      <c r="F213" s="145">
        <v>94901</v>
      </c>
      <c r="G213" s="144">
        <v>25825</v>
      </c>
      <c r="H213" s="144">
        <v>449</v>
      </c>
      <c r="I213" s="140"/>
      <c r="J213" s="140"/>
      <c r="K213" s="174" t="s">
        <v>415</v>
      </c>
      <c r="L213" s="140" t="s">
        <v>1314</v>
      </c>
      <c r="M213" s="150">
        <v>1869.9683</v>
      </c>
      <c r="N213" s="150">
        <v>126.76429999999999</v>
      </c>
      <c r="O213" s="150">
        <v>258.1961</v>
      </c>
      <c r="P213" s="150">
        <v>191.36680000000018</v>
      </c>
      <c r="Q213" s="150">
        <v>2446.2955000000002</v>
      </c>
      <c r="R213" s="151">
        <f t="shared" si="6"/>
        <v>191.36680000000018</v>
      </c>
      <c r="S213" s="153">
        <f t="shared" si="7"/>
        <v>2446.2955000000002</v>
      </c>
    </row>
    <row r="214" spans="1:19" x14ac:dyDescent="0.4">
      <c r="A214" s="136" t="s">
        <v>223</v>
      </c>
      <c r="B214" s="140" t="s">
        <v>2188</v>
      </c>
      <c r="C214" s="144">
        <v>138351</v>
      </c>
      <c r="D214" s="144">
        <v>7884</v>
      </c>
      <c r="E214" s="144">
        <v>2304</v>
      </c>
      <c r="F214" s="145">
        <v>94963</v>
      </c>
      <c r="G214" s="144">
        <v>31959</v>
      </c>
      <c r="H214" s="144">
        <v>1241</v>
      </c>
      <c r="I214" s="140"/>
      <c r="J214" s="140"/>
      <c r="K214" s="174" t="s">
        <v>416</v>
      </c>
      <c r="L214" s="140" t="s">
        <v>1315</v>
      </c>
      <c r="M214" s="150">
        <v>3561.4459999999999</v>
      </c>
      <c r="N214" s="150">
        <v>262.61160000000001</v>
      </c>
      <c r="O214" s="150">
        <v>442.09089999999998</v>
      </c>
      <c r="P214" s="150">
        <v>374.0652999999997</v>
      </c>
      <c r="Q214" s="150">
        <v>4640.2137999999995</v>
      </c>
      <c r="R214" s="151">
        <f t="shared" si="6"/>
        <v>374.0652999999997</v>
      </c>
      <c r="S214" s="153">
        <f t="shared" si="7"/>
        <v>4640.2137999999995</v>
      </c>
    </row>
    <row r="215" spans="1:19" x14ac:dyDescent="0.4">
      <c r="A215" s="136" t="s">
        <v>224</v>
      </c>
      <c r="B215" s="140" t="s">
        <v>2189</v>
      </c>
      <c r="C215" s="144">
        <v>105145</v>
      </c>
      <c r="D215" s="144">
        <v>5459</v>
      </c>
      <c r="E215" s="144">
        <v>18295</v>
      </c>
      <c r="F215" s="145">
        <v>64301</v>
      </c>
      <c r="G215" s="144">
        <v>8871</v>
      </c>
      <c r="H215" s="144">
        <v>8219</v>
      </c>
      <c r="I215" s="140"/>
      <c r="J215" s="140"/>
      <c r="K215" s="174" t="s">
        <v>603</v>
      </c>
      <c r="L215" s="140" t="s">
        <v>1501</v>
      </c>
      <c r="M215" s="150">
        <v>4851.4318000000003</v>
      </c>
      <c r="N215" s="150">
        <v>257.43820000000005</v>
      </c>
      <c r="O215" s="150">
        <v>329.01969999999994</v>
      </c>
      <c r="P215" s="150">
        <v>408.7873000000003</v>
      </c>
      <c r="Q215" s="150">
        <v>5846.6770000000006</v>
      </c>
      <c r="R215" s="151">
        <f t="shared" si="6"/>
        <v>408.7873000000003</v>
      </c>
      <c r="S215" s="153">
        <f t="shared" si="7"/>
        <v>5846.6770000000006</v>
      </c>
    </row>
    <row r="216" spans="1:19" x14ac:dyDescent="0.4">
      <c r="A216" s="136" t="s">
        <v>225</v>
      </c>
      <c r="B216" s="140" t="s">
        <v>2190</v>
      </c>
      <c r="C216" s="144">
        <v>77117</v>
      </c>
      <c r="D216" s="144">
        <v>5259</v>
      </c>
      <c r="E216" s="144">
        <v>1146</v>
      </c>
      <c r="F216" s="145">
        <v>50812</v>
      </c>
      <c r="G216" s="144">
        <v>7697</v>
      </c>
      <c r="H216" s="144">
        <v>12203</v>
      </c>
      <c r="I216" s="140"/>
      <c r="J216" s="140"/>
      <c r="K216" s="174" t="s">
        <v>604</v>
      </c>
      <c r="L216" s="140" t="s">
        <v>1502</v>
      </c>
      <c r="M216" s="150">
        <v>2129.7630999999997</v>
      </c>
      <c r="N216" s="150">
        <v>75.0625</v>
      </c>
      <c r="O216" s="150">
        <v>128.43560000000002</v>
      </c>
      <c r="P216" s="150">
        <v>97.029500000000326</v>
      </c>
      <c r="Q216" s="150">
        <v>2430.2907</v>
      </c>
      <c r="R216" s="151">
        <f t="shared" si="6"/>
        <v>97.029500000000326</v>
      </c>
      <c r="S216" s="153">
        <f t="shared" si="7"/>
        <v>2430.2907000000005</v>
      </c>
    </row>
    <row r="217" spans="1:19" x14ac:dyDescent="0.4">
      <c r="A217" s="136" t="s">
        <v>226</v>
      </c>
      <c r="B217" s="140" t="s">
        <v>2191</v>
      </c>
      <c r="C217" s="144">
        <v>85482</v>
      </c>
      <c r="D217" s="144">
        <v>8172</v>
      </c>
      <c r="E217" s="144">
        <v>27911</v>
      </c>
      <c r="F217" s="145">
        <v>46076</v>
      </c>
      <c r="G217" s="144">
        <v>2849</v>
      </c>
      <c r="H217" s="144">
        <v>474</v>
      </c>
      <c r="I217" s="140"/>
      <c r="J217" s="140"/>
      <c r="K217" s="174" t="s">
        <v>605</v>
      </c>
      <c r="L217" s="140" t="s">
        <v>1503</v>
      </c>
      <c r="M217" s="150">
        <v>969.43500000000006</v>
      </c>
      <c r="N217" s="150">
        <v>48.772999999999996</v>
      </c>
      <c r="O217" s="150">
        <v>65.707999999999998</v>
      </c>
      <c r="P217" s="150">
        <v>55.649000000000001</v>
      </c>
      <c r="Q217" s="150">
        <v>1139.5650000000001</v>
      </c>
      <c r="R217" s="151">
        <f t="shared" si="6"/>
        <v>55.649000000000001</v>
      </c>
      <c r="S217" s="153">
        <f t="shared" si="7"/>
        <v>1139.5650000000001</v>
      </c>
    </row>
    <row r="218" spans="1:19" x14ac:dyDescent="0.4">
      <c r="A218" s="136" t="s">
        <v>227</v>
      </c>
      <c r="B218" s="140" t="s">
        <v>2192</v>
      </c>
      <c r="C218" s="144">
        <v>116970</v>
      </c>
      <c r="D218" s="144">
        <v>9310</v>
      </c>
      <c r="E218" s="144">
        <v>2808</v>
      </c>
      <c r="F218" s="145">
        <v>80135</v>
      </c>
      <c r="G218" s="144">
        <v>24689</v>
      </c>
      <c r="H218" s="144">
        <v>28</v>
      </c>
      <c r="I218" s="140"/>
      <c r="J218" s="140"/>
      <c r="K218" s="174" t="s">
        <v>606</v>
      </c>
      <c r="L218" s="140" t="s">
        <v>1504</v>
      </c>
      <c r="M218" s="150">
        <v>810</v>
      </c>
      <c r="N218" s="150">
        <v>23</v>
      </c>
      <c r="O218" s="150">
        <v>85</v>
      </c>
      <c r="P218" s="150">
        <v>43</v>
      </c>
      <c r="Q218" s="150">
        <v>961</v>
      </c>
      <c r="R218" s="151">
        <f t="shared" si="6"/>
        <v>43</v>
      </c>
      <c r="S218" s="153">
        <f t="shared" si="7"/>
        <v>961</v>
      </c>
    </row>
    <row r="219" spans="1:19" x14ac:dyDescent="0.4">
      <c r="A219" s="136" t="s">
        <v>228</v>
      </c>
      <c r="B219" s="140" t="s">
        <v>2193</v>
      </c>
      <c r="C219" s="144">
        <v>50782</v>
      </c>
      <c r="D219" s="144">
        <v>2525</v>
      </c>
      <c r="E219" s="144">
        <v>6738</v>
      </c>
      <c r="F219" s="145">
        <v>37256</v>
      </c>
      <c r="G219" s="144">
        <v>136</v>
      </c>
      <c r="H219" s="144">
        <v>4127</v>
      </c>
      <c r="I219" s="140"/>
      <c r="J219" s="140"/>
      <c r="K219" s="174" t="s">
        <v>607</v>
      </c>
      <c r="L219" s="140" t="s">
        <v>1505</v>
      </c>
      <c r="M219" s="150">
        <v>2674.1030000000001</v>
      </c>
      <c r="N219" s="150">
        <v>95.475399999999979</v>
      </c>
      <c r="O219" s="150">
        <v>163.21519999999998</v>
      </c>
      <c r="P219" s="150">
        <v>75.606600000000014</v>
      </c>
      <c r="Q219" s="150">
        <v>3008.4002</v>
      </c>
      <c r="R219" s="151">
        <f t="shared" si="6"/>
        <v>75.606600000000014</v>
      </c>
      <c r="S219" s="153">
        <f t="shared" si="7"/>
        <v>3008.4002</v>
      </c>
    </row>
    <row r="220" spans="1:19" x14ac:dyDescent="0.4">
      <c r="A220" s="136" t="s">
        <v>229</v>
      </c>
      <c r="B220" s="140" t="s">
        <v>2194</v>
      </c>
      <c r="C220" s="144">
        <v>499150</v>
      </c>
      <c r="D220" s="144">
        <v>82718</v>
      </c>
      <c r="E220" s="144">
        <v>88318</v>
      </c>
      <c r="F220" s="145">
        <v>234020</v>
      </c>
      <c r="G220" s="144">
        <v>93197</v>
      </c>
      <c r="H220" s="144">
        <v>897</v>
      </c>
      <c r="I220" s="140"/>
      <c r="J220" s="140"/>
      <c r="K220" s="174" t="s">
        <v>608</v>
      </c>
      <c r="L220" s="140" t="s">
        <v>1506</v>
      </c>
      <c r="M220" s="150">
        <v>3662.8534000000004</v>
      </c>
      <c r="N220" s="150">
        <v>491.22309999999999</v>
      </c>
      <c r="O220" s="150">
        <v>27.868300000000005</v>
      </c>
      <c r="P220" s="150">
        <v>959.78719999999964</v>
      </c>
      <c r="Q220" s="150">
        <v>5141.732</v>
      </c>
      <c r="R220" s="151">
        <f t="shared" si="6"/>
        <v>959.78719999999964</v>
      </c>
      <c r="S220" s="153">
        <f t="shared" si="7"/>
        <v>5141.732</v>
      </c>
    </row>
    <row r="221" spans="1:19" x14ac:dyDescent="0.4">
      <c r="A221" s="136" t="s">
        <v>230</v>
      </c>
      <c r="B221" s="140" t="s">
        <v>2195</v>
      </c>
      <c r="C221" s="144">
        <v>233978</v>
      </c>
      <c r="D221" s="144">
        <v>26431</v>
      </c>
      <c r="E221" s="144">
        <v>62220</v>
      </c>
      <c r="F221" s="145">
        <v>120485</v>
      </c>
      <c r="G221" s="144">
        <v>24842</v>
      </c>
      <c r="H221" s="144">
        <v>0</v>
      </c>
      <c r="I221" s="140"/>
      <c r="J221" s="140"/>
      <c r="K221" s="174" t="s">
        <v>609</v>
      </c>
      <c r="L221" s="140" t="s">
        <v>1507</v>
      </c>
      <c r="M221" s="150">
        <v>4855.1601000000001</v>
      </c>
      <c r="N221" s="150">
        <v>197.9118</v>
      </c>
      <c r="O221" s="150">
        <v>309.69130000000001</v>
      </c>
      <c r="P221" s="150">
        <v>270.20690000000133</v>
      </c>
      <c r="Q221" s="150">
        <v>5632.9701000000014</v>
      </c>
      <c r="R221" s="151">
        <f t="shared" si="6"/>
        <v>270.20690000000133</v>
      </c>
      <c r="S221" s="153">
        <f t="shared" si="7"/>
        <v>5632.9701000000014</v>
      </c>
    </row>
    <row r="222" spans="1:19" x14ac:dyDescent="0.4">
      <c r="A222" s="136" t="s">
        <v>231</v>
      </c>
      <c r="B222" s="140" t="s">
        <v>2196</v>
      </c>
      <c r="C222" s="144">
        <v>108211</v>
      </c>
      <c r="D222" s="144">
        <v>14221</v>
      </c>
      <c r="E222" s="144">
        <v>27748</v>
      </c>
      <c r="F222" s="145">
        <v>66162</v>
      </c>
      <c r="G222" s="144">
        <v>80</v>
      </c>
      <c r="H222" s="144">
        <v>0</v>
      </c>
      <c r="I222" s="140"/>
      <c r="J222" s="140"/>
      <c r="K222" s="174" t="s">
        <v>610</v>
      </c>
      <c r="L222" s="140" t="s">
        <v>1508</v>
      </c>
      <c r="M222" s="150">
        <v>2170.8347000000003</v>
      </c>
      <c r="N222" s="150">
        <v>153.61530000000002</v>
      </c>
      <c r="O222" s="150">
        <v>228.12559999999999</v>
      </c>
      <c r="P222" s="150">
        <v>46.388699999999716</v>
      </c>
      <c r="Q222" s="150">
        <v>2598.9643000000001</v>
      </c>
      <c r="R222" s="151">
        <f t="shared" si="6"/>
        <v>46.388699999999716</v>
      </c>
      <c r="S222" s="153">
        <f t="shared" si="7"/>
        <v>2598.9642999999996</v>
      </c>
    </row>
    <row r="223" spans="1:19" x14ac:dyDescent="0.4">
      <c r="A223" s="136" t="s">
        <v>232</v>
      </c>
      <c r="B223" s="140" t="s">
        <v>2197</v>
      </c>
      <c r="C223" s="144">
        <v>71224</v>
      </c>
      <c r="D223" s="144">
        <v>7135</v>
      </c>
      <c r="E223" s="144">
        <v>6654</v>
      </c>
      <c r="F223" s="145">
        <v>42204</v>
      </c>
      <c r="G223" s="144">
        <v>14713</v>
      </c>
      <c r="H223" s="144">
        <v>518</v>
      </c>
      <c r="I223" s="140"/>
      <c r="J223" s="140"/>
      <c r="K223" s="174" t="s">
        <v>611</v>
      </c>
      <c r="L223" s="140" t="s">
        <v>1509</v>
      </c>
      <c r="M223" s="150">
        <v>2390.5054000000005</v>
      </c>
      <c r="N223" s="150">
        <v>163.32840000000002</v>
      </c>
      <c r="O223" s="150">
        <v>211.23860000000002</v>
      </c>
      <c r="P223" s="150">
        <v>207.55549999999994</v>
      </c>
      <c r="Q223" s="150">
        <v>2972.6279000000004</v>
      </c>
      <c r="R223" s="151">
        <f t="shared" si="6"/>
        <v>207.55549999999994</v>
      </c>
      <c r="S223" s="153">
        <f t="shared" si="7"/>
        <v>2972.6279000000004</v>
      </c>
    </row>
    <row r="224" spans="1:19" x14ac:dyDescent="0.4">
      <c r="A224" s="136" t="s">
        <v>233</v>
      </c>
      <c r="B224" s="140" t="s">
        <v>2198</v>
      </c>
      <c r="C224" s="144">
        <v>71202</v>
      </c>
      <c r="D224" s="144">
        <v>9331</v>
      </c>
      <c r="E224" s="144">
        <v>8754</v>
      </c>
      <c r="F224" s="145">
        <v>42460</v>
      </c>
      <c r="G224" s="144">
        <v>10154</v>
      </c>
      <c r="H224" s="144">
        <v>503</v>
      </c>
      <c r="I224" s="140"/>
      <c r="J224" s="140"/>
      <c r="K224" s="174" t="s">
        <v>612</v>
      </c>
      <c r="L224" s="140" t="s">
        <v>1510</v>
      </c>
      <c r="M224" s="150">
        <v>1105.0019</v>
      </c>
      <c r="N224" s="150">
        <v>50.356900000000003</v>
      </c>
      <c r="O224" s="150">
        <v>120.75269999999999</v>
      </c>
      <c r="P224" s="150">
        <v>79.687399999999812</v>
      </c>
      <c r="Q224" s="150">
        <v>1355.7988999999998</v>
      </c>
      <c r="R224" s="151">
        <f t="shared" si="6"/>
        <v>79.687399999999812</v>
      </c>
      <c r="S224" s="153">
        <f t="shared" si="7"/>
        <v>1355.7988999999998</v>
      </c>
    </row>
    <row r="225" spans="1:19" x14ac:dyDescent="0.4">
      <c r="A225" s="136" t="s">
        <v>234</v>
      </c>
      <c r="B225" s="140" t="s">
        <v>2199</v>
      </c>
      <c r="C225" s="144">
        <v>49752</v>
      </c>
      <c r="D225" s="144">
        <v>6831</v>
      </c>
      <c r="E225" s="144">
        <v>8042</v>
      </c>
      <c r="F225" s="145">
        <v>34726</v>
      </c>
      <c r="G225" s="144">
        <v>151</v>
      </c>
      <c r="H225" s="144">
        <v>2</v>
      </c>
      <c r="I225" s="140"/>
      <c r="J225" s="140"/>
      <c r="K225" s="174" t="s">
        <v>613</v>
      </c>
      <c r="L225" s="140" t="s">
        <v>1511</v>
      </c>
      <c r="M225" s="150">
        <v>6079.9664000000002</v>
      </c>
      <c r="N225" s="150">
        <v>308.33390000000003</v>
      </c>
      <c r="O225" s="150">
        <v>743.90909999999997</v>
      </c>
      <c r="P225" s="150">
        <v>568.31110000000024</v>
      </c>
      <c r="Q225" s="150">
        <v>7700.5205000000005</v>
      </c>
      <c r="R225" s="151">
        <f t="shared" si="6"/>
        <v>568.31110000000024</v>
      </c>
      <c r="S225" s="153">
        <f t="shared" si="7"/>
        <v>7700.5204999999996</v>
      </c>
    </row>
    <row r="226" spans="1:19" x14ac:dyDescent="0.4">
      <c r="A226" s="136" t="s">
        <v>235</v>
      </c>
      <c r="B226" s="140" t="s">
        <v>2200</v>
      </c>
      <c r="C226" s="144">
        <v>149601</v>
      </c>
      <c r="D226" s="144">
        <v>2392</v>
      </c>
      <c r="E226" s="144">
        <v>33432</v>
      </c>
      <c r="F226" s="145">
        <v>91834</v>
      </c>
      <c r="G226" s="144">
        <v>21943</v>
      </c>
      <c r="H226" s="144">
        <v>0</v>
      </c>
      <c r="I226" s="140"/>
      <c r="J226" s="140"/>
      <c r="K226" s="174" t="s">
        <v>614</v>
      </c>
      <c r="L226" s="140" t="s">
        <v>1512</v>
      </c>
      <c r="M226" s="150">
        <v>2237.73</v>
      </c>
      <c r="N226" s="150">
        <v>850.95</v>
      </c>
      <c r="O226" s="150">
        <v>187.34000000000003</v>
      </c>
      <c r="P226" s="150">
        <v>-602.01</v>
      </c>
      <c r="Q226" s="150">
        <v>2674.01</v>
      </c>
      <c r="R226" s="151">
        <f t="shared" si="6"/>
        <v>-602.00999999999988</v>
      </c>
      <c r="S226" s="153">
        <f t="shared" si="7"/>
        <v>2674.01</v>
      </c>
    </row>
    <row r="227" spans="1:19" x14ac:dyDescent="0.4">
      <c r="A227" s="136" t="s">
        <v>236</v>
      </c>
      <c r="B227" s="140" t="s">
        <v>2201</v>
      </c>
      <c r="C227" s="144">
        <v>78537</v>
      </c>
      <c r="D227" s="144">
        <v>8226</v>
      </c>
      <c r="E227" s="144">
        <v>11471</v>
      </c>
      <c r="F227" s="145">
        <v>52468</v>
      </c>
      <c r="G227" s="144">
        <v>6358</v>
      </c>
      <c r="H227" s="144">
        <v>14</v>
      </c>
      <c r="I227" s="140"/>
      <c r="J227" s="140"/>
      <c r="K227" s="174" t="s">
        <v>615</v>
      </c>
      <c r="L227" s="140" t="s">
        <v>1513</v>
      </c>
      <c r="M227" s="150">
        <v>3426.8105000000005</v>
      </c>
      <c r="N227" s="150">
        <v>343.3297</v>
      </c>
      <c r="O227" s="150">
        <v>326.8263</v>
      </c>
      <c r="P227" s="150">
        <v>532.42579999999998</v>
      </c>
      <c r="Q227" s="150">
        <v>4629.3923000000004</v>
      </c>
      <c r="R227" s="151">
        <f t="shared" si="6"/>
        <v>532.42579999999998</v>
      </c>
      <c r="S227" s="153">
        <f t="shared" si="7"/>
        <v>4629.3923000000004</v>
      </c>
    </row>
    <row r="228" spans="1:19" x14ac:dyDescent="0.4">
      <c r="A228" s="136" t="s">
        <v>237</v>
      </c>
      <c r="B228" s="140" t="s">
        <v>2202</v>
      </c>
      <c r="C228" s="144">
        <v>77923</v>
      </c>
      <c r="D228" s="144">
        <v>10750</v>
      </c>
      <c r="E228" s="144">
        <v>10214</v>
      </c>
      <c r="F228" s="145">
        <v>55245</v>
      </c>
      <c r="G228" s="144">
        <v>1713</v>
      </c>
      <c r="H228" s="144">
        <v>1</v>
      </c>
      <c r="I228" s="140"/>
      <c r="J228" s="140"/>
      <c r="K228" s="174" t="s">
        <v>616</v>
      </c>
      <c r="L228" s="140" t="s">
        <v>1514</v>
      </c>
      <c r="M228" s="150">
        <v>8273.76</v>
      </c>
      <c r="N228" s="150">
        <v>496.97</v>
      </c>
      <c r="O228" s="150">
        <v>683.13</v>
      </c>
      <c r="P228" s="150">
        <v>356.01000000000056</v>
      </c>
      <c r="Q228" s="150">
        <v>9809.8700000000008</v>
      </c>
      <c r="R228" s="151">
        <f t="shared" si="6"/>
        <v>356.01000000000056</v>
      </c>
      <c r="S228" s="153">
        <f t="shared" si="7"/>
        <v>9809.869999999999</v>
      </c>
    </row>
    <row r="229" spans="1:19" x14ac:dyDescent="0.4">
      <c r="A229" s="136" t="s">
        <v>238</v>
      </c>
      <c r="B229" s="140" t="s">
        <v>2203</v>
      </c>
      <c r="C229" s="144">
        <v>80129</v>
      </c>
      <c r="D229" s="144">
        <v>9353</v>
      </c>
      <c r="E229" s="144">
        <v>13103</v>
      </c>
      <c r="F229" s="145">
        <v>47726</v>
      </c>
      <c r="G229" s="144">
        <v>9890</v>
      </c>
      <c r="H229" s="144">
        <v>57</v>
      </c>
      <c r="I229" s="140"/>
      <c r="J229" s="140"/>
      <c r="K229" s="174" t="s">
        <v>617</v>
      </c>
      <c r="L229" s="140" t="s">
        <v>1515</v>
      </c>
      <c r="M229" s="150">
        <v>1500.2226999999998</v>
      </c>
      <c r="N229" s="150">
        <v>36.565600000000003</v>
      </c>
      <c r="O229" s="150">
        <v>167.22909999999999</v>
      </c>
      <c r="P229" s="150">
        <v>683.08650000000023</v>
      </c>
      <c r="Q229" s="150">
        <v>2387.1039000000001</v>
      </c>
      <c r="R229" s="151">
        <f t="shared" si="6"/>
        <v>683.08650000000023</v>
      </c>
      <c r="S229" s="153">
        <f t="shared" si="7"/>
        <v>2387.1039000000001</v>
      </c>
    </row>
    <row r="230" spans="1:19" x14ac:dyDescent="0.4">
      <c r="A230" s="136" t="s">
        <v>239</v>
      </c>
      <c r="B230" s="140" t="s">
        <v>2204</v>
      </c>
      <c r="C230" s="144">
        <v>68710</v>
      </c>
      <c r="D230" s="144">
        <v>6102</v>
      </c>
      <c r="E230" s="144">
        <v>9323</v>
      </c>
      <c r="F230" s="145">
        <v>41891</v>
      </c>
      <c r="G230" s="144">
        <v>11357</v>
      </c>
      <c r="H230" s="144">
        <v>37</v>
      </c>
      <c r="I230" s="140"/>
      <c r="J230" s="140"/>
      <c r="K230" s="174" t="s">
        <v>618</v>
      </c>
      <c r="L230" s="140" t="s">
        <v>1516</v>
      </c>
      <c r="M230" s="150">
        <v>2444.7399999999998</v>
      </c>
      <c r="N230" s="150">
        <v>98.38000000000001</v>
      </c>
      <c r="O230" s="150">
        <v>161.69999999999999</v>
      </c>
      <c r="P230" s="150">
        <v>99.060000000000343</v>
      </c>
      <c r="Q230" s="150">
        <v>2803.88</v>
      </c>
      <c r="R230" s="151">
        <f t="shared" si="6"/>
        <v>99.060000000000343</v>
      </c>
      <c r="S230" s="153">
        <f t="shared" si="7"/>
        <v>2803.88</v>
      </c>
    </row>
    <row r="231" spans="1:19" x14ac:dyDescent="0.4">
      <c r="A231" s="136" t="s">
        <v>240</v>
      </c>
      <c r="B231" s="140" t="s">
        <v>2205</v>
      </c>
      <c r="C231" s="144">
        <v>99709</v>
      </c>
      <c r="D231" s="144">
        <v>5598</v>
      </c>
      <c r="E231" s="144">
        <v>13462</v>
      </c>
      <c r="F231" s="145">
        <v>61180</v>
      </c>
      <c r="G231" s="144">
        <v>19469</v>
      </c>
      <c r="H231" s="144">
        <v>0</v>
      </c>
      <c r="I231" s="140"/>
      <c r="J231" s="140"/>
      <c r="K231" s="174" t="s">
        <v>619</v>
      </c>
      <c r="L231" s="140" t="s">
        <v>1517</v>
      </c>
      <c r="M231" s="150">
        <v>2843.6219000000001</v>
      </c>
      <c r="N231" s="150">
        <v>327.33630000000005</v>
      </c>
      <c r="O231" s="150">
        <v>284.94620000000003</v>
      </c>
      <c r="P231" s="150">
        <v>138.21499999999986</v>
      </c>
      <c r="Q231" s="150">
        <v>3594.1194</v>
      </c>
      <c r="R231" s="151">
        <f t="shared" si="6"/>
        <v>138.21499999999986</v>
      </c>
      <c r="S231" s="153">
        <f t="shared" si="7"/>
        <v>3594.1193999999996</v>
      </c>
    </row>
    <row r="232" spans="1:19" x14ac:dyDescent="0.4">
      <c r="A232" s="136" t="s">
        <v>241</v>
      </c>
      <c r="B232" s="140" t="s">
        <v>2206</v>
      </c>
      <c r="C232" s="144">
        <v>35631</v>
      </c>
      <c r="D232" s="144">
        <v>3033</v>
      </c>
      <c r="E232" s="144">
        <v>4735</v>
      </c>
      <c r="F232" s="145">
        <v>23572</v>
      </c>
      <c r="G232" s="144">
        <v>3372</v>
      </c>
      <c r="H232" s="144">
        <v>919</v>
      </c>
      <c r="I232" s="140"/>
      <c r="J232" s="140"/>
      <c r="K232" s="174" t="s">
        <v>620</v>
      </c>
      <c r="L232" s="140" t="s">
        <v>1518</v>
      </c>
      <c r="M232" s="150">
        <v>1126.52</v>
      </c>
      <c r="N232" s="150">
        <v>60.709999999999994</v>
      </c>
      <c r="O232" s="150">
        <v>84.050000000000011</v>
      </c>
      <c r="P232" s="150">
        <v>41.33000000000014</v>
      </c>
      <c r="Q232" s="150">
        <v>1312.6100000000001</v>
      </c>
      <c r="R232" s="151">
        <f t="shared" si="6"/>
        <v>41.33000000000014</v>
      </c>
      <c r="S232" s="153">
        <f t="shared" si="7"/>
        <v>1312.6100000000001</v>
      </c>
    </row>
    <row r="233" spans="1:19" x14ac:dyDescent="0.4">
      <c r="A233" s="136" t="s">
        <v>242</v>
      </c>
      <c r="B233" s="140" t="s">
        <v>2207</v>
      </c>
      <c r="C233" s="144">
        <v>103101</v>
      </c>
      <c r="D233" s="144">
        <v>3374</v>
      </c>
      <c r="E233" s="144">
        <v>3638</v>
      </c>
      <c r="F233" s="145">
        <v>56992</v>
      </c>
      <c r="G233" s="144">
        <v>13915</v>
      </c>
      <c r="H233" s="144">
        <v>25182</v>
      </c>
      <c r="I233" s="140"/>
      <c r="J233" s="140"/>
      <c r="K233" s="174" t="s">
        <v>621</v>
      </c>
      <c r="L233" s="140" t="s">
        <v>1519</v>
      </c>
      <c r="M233" s="150">
        <v>4945.3549999999996</v>
      </c>
      <c r="N233" s="150">
        <v>482.51199999999994</v>
      </c>
      <c r="O233" s="150">
        <v>437.92759999999993</v>
      </c>
      <c r="P233" s="150">
        <v>367.50510000000105</v>
      </c>
      <c r="Q233" s="150">
        <v>6233.2997000000005</v>
      </c>
      <c r="R233" s="151">
        <f t="shared" si="6"/>
        <v>367.50510000000105</v>
      </c>
      <c r="S233" s="153">
        <f t="shared" si="7"/>
        <v>6233.2997000000005</v>
      </c>
    </row>
    <row r="234" spans="1:19" x14ac:dyDescent="0.4">
      <c r="A234" s="136" t="s">
        <v>243</v>
      </c>
      <c r="B234" s="140" t="s">
        <v>2208</v>
      </c>
      <c r="C234" s="144">
        <v>43406</v>
      </c>
      <c r="D234" s="144">
        <v>8262</v>
      </c>
      <c r="E234" s="144">
        <v>5140</v>
      </c>
      <c r="F234" s="145">
        <v>24599</v>
      </c>
      <c r="G234" s="144">
        <v>5405</v>
      </c>
      <c r="H234" s="144">
        <v>0</v>
      </c>
      <c r="I234" s="140"/>
      <c r="J234" s="140"/>
      <c r="K234" s="174" t="s">
        <v>622</v>
      </c>
      <c r="L234" s="140" t="s">
        <v>1520</v>
      </c>
      <c r="M234" s="150">
        <v>8728.3356000000003</v>
      </c>
      <c r="N234" s="150">
        <v>958.74300000000005</v>
      </c>
      <c r="O234" s="150">
        <v>790.43209999999999</v>
      </c>
      <c r="P234" s="150">
        <v>1416.0636999999992</v>
      </c>
      <c r="Q234" s="150">
        <v>11893.5744</v>
      </c>
      <c r="R234" s="151">
        <f t="shared" si="6"/>
        <v>1416.0636999999992</v>
      </c>
      <c r="S234" s="153">
        <f t="shared" si="7"/>
        <v>11893.5744</v>
      </c>
    </row>
    <row r="235" spans="1:19" x14ac:dyDescent="0.4">
      <c r="A235" s="136" t="s">
        <v>244</v>
      </c>
      <c r="B235" s="140" t="s">
        <v>2209</v>
      </c>
      <c r="C235" s="144">
        <v>34791</v>
      </c>
      <c r="D235" s="144">
        <v>9361</v>
      </c>
      <c r="E235" s="144">
        <v>3953</v>
      </c>
      <c r="F235" s="145">
        <v>16941</v>
      </c>
      <c r="G235" s="144">
        <v>4523</v>
      </c>
      <c r="H235" s="144">
        <v>13</v>
      </c>
      <c r="I235" s="140"/>
      <c r="J235" s="140"/>
      <c r="K235" s="174" t="s">
        <v>623</v>
      </c>
      <c r="L235" s="140" t="s">
        <v>1521</v>
      </c>
      <c r="M235" s="150">
        <v>1666.9129000000003</v>
      </c>
      <c r="N235" s="150">
        <v>139.7079</v>
      </c>
      <c r="O235" s="150">
        <v>64.533499999999989</v>
      </c>
      <c r="P235" s="150">
        <v>72.994000000000042</v>
      </c>
      <c r="Q235" s="150">
        <v>1944.1483000000003</v>
      </c>
      <c r="R235" s="151">
        <f t="shared" si="6"/>
        <v>72.994000000000042</v>
      </c>
      <c r="S235" s="153">
        <f t="shared" si="7"/>
        <v>1944.1483000000003</v>
      </c>
    </row>
    <row r="236" spans="1:19" x14ac:dyDescent="0.4">
      <c r="A236" s="136" t="s">
        <v>274</v>
      </c>
      <c r="B236" s="140" t="s">
        <v>2210</v>
      </c>
      <c r="C236" s="144">
        <v>278273</v>
      </c>
      <c r="D236" s="144">
        <v>65609</v>
      </c>
      <c r="E236" s="144">
        <v>56655</v>
      </c>
      <c r="F236" s="145">
        <v>144742</v>
      </c>
      <c r="G236" s="144">
        <v>5312</v>
      </c>
      <c r="H236" s="144">
        <v>5955</v>
      </c>
      <c r="I236" s="140"/>
      <c r="J236" s="140"/>
      <c r="K236" s="174" t="s">
        <v>624</v>
      </c>
      <c r="L236" s="140" t="s">
        <v>1522</v>
      </c>
      <c r="M236" s="150">
        <v>969.88840000000005</v>
      </c>
      <c r="N236" s="150">
        <v>25.901600000000002</v>
      </c>
      <c r="O236" s="150">
        <v>57.633900000000004</v>
      </c>
      <c r="P236" s="150">
        <v>18.42690000000011</v>
      </c>
      <c r="Q236" s="150">
        <v>1071.8508000000002</v>
      </c>
      <c r="R236" s="151">
        <f t="shared" si="6"/>
        <v>18.42690000000011</v>
      </c>
      <c r="S236" s="153">
        <f t="shared" si="7"/>
        <v>1071.8508000000002</v>
      </c>
    </row>
    <row r="237" spans="1:19" x14ac:dyDescent="0.4">
      <c r="A237" s="136" t="s">
        <v>275</v>
      </c>
      <c r="B237" s="140" t="s">
        <v>2211</v>
      </c>
      <c r="C237" s="144">
        <v>67615</v>
      </c>
      <c r="D237" s="144">
        <v>17203</v>
      </c>
      <c r="E237" s="144">
        <v>13028</v>
      </c>
      <c r="F237" s="145">
        <v>33803</v>
      </c>
      <c r="G237" s="144">
        <v>3581</v>
      </c>
      <c r="H237" s="144">
        <v>0</v>
      </c>
      <c r="I237" s="140"/>
      <c r="J237" s="140"/>
      <c r="K237" s="174" t="s">
        <v>625</v>
      </c>
      <c r="L237" s="140" t="s">
        <v>1523</v>
      </c>
      <c r="M237" s="150">
        <v>1014.5744999999999</v>
      </c>
      <c r="N237" s="150">
        <v>41.022999999999996</v>
      </c>
      <c r="O237" s="150">
        <v>79.24430000000001</v>
      </c>
      <c r="P237" s="150">
        <v>44.687699999999921</v>
      </c>
      <c r="Q237" s="150">
        <v>1179.5294999999999</v>
      </c>
      <c r="R237" s="151">
        <f t="shared" si="6"/>
        <v>44.687699999999921</v>
      </c>
      <c r="S237" s="153">
        <f t="shared" si="7"/>
        <v>1179.5294999999999</v>
      </c>
    </row>
    <row r="238" spans="1:19" x14ac:dyDescent="0.4">
      <c r="A238" s="136" t="s">
        <v>276</v>
      </c>
      <c r="B238" s="140" t="s">
        <v>2212</v>
      </c>
      <c r="C238" s="144">
        <v>104810</v>
      </c>
      <c r="D238" s="144">
        <v>22193</v>
      </c>
      <c r="E238" s="144">
        <v>22729</v>
      </c>
      <c r="F238" s="145">
        <v>56680</v>
      </c>
      <c r="G238" s="144">
        <v>610</v>
      </c>
      <c r="H238" s="144">
        <v>2598</v>
      </c>
      <c r="I238" s="140"/>
      <c r="J238" s="140"/>
      <c r="K238" s="174" t="s">
        <v>626</v>
      </c>
      <c r="L238" s="140" t="s">
        <v>1524</v>
      </c>
      <c r="M238" s="150">
        <v>1317</v>
      </c>
      <c r="N238" s="150">
        <v>46</v>
      </c>
      <c r="O238" s="150">
        <v>51</v>
      </c>
      <c r="P238" s="150">
        <v>106</v>
      </c>
      <c r="Q238" s="150">
        <v>1520</v>
      </c>
      <c r="R238" s="151">
        <f t="shared" si="6"/>
        <v>106</v>
      </c>
      <c r="S238" s="153">
        <f t="shared" si="7"/>
        <v>1520</v>
      </c>
    </row>
    <row r="239" spans="1:19" x14ac:dyDescent="0.4">
      <c r="A239" s="136" t="s">
        <v>277</v>
      </c>
      <c r="B239" s="140" t="s">
        <v>2213</v>
      </c>
      <c r="C239" s="144">
        <v>132525</v>
      </c>
      <c r="D239" s="144">
        <v>30472</v>
      </c>
      <c r="E239" s="144">
        <v>10311</v>
      </c>
      <c r="F239" s="145">
        <v>82426</v>
      </c>
      <c r="G239" s="144">
        <v>9316</v>
      </c>
      <c r="H239" s="144">
        <v>0</v>
      </c>
      <c r="I239" s="140"/>
      <c r="J239" s="140"/>
      <c r="K239" s="174" t="s">
        <v>638</v>
      </c>
      <c r="L239" s="140" t="s">
        <v>1534</v>
      </c>
      <c r="M239" s="150">
        <v>1972.1424000000002</v>
      </c>
      <c r="N239" s="150">
        <v>62.052500000000002</v>
      </c>
      <c r="O239" s="150">
        <v>116.5895</v>
      </c>
      <c r="P239" s="150">
        <v>75.943899999999573</v>
      </c>
      <c r="Q239" s="150">
        <v>2226.7282999999998</v>
      </c>
      <c r="R239" s="151">
        <f t="shared" si="6"/>
        <v>75.943899999999573</v>
      </c>
      <c r="S239" s="153">
        <f t="shared" si="7"/>
        <v>2226.7282999999998</v>
      </c>
    </row>
    <row r="240" spans="1:19" x14ac:dyDescent="0.4">
      <c r="A240" s="136" t="s">
        <v>278</v>
      </c>
      <c r="B240" s="140" t="s">
        <v>2214</v>
      </c>
      <c r="C240" s="144">
        <v>85536</v>
      </c>
      <c r="D240" s="144">
        <v>14190</v>
      </c>
      <c r="E240" s="144">
        <v>7339</v>
      </c>
      <c r="F240" s="145">
        <v>60657</v>
      </c>
      <c r="G240" s="144">
        <v>3337</v>
      </c>
      <c r="H240" s="144">
        <v>13</v>
      </c>
      <c r="I240" s="140"/>
      <c r="J240" s="140"/>
      <c r="K240" s="174" t="s">
        <v>639</v>
      </c>
      <c r="L240" s="140" t="s">
        <v>1535</v>
      </c>
      <c r="M240" s="150">
        <v>3154.1581999999999</v>
      </c>
      <c r="N240" s="150">
        <v>105.78319999999999</v>
      </c>
      <c r="O240" s="150">
        <v>207.28809999999999</v>
      </c>
      <c r="P240" s="150">
        <v>144.71490000000051</v>
      </c>
      <c r="Q240" s="150">
        <v>3611.9444000000003</v>
      </c>
      <c r="R240" s="151">
        <f t="shared" si="6"/>
        <v>144.71490000000051</v>
      </c>
      <c r="S240" s="153">
        <f t="shared" si="7"/>
        <v>3611.9443999999999</v>
      </c>
    </row>
    <row r="241" spans="1:19" x14ac:dyDescent="0.4">
      <c r="A241" s="136" t="s">
        <v>279</v>
      </c>
      <c r="B241" s="140" t="s">
        <v>2215</v>
      </c>
      <c r="C241" s="144">
        <v>184596</v>
      </c>
      <c r="D241" s="144">
        <v>37591</v>
      </c>
      <c r="E241" s="144">
        <v>14211</v>
      </c>
      <c r="F241" s="145">
        <v>120508</v>
      </c>
      <c r="G241" s="144">
        <v>10413</v>
      </c>
      <c r="H241" s="144">
        <v>1873</v>
      </c>
      <c r="I241" s="140"/>
      <c r="J241" s="140"/>
      <c r="K241" s="174" t="s">
        <v>640</v>
      </c>
      <c r="L241" s="140" t="s">
        <v>1536</v>
      </c>
      <c r="M241" s="150">
        <v>15846.960000000001</v>
      </c>
      <c r="N241" s="150">
        <v>1687.41</v>
      </c>
      <c r="O241" s="150">
        <v>2313.4399999999996</v>
      </c>
      <c r="P241" s="150">
        <v>1693.8499999999958</v>
      </c>
      <c r="Q241" s="150">
        <v>21541.659999999996</v>
      </c>
      <c r="R241" s="151">
        <f t="shared" si="6"/>
        <v>1693.8499999999958</v>
      </c>
      <c r="S241" s="153">
        <f t="shared" si="7"/>
        <v>21541.659999999996</v>
      </c>
    </row>
    <row r="242" spans="1:19" x14ac:dyDescent="0.4">
      <c r="A242" s="136" t="s">
        <v>280</v>
      </c>
      <c r="B242" s="140" t="s">
        <v>2216</v>
      </c>
      <c r="C242" s="144">
        <v>54967</v>
      </c>
      <c r="D242" s="144">
        <v>8899</v>
      </c>
      <c r="E242" s="144">
        <v>7571</v>
      </c>
      <c r="F242" s="145">
        <v>35227</v>
      </c>
      <c r="G242" s="144">
        <v>3270</v>
      </c>
      <c r="H242" s="144">
        <v>0</v>
      </c>
      <c r="I242" s="140"/>
      <c r="J242" s="140"/>
      <c r="K242" s="174" t="s">
        <v>641</v>
      </c>
      <c r="L242" s="140" t="s">
        <v>1537</v>
      </c>
      <c r="M242" s="150">
        <v>2407.58</v>
      </c>
      <c r="N242" s="150">
        <v>78.271200000000007</v>
      </c>
      <c r="O242" s="150">
        <v>157.44920000000002</v>
      </c>
      <c r="P242" s="150">
        <v>106.39750000000015</v>
      </c>
      <c r="Q242" s="150">
        <v>2749.6979000000001</v>
      </c>
      <c r="R242" s="151">
        <f t="shared" si="6"/>
        <v>106.39750000000015</v>
      </c>
      <c r="S242" s="153">
        <f t="shared" si="7"/>
        <v>2749.6979000000001</v>
      </c>
    </row>
    <row r="243" spans="1:19" x14ac:dyDescent="0.4">
      <c r="A243" s="136" t="s">
        <v>245</v>
      </c>
      <c r="B243" s="140" t="s">
        <v>2217</v>
      </c>
      <c r="C243" s="144">
        <v>546818</v>
      </c>
      <c r="D243" s="144">
        <v>121776</v>
      </c>
      <c r="E243" s="144">
        <v>107997</v>
      </c>
      <c r="F243" s="145">
        <v>268842</v>
      </c>
      <c r="G243" s="144">
        <v>48203</v>
      </c>
      <c r="H243" s="144">
        <v>0</v>
      </c>
      <c r="I243" s="140"/>
      <c r="J243" s="140"/>
      <c r="K243" s="174" t="s">
        <v>642</v>
      </c>
      <c r="L243" s="140" t="s">
        <v>1538</v>
      </c>
      <c r="M243" s="150">
        <v>3550.3672999999999</v>
      </c>
      <c r="N243" s="150">
        <v>142.67700000000002</v>
      </c>
      <c r="O243" s="150">
        <v>187.14250000000004</v>
      </c>
      <c r="P243" s="150">
        <v>159.25350000000026</v>
      </c>
      <c r="Q243" s="150">
        <v>4039.4403000000002</v>
      </c>
      <c r="R243" s="151">
        <f t="shared" si="6"/>
        <v>159.25350000000026</v>
      </c>
      <c r="S243" s="153">
        <f t="shared" si="7"/>
        <v>4039.4403000000002</v>
      </c>
    </row>
    <row r="244" spans="1:19" x14ac:dyDescent="0.4">
      <c r="A244" s="136" t="s">
        <v>246</v>
      </c>
      <c r="B244" s="140" t="s">
        <v>2218</v>
      </c>
      <c r="C244" s="144">
        <v>163707</v>
      </c>
      <c r="D244" s="144">
        <v>32287</v>
      </c>
      <c r="E244" s="144">
        <v>25317</v>
      </c>
      <c r="F244" s="145">
        <v>99712</v>
      </c>
      <c r="G244" s="144">
        <v>6391</v>
      </c>
      <c r="H244" s="144">
        <v>0</v>
      </c>
      <c r="I244" s="140"/>
      <c r="J244" s="140"/>
      <c r="K244" s="174" t="s">
        <v>643</v>
      </c>
      <c r="L244" s="140" t="s">
        <v>1539</v>
      </c>
      <c r="M244" s="150">
        <v>6803.04</v>
      </c>
      <c r="N244" s="150">
        <v>456.67000000000007</v>
      </c>
      <c r="O244" s="150">
        <v>548.13</v>
      </c>
      <c r="P244" s="150">
        <v>188.51000000000033</v>
      </c>
      <c r="Q244" s="150">
        <v>7996.35</v>
      </c>
      <c r="R244" s="151">
        <f t="shared" si="6"/>
        <v>188.51000000000033</v>
      </c>
      <c r="S244" s="153">
        <f t="shared" si="7"/>
        <v>7996.35</v>
      </c>
    </row>
    <row r="245" spans="1:19" x14ac:dyDescent="0.4">
      <c r="A245" s="136" t="s">
        <v>247</v>
      </c>
      <c r="B245" s="140" t="s">
        <v>2219</v>
      </c>
      <c r="C245" s="144">
        <v>156986</v>
      </c>
      <c r="D245" s="144">
        <v>12621</v>
      </c>
      <c r="E245" s="144">
        <v>28572</v>
      </c>
      <c r="F245" s="145">
        <v>105025</v>
      </c>
      <c r="G245" s="144">
        <v>10768</v>
      </c>
      <c r="H245" s="144">
        <v>0</v>
      </c>
      <c r="I245" s="140"/>
      <c r="J245" s="140"/>
      <c r="K245" s="174" t="s">
        <v>644</v>
      </c>
      <c r="L245" s="140" t="s">
        <v>1540</v>
      </c>
      <c r="M245" s="150">
        <v>1835.5599999999997</v>
      </c>
      <c r="N245" s="150">
        <v>52.61</v>
      </c>
      <c r="O245" s="150">
        <v>151.52000000000001</v>
      </c>
      <c r="P245" s="150">
        <v>80.350000000000222</v>
      </c>
      <c r="Q245" s="150">
        <v>2120.04</v>
      </c>
      <c r="R245" s="151">
        <f t="shared" si="6"/>
        <v>80.350000000000222</v>
      </c>
      <c r="S245" s="153">
        <f t="shared" si="7"/>
        <v>2120.04</v>
      </c>
    </row>
    <row r="246" spans="1:19" x14ac:dyDescent="0.4">
      <c r="A246" s="136" t="s">
        <v>248</v>
      </c>
      <c r="B246" s="140" t="s">
        <v>2220</v>
      </c>
      <c r="C246" s="144">
        <v>138807</v>
      </c>
      <c r="D246" s="144">
        <v>21</v>
      </c>
      <c r="E246" s="144">
        <v>3061</v>
      </c>
      <c r="F246" s="145">
        <v>97269</v>
      </c>
      <c r="G246" s="144">
        <v>8972</v>
      </c>
      <c r="H246" s="144">
        <v>29484</v>
      </c>
      <c r="I246" s="140"/>
      <c r="J246" s="140"/>
      <c r="K246" s="174" t="s">
        <v>645</v>
      </c>
      <c r="L246" s="140" t="s">
        <v>1541</v>
      </c>
      <c r="M246" s="150">
        <v>2221.8807999999999</v>
      </c>
      <c r="N246" s="150">
        <v>102.09450000000001</v>
      </c>
      <c r="O246" s="150">
        <v>286.40280000000001</v>
      </c>
      <c r="P246" s="150">
        <v>232.51589999999982</v>
      </c>
      <c r="Q246" s="150">
        <v>2842.8939999999998</v>
      </c>
      <c r="R246" s="151">
        <f t="shared" si="6"/>
        <v>232.51589999999982</v>
      </c>
      <c r="S246" s="153">
        <f t="shared" si="7"/>
        <v>2842.8939999999998</v>
      </c>
    </row>
    <row r="247" spans="1:19" x14ac:dyDescent="0.4">
      <c r="A247" s="136" t="s">
        <v>249</v>
      </c>
      <c r="B247" s="140" t="s">
        <v>2221</v>
      </c>
      <c r="C247" s="144">
        <v>202872</v>
      </c>
      <c r="D247" s="144">
        <v>24551</v>
      </c>
      <c r="E247" s="144">
        <v>29498</v>
      </c>
      <c r="F247" s="145">
        <v>131725</v>
      </c>
      <c r="G247" s="144">
        <v>17097</v>
      </c>
      <c r="H247" s="144">
        <v>1</v>
      </c>
      <c r="I247" s="140"/>
      <c r="J247" s="140"/>
      <c r="K247" s="174" t="s">
        <v>646</v>
      </c>
      <c r="L247" s="140" t="s">
        <v>1542</v>
      </c>
      <c r="M247" s="150">
        <v>5833.0191999999988</v>
      </c>
      <c r="N247" s="150">
        <v>278.03880000000004</v>
      </c>
      <c r="O247" s="150">
        <v>736.59069999999997</v>
      </c>
      <c r="P247" s="150">
        <v>1366.4715000000022</v>
      </c>
      <c r="Q247" s="150">
        <v>8214.1202000000012</v>
      </c>
      <c r="R247" s="151">
        <f t="shared" si="6"/>
        <v>1366.4715000000022</v>
      </c>
      <c r="S247" s="153">
        <f t="shared" si="7"/>
        <v>8214.1202000000012</v>
      </c>
    </row>
    <row r="248" spans="1:19" x14ac:dyDescent="0.4">
      <c r="A248" s="136" t="s">
        <v>250</v>
      </c>
      <c r="B248" s="140" t="s">
        <v>2222</v>
      </c>
      <c r="C248" s="144">
        <v>87273</v>
      </c>
      <c r="D248" s="144">
        <v>18115</v>
      </c>
      <c r="E248" s="144">
        <v>6541</v>
      </c>
      <c r="F248" s="145">
        <v>57388</v>
      </c>
      <c r="G248" s="144">
        <v>5196</v>
      </c>
      <c r="H248" s="144">
        <v>33</v>
      </c>
      <c r="I248" s="140"/>
      <c r="J248" s="140"/>
      <c r="K248" s="174" t="s">
        <v>647</v>
      </c>
      <c r="L248" s="140" t="s">
        <v>1543</v>
      </c>
      <c r="M248" s="150">
        <v>3578.9024999999997</v>
      </c>
      <c r="N248" s="150">
        <v>161.066</v>
      </c>
      <c r="O248" s="150">
        <v>390.60419999999999</v>
      </c>
      <c r="P248" s="150">
        <v>610.88740000000053</v>
      </c>
      <c r="Q248" s="150">
        <v>4741.4601000000002</v>
      </c>
      <c r="R248" s="151">
        <f t="shared" si="6"/>
        <v>610.88740000000053</v>
      </c>
      <c r="S248" s="153">
        <f t="shared" si="7"/>
        <v>4741.4601000000002</v>
      </c>
    </row>
    <row r="249" spans="1:19" x14ac:dyDescent="0.4">
      <c r="A249" s="136" t="s">
        <v>251</v>
      </c>
      <c r="B249" s="140" t="s">
        <v>2223</v>
      </c>
      <c r="C249" s="144">
        <v>69141</v>
      </c>
      <c r="D249" s="144">
        <v>5659</v>
      </c>
      <c r="E249" s="144">
        <v>7221</v>
      </c>
      <c r="F249" s="145">
        <v>41351</v>
      </c>
      <c r="G249" s="144">
        <v>9011</v>
      </c>
      <c r="H249" s="144">
        <v>5899</v>
      </c>
      <c r="I249" s="140"/>
      <c r="J249" s="140"/>
      <c r="K249" s="174" t="s">
        <v>648</v>
      </c>
      <c r="L249" s="140" t="s">
        <v>1544</v>
      </c>
      <c r="M249" s="150">
        <v>1002.2374</v>
      </c>
      <c r="N249" s="150">
        <v>53.218199999999996</v>
      </c>
      <c r="O249" s="150">
        <v>90.672399999999996</v>
      </c>
      <c r="P249" s="150">
        <v>213.44250000000005</v>
      </c>
      <c r="Q249" s="150">
        <v>1359.5705</v>
      </c>
      <c r="R249" s="151">
        <f t="shared" si="6"/>
        <v>213.44250000000005</v>
      </c>
      <c r="S249" s="153">
        <f t="shared" si="7"/>
        <v>1359.5705</v>
      </c>
    </row>
    <row r="250" spans="1:19" x14ac:dyDescent="0.4">
      <c r="A250" s="136" t="s">
        <v>252</v>
      </c>
      <c r="B250" s="140" t="s">
        <v>2224</v>
      </c>
      <c r="C250" s="144">
        <v>50258</v>
      </c>
      <c r="D250" s="144">
        <v>4326</v>
      </c>
      <c r="E250" s="144">
        <v>6085</v>
      </c>
      <c r="F250" s="145">
        <v>32436</v>
      </c>
      <c r="G250" s="144">
        <v>3133</v>
      </c>
      <c r="H250" s="144">
        <v>4278</v>
      </c>
      <c r="I250" s="140"/>
      <c r="J250" s="140"/>
      <c r="K250" s="174" t="s">
        <v>649</v>
      </c>
      <c r="L250" s="140" t="s">
        <v>1545</v>
      </c>
      <c r="M250" s="150">
        <v>1029.6178</v>
      </c>
      <c r="N250" s="150">
        <v>55.807900000000004</v>
      </c>
      <c r="O250" s="150">
        <v>163.05090000000001</v>
      </c>
      <c r="P250" s="150">
        <v>56.044599999999889</v>
      </c>
      <c r="Q250" s="150">
        <v>1304.5211999999999</v>
      </c>
      <c r="R250" s="151">
        <f t="shared" si="6"/>
        <v>56.044599999999889</v>
      </c>
      <c r="S250" s="153">
        <f t="shared" si="7"/>
        <v>1304.5211999999999</v>
      </c>
    </row>
    <row r="251" spans="1:19" x14ac:dyDescent="0.4">
      <c r="A251" s="136" t="s">
        <v>253</v>
      </c>
      <c r="B251" s="140" t="s">
        <v>2225</v>
      </c>
      <c r="C251" s="144">
        <v>85162</v>
      </c>
      <c r="D251" s="144">
        <v>6539</v>
      </c>
      <c r="E251" s="144">
        <v>4953</v>
      </c>
      <c r="F251" s="145">
        <v>68703</v>
      </c>
      <c r="G251" s="144">
        <v>4687</v>
      </c>
      <c r="H251" s="144">
        <v>280</v>
      </c>
      <c r="I251" s="140"/>
      <c r="J251" s="140"/>
      <c r="K251" s="174" t="s">
        <v>650</v>
      </c>
      <c r="L251" s="140" t="s">
        <v>1546</v>
      </c>
      <c r="M251" s="150">
        <v>1598.0443</v>
      </c>
      <c r="N251" s="150">
        <v>46.285100000000007</v>
      </c>
      <c r="O251" s="150">
        <v>136.40299999999999</v>
      </c>
      <c r="P251" s="150">
        <v>71.157499999999885</v>
      </c>
      <c r="Q251" s="150">
        <v>1851.8898999999999</v>
      </c>
      <c r="R251" s="151">
        <f t="shared" si="6"/>
        <v>71.157499999999885</v>
      </c>
      <c r="S251" s="153">
        <f t="shared" si="7"/>
        <v>1851.8898999999999</v>
      </c>
    </row>
    <row r="252" spans="1:19" x14ac:dyDescent="0.4">
      <c r="A252" s="136" t="s">
        <v>254</v>
      </c>
      <c r="B252" s="140" t="s">
        <v>2226</v>
      </c>
      <c r="C252" s="144">
        <v>65565</v>
      </c>
      <c r="D252" s="144">
        <v>5482</v>
      </c>
      <c r="E252" s="144">
        <v>10770</v>
      </c>
      <c r="F252" s="145">
        <v>42167</v>
      </c>
      <c r="G252" s="144">
        <v>7044</v>
      </c>
      <c r="H252" s="144">
        <v>102</v>
      </c>
      <c r="I252" s="140"/>
      <c r="J252" s="140"/>
      <c r="K252" s="174" t="s">
        <v>651</v>
      </c>
      <c r="L252" s="140" t="s">
        <v>1547</v>
      </c>
      <c r="M252" s="150">
        <v>2282</v>
      </c>
      <c r="N252" s="150">
        <v>63</v>
      </c>
      <c r="O252" s="150">
        <v>163</v>
      </c>
      <c r="P252" s="150">
        <v>97</v>
      </c>
      <c r="Q252" s="150">
        <v>2605</v>
      </c>
      <c r="R252" s="151">
        <f t="shared" si="6"/>
        <v>97</v>
      </c>
      <c r="S252" s="153">
        <f t="shared" si="7"/>
        <v>2605</v>
      </c>
    </row>
    <row r="253" spans="1:19" x14ac:dyDescent="0.4">
      <c r="A253" s="136" t="s">
        <v>255</v>
      </c>
      <c r="B253" s="140" t="s">
        <v>2227</v>
      </c>
      <c r="C253" s="144">
        <v>82970</v>
      </c>
      <c r="D253" s="144">
        <v>9369</v>
      </c>
      <c r="E253" s="144">
        <v>6915</v>
      </c>
      <c r="F253" s="145">
        <v>54736</v>
      </c>
      <c r="G253" s="144">
        <v>7479</v>
      </c>
      <c r="H253" s="144">
        <v>4471</v>
      </c>
      <c r="I253" s="140"/>
      <c r="J253" s="140"/>
      <c r="K253" s="174" t="s">
        <v>652</v>
      </c>
      <c r="L253" s="140" t="s">
        <v>1548</v>
      </c>
      <c r="M253" s="150">
        <v>984</v>
      </c>
      <c r="N253" s="150">
        <v>40</v>
      </c>
      <c r="O253" s="150">
        <v>77</v>
      </c>
      <c r="P253" s="150">
        <v>110.05999999999995</v>
      </c>
      <c r="Q253" s="150">
        <v>1211.06</v>
      </c>
      <c r="R253" s="151">
        <f t="shared" si="6"/>
        <v>110.05999999999995</v>
      </c>
      <c r="S253" s="153">
        <f t="shared" si="7"/>
        <v>1211.06</v>
      </c>
    </row>
    <row r="254" spans="1:19" x14ac:dyDescent="0.4">
      <c r="A254" s="136" t="s">
        <v>268</v>
      </c>
      <c r="B254" s="140" t="s">
        <v>2228</v>
      </c>
      <c r="C254" s="144">
        <v>282917</v>
      </c>
      <c r="D254" s="144">
        <v>88069</v>
      </c>
      <c r="E254" s="144">
        <v>74084</v>
      </c>
      <c r="F254" s="145">
        <v>102289</v>
      </c>
      <c r="G254" s="144">
        <v>18448</v>
      </c>
      <c r="H254" s="144">
        <v>27</v>
      </c>
      <c r="I254" s="140"/>
      <c r="J254" s="140"/>
      <c r="K254" s="174" t="s">
        <v>653</v>
      </c>
      <c r="L254" s="140" t="s">
        <v>1549</v>
      </c>
      <c r="M254" s="150">
        <v>810.41419999999994</v>
      </c>
      <c r="N254" s="150">
        <v>15.639099999999999</v>
      </c>
      <c r="O254" s="150">
        <v>53.470400000000005</v>
      </c>
      <c r="P254" s="150">
        <v>68.778600000000125</v>
      </c>
      <c r="Q254" s="150">
        <v>948.30230000000006</v>
      </c>
      <c r="R254" s="151">
        <f t="shared" si="6"/>
        <v>68.778600000000125</v>
      </c>
      <c r="S254" s="153">
        <f t="shared" si="7"/>
        <v>948.30230000000006</v>
      </c>
    </row>
    <row r="255" spans="1:19" x14ac:dyDescent="0.4">
      <c r="A255" s="136" t="s">
        <v>269</v>
      </c>
      <c r="B255" s="140" t="s">
        <v>2229</v>
      </c>
      <c r="C255" s="144">
        <v>156856</v>
      </c>
      <c r="D255" s="144">
        <v>45053</v>
      </c>
      <c r="E255" s="144">
        <v>10175</v>
      </c>
      <c r="F255" s="145">
        <v>91796</v>
      </c>
      <c r="G255" s="144">
        <v>9656</v>
      </c>
      <c r="H255" s="144">
        <v>176</v>
      </c>
      <c r="I255" s="140"/>
      <c r="J255" s="140"/>
      <c r="K255" s="174" t="s">
        <v>654</v>
      </c>
      <c r="L255" s="140" t="s">
        <v>1550</v>
      </c>
      <c r="M255" s="150">
        <v>1197.8799999999999</v>
      </c>
      <c r="N255" s="150">
        <v>50.93</v>
      </c>
      <c r="O255" s="150">
        <v>97.240000000000009</v>
      </c>
      <c r="P255" s="150">
        <v>43.53000000000003</v>
      </c>
      <c r="Q255" s="150">
        <v>1389.58</v>
      </c>
      <c r="R255" s="151">
        <f t="shared" si="6"/>
        <v>43.53000000000003</v>
      </c>
      <c r="S255" s="153">
        <f t="shared" si="7"/>
        <v>1389.58</v>
      </c>
    </row>
    <row r="256" spans="1:19" x14ac:dyDescent="0.4">
      <c r="A256" s="136" t="s">
        <v>270</v>
      </c>
      <c r="B256" s="140" t="s">
        <v>2230</v>
      </c>
      <c r="C256" s="144">
        <v>72657</v>
      </c>
      <c r="D256" s="144">
        <v>11731</v>
      </c>
      <c r="E256" s="144">
        <v>5294</v>
      </c>
      <c r="F256" s="145">
        <v>53107</v>
      </c>
      <c r="G256" s="144">
        <v>2525</v>
      </c>
      <c r="H256" s="144">
        <v>0</v>
      </c>
      <c r="I256" s="140"/>
      <c r="J256" s="140"/>
      <c r="K256" s="174" t="s">
        <v>655</v>
      </c>
      <c r="L256" s="140" t="s">
        <v>1551</v>
      </c>
      <c r="M256" s="150">
        <v>746.27029999999991</v>
      </c>
      <c r="N256" s="150">
        <v>36.802899999999994</v>
      </c>
      <c r="O256" s="150">
        <v>81.190700000000007</v>
      </c>
      <c r="P256" s="150">
        <v>104.64170000000014</v>
      </c>
      <c r="Q256" s="150">
        <v>968.90560000000005</v>
      </c>
      <c r="R256" s="151">
        <f t="shared" si="6"/>
        <v>104.64170000000014</v>
      </c>
      <c r="S256" s="153">
        <f t="shared" si="7"/>
        <v>968.90560000000005</v>
      </c>
    </row>
    <row r="257" spans="1:19" x14ac:dyDescent="0.4">
      <c r="A257" s="136" t="s">
        <v>271</v>
      </c>
      <c r="B257" s="140" t="s">
        <v>2231</v>
      </c>
      <c r="C257" s="144">
        <v>63126</v>
      </c>
      <c r="D257" s="144">
        <v>6002</v>
      </c>
      <c r="E257" s="144">
        <v>9776</v>
      </c>
      <c r="F257" s="145">
        <v>42191</v>
      </c>
      <c r="G257" s="144">
        <v>2447</v>
      </c>
      <c r="H257" s="144">
        <v>2710</v>
      </c>
      <c r="I257" s="140"/>
      <c r="J257" s="140"/>
      <c r="K257" s="174" t="s">
        <v>656</v>
      </c>
      <c r="L257" s="140" t="s">
        <v>1552</v>
      </c>
      <c r="M257" s="150">
        <v>935.88909999999998</v>
      </c>
      <c r="N257" s="150">
        <v>45.032700000000006</v>
      </c>
      <c r="O257" s="150">
        <v>97.744</v>
      </c>
      <c r="P257" s="150">
        <v>11.816500000000133</v>
      </c>
      <c r="Q257" s="150">
        <v>1090.4823000000001</v>
      </c>
      <c r="R257" s="151">
        <f t="shared" si="6"/>
        <v>11.816500000000133</v>
      </c>
      <c r="S257" s="153">
        <f t="shared" si="7"/>
        <v>1090.4823000000001</v>
      </c>
    </row>
    <row r="258" spans="1:19" x14ac:dyDescent="0.4">
      <c r="A258" s="136" t="s">
        <v>272</v>
      </c>
      <c r="B258" s="140" t="s">
        <v>2232</v>
      </c>
      <c r="C258" s="144">
        <v>54778</v>
      </c>
      <c r="D258" s="144">
        <v>10590</v>
      </c>
      <c r="E258" s="144">
        <v>11541</v>
      </c>
      <c r="F258" s="145">
        <v>30494</v>
      </c>
      <c r="G258" s="144">
        <v>210</v>
      </c>
      <c r="H258" s="144">
        <v>1943</v>
      </c>
      <c r="I258" s="140"/>
      <c r="J258" s="140"/>
      <c r="K258" s="174" t="s">
        <v>661</v>
      </c>
      <c r="L258" s="140" t="s">
        <v>1557</v>
      </c>
      <c r="M258" s="150">
        <v>1505.1478000000002</v>
      </c>
      <c r="N258" s="150">
        <v>49.091600000000007</v>
      </c>
      <c r="O258" s="150">
        <v>156.31829999999999</v>
      </c>
      <c r="P258" s="150">
        <v>40.132599999999798</v>
      </c>
      <c r="Q258" s="150">
        <v>1750.6903</v>
      </c>
      <c r="R258" s="151">
        <f t="shared" si="6"/>
        <v>40.132599999999798</v>
      </c>
      <c r="S258" s="153">
        <f t="shared" si="7"/>
        <v>1750.6902999999998</v>
      </c>
    </row>
    <row r="259" spans="1:19" x14ac:dyDescent="0.4">
      <c r="A259" s="136" t="s">
        <v>273</v>
      </c>
      <c r="B259" s="140" t="s">
        <v>2233</v>
      </c>
      <c r="C259" s="144">
        <v>48639</v>
      </c>
      <c r="D259" s="144">
        <v>8743</v>
      </c>
      <c r="E259" s="144">
        <v>6313</v>
      </c>
      <c r="F259" s="145">
        <v>27353</v>
      </c>
      <c r="G259" s="144">
        <v>2392</v>
      </c>
      <c r="H259" s="144">
        <v>3838</v>
      </c>
      <c r="I259" s="140"/>
      <c r="J259" s="140"/>
      <c r="K259" s="174" t="s">
        <v>662</v>
      </c>
      <c r="L259" s="140" t="s">
        <v>1558</v>
      </c>
      <c r="M259" s="150">
        <v>3779.6201000000001</v>
      </c>
      <c r="N259" s="150">
        <v>161.64069999999998</v>
      </c>
      <c r="O259" s="150">
        <v>354.94490000000008</v>
      </c>
      <c r="P259" s="150">
        <v>395.81599999999924</v>
      </c>
      <c r="Q259" s="150">
        <v>4692.0216999999993</v>
      </c>
      <c r="R259" s="151">
        <f t="shared" si="6"/>
        <v>395.81599999999924</v>
      </c>
      <c r="S259" s="153">
        <f t="shared" si="7"/>
        <v>4692.0216999999993</v>
      </c>
    </row>
    <row r="260" spans="1:19" x14ac:dyDescent="0.4">
      <c r="A260" s="136" t="s">
        <v>256</v>
      </c>
      <c r="B260" s="140" t="s">
        <v>2234</v>
      </c>
      <c r="C260" s="144">
        <v>606180</v>
      </c>
      <c r="D260" s="144">
        <v>84622</v>
      </c>
      <c r="E260" s="144">
        <v>106869</v>
      </c>
      <c r="F260" s="145">
        <v>305703</v>
      </c>
      <c r="G260" s="144">
        <v>108986</v>
      </c>
      <c r="H260" s="144">
        <v>0</v>
      </c>
      <c r="I260" s="140"/>
      <c r="J260" s="140"/>
      <c r="K260" s="174" t="s">
        <v>663</v>
      </c>
      <c r="L260" s="140" t="s">
        <v>1559</v>
      </c>
      <c r="M260" s="150">
        <v>1489.1247000000001</v>
      </c>
      <c r="N260" s="150">
        <v>63.344500000000011</v>
      </c>
      <c r="O260" s="150">
        <v>129.15039999999999</v>
      </c>
      <c r="P260" s="150">
        <v>14.110599999999891</v>
      </c>
      <c r="Q260" s="150">
        <v>1695.7302</v>
      </c>
      <c r="R260" s="151">
        <f t="shared" si="6"/>
        <v>14.110599999999891</v>
      </c>
      <c r="S260" s="153">
        <f t="shared" si="7"/>
        <v>1695.7302</v>
      </c>
    </row>
    <row r="261" spans="1:19" x14ac:dyDescent="0.4">
      <c r="A261" s="136" t="s">
        <v>257</v>
      </c>
      <c r="B261" s="140" t="s">
        <v>2235</v>
      </c>
      <c r="C261" s="144">
        <v>259735</v>
      </c>
      <c r="D261" s="144">
        <v>38595</v>
      </c>
      <c r="E261" s="144">
        <v>66306</v>
      </c>
      <c r="F261" s="145">
        <v>123039</v>
      </c>
      <c r="G261" s="144">
        <v>31142</v>
      </c>
      <c r="H261" s="144">
        <v>653</v>
      </c>
      <c r="I261" s="140"/>
      <c r="J261" s="140"/>
      <c r="K261" s="174" t="s">
        <v>664</v>
      </c>
      <c r="L261" s="140" t="s">
        <v>1560</v>
      </c>
      <c r="M261" s="150">
        <v>6099.8439000000008</v>
      </c>
      <c r="N261" s="150">
        <v>233.6454</v>
      </c>
      <c r="O261" s="150">
        <v>165.59049999999999</v>
      </c>
      <c r="P261" s="150">
        <v>1589.6035999999983</v>
      </c>
      <c r="Q261" s="150">
        <v>8088.683399999999</v>
      </c>
      <c r="R261" s="151">
        <f t="shared" ref="R261:R324" si="8">SUM(Q261-M261-N261-O261)</f>
        <v>1589.6035999999983</v>
      </c>
      <c r="S261" s="153">
        <f t="shared" ref="S261:S324" si="9">SUM(M261:P261)</f>
        <v>8088.6833999999999</v>
      </c>
    </row>
    <row r="262" spans="1:19" x14ac:dyDescent="0.4">
      <c r="A262" s="136" t="s">
        <v>258</v>
      </c>
      <c r="B262" s="140" t="s">
        <v>2236</v>
      </c>
      <c r="C262" s="144">
        <v>178100</v>
      </c>
      <c r="D262" s="144">
        <v>21556</v>
      </c>
      <c r="E262" s="144">
        <v>39923</v>
      </c>
      <c r="F262" s="145">
        <v>82072</v>
      </c>
      <c r="G262" s="144">
        <v>33346</v>
      </c>
      <c r="H262" s="144">
        <v>1203</v>
      </c>
      <c r="I262" s="140"/>
      <c r="J262" s="140"/>
      <c r="K262" s="174" t="s">
        <v>665</v>
      </c>
      <c r="L262" s="140" t="s">
        <v>1561</v>
      </c>
      <c r="M262" s="150">
        <v>4595.3474999999999</v>
      </c>
      <c r="N262" s="150">
        <v>153.95499999999998</v>
      </c>
      <c r="O262" s="150">
        <v>455.46550000000002</v>
      </c>
      <c r="P262" s="150">
        <v>213.26419999999985</v>
      </c>
      <c r="Q262" s="150">
        <v>5418.0321999999996</v>
      </c>
      <c r="R262" s="151">
        <f t="shared" si="8"/>
        <v>213.26419999999985</v>
      </c>
      <c r="S262" s="153">
        <f t="shared" si="9"/>
        <v>5418.0321999999996</v>
      </c>
    </row>
    <row r="263" spans="1:19" x14ac:dyDescent="0.4">
      <c r="A263" s="136" t="s">
        <v>259</v>
      </c>
      <c r="B263" s="140" t="s">
        <v>2237</v>
      </c>
      <c r="C263" s="144">
        <v>79612</v>
      </c>
      <c r="D263" s="144">
        <v>8757</v>
      </c>
      <c r="E263" s="144">
        <v>13783</v>
      </c>
      <c r="F263" s="145">
        <v>44360</v>
      </c>
      <c r="G263" s="144">
        <v>12653</v>
      </c>
      <c r="H263" s="144">
        <v>59</v>
      </c>
      <c r="I263" s="140"/>
      <c r="J263" s="140"/>
      <c r="K263" s="174" t="s">
        <v>666</v>
      </c>
      <c r="L263" s="140" t="s">
        <v>1562</v>
      </c>
      <c r="M263" s="150">
        <v>3706.8073000000004</v>
      </c>
      <c r="N263" s="150">
        <v>266.90600000000001</v>
      </c>
      <c r="O263" s="150">
        <v>380.98999999999995</v>
      </c>
      <c r="P263" s="150">
        <v>140.63610000000045</v>
      </c>
      <c r="Q263" s="150">
        <v>4495.3394000000008</v>
      </c>
      <c r="R263" s="151">
        <f t="shared" si="8"/>
        <v>140.63610000000045</v>
      </c>
      <c r="S263" s="153">
        <f t="shared" si="9"/>
        <v>4495.3394000000008</v>
      </c>
    </row>
    <row r="264" spans="1:19" x14ac:dyDescent="0.4">
      <c r="A264" s="136" t="s">
        <v>260</v>
      </c>
      <c r="B264" s="140" t="s">
        <v>2238</v>
      </c>
      <c r="C264" s="144">
        <v>98011</v>
      </c>
      <c r="D264" s="144">
        <v>5855</v>
      </c>
      <c r="E264" s="144">
        <v>22521</v>
      </c>
      <c r="F264" s="145">
        <v>55203</v>
      </c>
      <c r="G264" s="144">
        <v>207</v>
      </c>
      <c r="H264" s="144">
        <v>14225</v>
      </c>
      <c r="I264" s="140"/>
      <c r="J264" s="140"/>
      <c r="K264" s="174" t="s">
        <v>667</v>
      </c>
      <c r="L264" s="140" t="s">
        <v>1563</v>
      </c>
      <c r="M264" s="150">
        <v>1143.6089999999999</v>
      </c>
      <c r="N264" s="150">
        <v>90.591999999999985</v>
      </c>
      <c r="O264" s="150">
        <v>128.596</v>
      </c>
      <c r="P264" s="150">
        <v>70.320000000000277</v>
      </c>
      <c r="Q264" s="150">
        <v>1433.1170000000002</v>
      </c>
      <c r="R264" s="151">
        <f t="shared" si="8"/>
        <v>70.320000000000277</v>
      </c>
      <c r="S264" s="153">
        <f t="shared" si="9"/>
        <v>1433.1170000000002</v>
      </c>
    </row>
    <row r="265" spans="1:19" x14ac:dyDescent="0.4">
      <c r="A265" s="136" t="s">
        <v>261</v>
      </c>
      <c r="B265" s="140" t="s">
        <v>2239</v>
      </c>
      <c r="C265" s="144">
        <v>40265</v>
      </c>
      <c r="D265" s="144">
        <v>7410</v>
      </c>
      <c r="E265" s="144">
        <v>6211</v>
      </c>
      <c r="F265" s="145">
        <v>24887</v>
      </c>
      <c r="G265" s="144">
        <v>1609</v>
      </c>
      <c r="H265" s="144">
        <v>148</v>
      </c>
      <c r="I265" s="140"/>
      <c r="J265" s="140"/>
      <c r="K265" s="174" t="s">
        <v>668</v>
      </c>
      <c r="L265" s="140" t="s">
        <v>1564</v>
      </c>
      <c r="M265" s="150">
        <v>12595.494500000001</v>
      </c>
      <c r="N265" s="150">
        <v>554.05399999999997</v>
      </c>
      <c r="O265" s="150">
        <v>837.00570000000005</v>
      </c>
      <c r="P265" s="150">
        <v>-1036.7961000000016</v>
      </c>
      <c r="Q265" s="150">
        <v>12949.758099999999</v>
      </c>
      <c r="R265" s="151">
        <f t="shared" si="8"/>
        <v>-1036.7961000000016</v>
      </c>
      <c r="S265" s="153">
        <f t="shared" si="9"/>
        <v>12949.758099999999</v>
      </c>
    </row>
    <row r="266" spans="1:19" x14ac:dyDescent="0.4">
      <c r="A266" s="136" t="s">
        <v>262</v>
      </c>
      <c r="B266" s="140" t="s">
        <v>2240</v>
      </c>
      <c r="C266" s="144">
        <v>91803</v>
      </c>
      <c r="D266" s="144">
        <v>14072</v>
      </c>
      <c r="E266" s="144">
        <v>17079</v>
      </c>
      <c r="F266" s="145">
        <v>54896</v>
      </c>
      <c r="G266" s="144">
        <v>5756</v>
      </c>
      <c r="H266" s="144">
        <v>0</v>
      </c>
      <c r="I266" s="140"/>
      <c r="J266" s="140"/>
      <c r="K266" s="174" t="s">
        <v>669</v>
      </c>
      <c r="L266" s="140" t="s">
        <v>1565</v>
      </c>
      <c r="M266" s="150">
        <v>6312.0269000000008</v>
      </c>
      <c r="N266" s="150">
        <v>269.82060000000001</v>
      </c>
      <c r="O266" s="150">
        <v>454.26730000000009</v>
      </c>
      <c r="P266" s="150">
        <v>337.08949999999857</v>
      </c>
      <c r="Q266" s="150">
        <v>7373.2042999999994</v>
      </c>
      <c r="R266" s="151">
        <f t="shared" si="8"/>
        <v>337.08949999999857</v>
      </c>
      <c r="S266" s="153">
        <f t="shared" si="9"/>
        <v>7373.2042999999994</v>
      </c>
    </row>
    <row r="267" spans="1:19" x14ac:dyDescent="0.4">
      <c r="A267" s="136" t="s">
        <v>263</v>
      </c>
      <c r="B267" s="140" t="s">
        <v>2241</v>
      </c>
      <c r="C267" s="144">
        <v>27078</v>
      </c>
      <c r="D267" s="144">
        <v>4252</v>
      </c>
      <c r="E267" s="144">
        <v>8084</v>
      </c>
      <c r="F267" s="145">
        <v>14738</v>
      </c>
      <c r="G267" s="144">
        <v>4</v>
      </c>
      <c r="H267" s="144">
        <v>0</v>
      </c>
      <c r="I267" s="140"/>
      <c r="J267" s="140"/>
      <c r="K267" s="174" t="s">
        <v>670</v>
      </c>
      <c r="L267" s="140" t="s">
        <v>1566</v>
      </c>
      <c r="M267" s="150">
        <v>4916.6554999999998</v>
      </c>
      <c r="N267" s="150">
        <v>159.1652</v>
      </c>
      <c r="O267" s="150">
        <v>506.56450000000007</v>
      </c>
      <c r="P267" s="150">
        <v>189.97410000000013</v>
      </c>
      <c r="Q267" s="150">
        <v>5772.3593000000001</v>
      </c>
      <c r="R267" s="151">
        <f t="shared" si="8"/>
        <v>189.97410000000013</v>
      </c>
      <c r="S267" s="153">
        <f t="shared" si="9"/>
        <v>5772.359300000001</v>
      </c>
    </row>
    <row r="268" spans="1:19" x14ac:dyDescent="0.4">
      <c r="A268" s="136" t="s">
        <v>264</v>
      </c>
      <c r="B268" s="140" t="s">
        <v>2242</v>
      </c>
      <c r="C268" s="144">
        <v>46971</v>
      </c>
      <c r="D268" s="144">
        <v>11367</v>
      </c>
      <c r="E268" s="144">
        <v>9455</v>
      </c>
      <c r="F268" s="145">
        <v>25382</v>
      </c>
      <c r="G268" s="144">
        <v>27</v>
      </c>
      <c r="H268" s="144">
        <v>740</v>
      </c>
      <c r="I268" s="140"/>
      <c r="J268" s="140"/>
      <c r="K268" s="174" t="s">
        <v>671</v>
      </c>
      <c r="L268" s="140" t="s">
        <v>1567</v>
      </c>
      <c r="M268" s="150">
        <v>1615.7183000000002</v>
      </c>
      <c r="N268" s="150">
        <v>38.641800000000003</v>
      </c>
      <c r="O268" s="150">
        <v>116.1827</v>
      </c>
      <c r="P268" s="150">
        <v>88.297399999999882</v>
      </c>
      <c r="Q268" s="150">
        <v>1858.8402000000001</v>
      </c>
      <c r="R268" s="151">
        <f t="shared" si="8"/>
        <v>88.297399999999882</v>
      </c>
      <c r="S268" s="153">
        <f t="shared" si="9"/>
        <v>1858.8402000000003</v>
      </c>
    </row>
    <row r="269" spans="1:19" x14ac:dyDescent="0.4">
      <c r="A269" s="136" t="s">
        <v>265</v>
      </c>
      <c r="B269" s="140" t="s">
        <v>2243</v>
      </c>
      <c r="C269" s="144">
        <v>81612</v>
      </c>
      <c r="D269" s="144">
        <v>21900</v>
      </c>
      <c r="E269" s="144">
        <v>27171</v>
      </c>
      <c r="F269" s="145">
        <v>20894</v>
      </c>
      <c r="G269" s="144">
        <v>9129</v>
      </c>
      <c r="H269" s="144">
        <v>2518</v>
      </c>
      <c r="I269" s="140"/>
      <c r="J269" s="140"/>
      <c r="K269" s="174" t="s">
        <v>672</v>
      </c>
      <c r="L269" s="140" t="s">
        <v>1568</v>
      </c>
      <c r="M269" s="150">
        <v>1049.1336999999999</v>
      </c>
      <c r="N269" s="150">
        <v>48.680099999999996</v>
      </c>
      <c r="O269" s="150">
        <v>67.915400000000005</v>
      </c>
      <c r="P269" s="150">
        <v>50.452500000000228</v>
      </c>
      <c r="Q269" s="150">
        <v>1216.1817000000001</v>
      </c>
      <c r="R269" s="151">
        <f t="shared" si="8"/>
        <v>50.452500000000228</v>
      </c>
      <c r="S269" s="153">
        <f t="shared" si="9"/>
        <v>1216.1817000000003</v>
      </c>
    </row>
    <row r="270" spans="1:19" x14ac:dyDescent="0.4">
      <c r="A270" s="136" t="s">
        <v>266</v>
      </c>
      <c r="B270" s="140" t="s">
        <v>2244</v>
      </c>
      <c r="C270" s="144">
        <v>96438</v>
      </c>
      <c r="D270" s="144">
        <v>12431</v>
      </c>
      <c r="E270" s="144">
        <v>15209</v>
      </c>
      <c r="F270" s="145">
        <v>59924</v>
      </c>
      <c r="G270" s="144">
        <v>8873</v>
      </c>
      <c r="H270" s="144">
        <v>1</v>
      </c>
      <c r="I270" s="140"/>
      <c r="J270" s="140"/>
      <c r="K270" s="174" t="s">
        <v>694</v>
      </c>
      <c r="L270" s="140" t="s">
        <v>1590</v>
      </c>
      <c r="M270" s="150">
        <v>1065.3525</v>
      </c>
      <c r="N270" s="150">
        <v>42.6447</v>
      </c>
      <c r="O270" s="150">
        <v>167.99710000000002</v>
      </c>
      <c r="P270" s="150">
        <v>37.697700000000026</v>
      </c>
      <c r="Q270" s="150">
        <v>1313.692</v>
      </c>
      <c r="R270" s="151">
        <f t="shared" si="8"/>
        <v>37.697700000000026</v>
      </c>
      <c r="S270" s="153">
        <f t="shared" si="9"/>
        <v>1313.692</v>
      </c>
    </row>
    <row r="271" spans="1:19" x14ac:dyDescent="0.4">
      <c r="A271" s="136" t="s">
        <v>267</v>
      </c>
      <c r="B271" s="140" t="s">
        <v>2245</v>
      </c>
      <c r="C271" s="144">
        <v>78008</v>
      </c>
      <c r="D271" s="144">
        <v>6099</v>
      </c>
      <c r="E271" s="144">
        <v>15072</v>
      </c>
      <c r="F271" s="145">
        <v>44158</v>
      </c>
      <c r="G271" s="144">
        <v>12663</v>
      </c>
      <c r="H271" s="144">
        <v>16</v>
      </c>
      <c r="I271" s="140"/>
      <c r="J271" s="140"/>
      <c r="K271" s="174" t="s">
        <v>695</v>
      </c>
      <c r="L271" s="140" t="s">
        <v>1591</v>
      </c>
      <c r="M271" s="150">
        <v>3679.0378000000001</v>
      </c>
      <c r="N271" s="150">
        <v>122.50300000000001</v>
      </c>
      <c r="O271" s="150">
        <v>286.32799999999997</v>
      </c>
      <c r="P271" s="150">
        <v>164.37759999999992</v>
      </c>
      <c r="Q271" s="150">
        <v>4252.2464</v>
      </c>
      <c r="R271" s="151">
        <f t="shared" si="8"/>
        <v>164.37759999999992</v>
      </c>
      <c r="S271" s="153">
        <f t="shared" si="9"/>
        <v>4252.2464</v>
      </c>
    </row>
    <row r="272" spans="1:19" x14ac:dyDescent="0.4">
      <c r="A272" s="136" t="s">
        <v>210</v>
      </c>
      <c r="B272" s="140" t="s">
        <v>2246</v>
      </c>
      <c r="C272" s="144">
        <v>316223</v>
      </c>
      <c r="D272" s="144">
        <v>81715</v>
      </c>
      <c r="E272" s="144">
        <v>71654</v>
      </c>
      <c r="F272" s="145">
        <v>149163</v>
      </c>
      <c r="G272" s="144">
        <v>13691</v>
      </c>
      <c r="H272" s="144">
        <v>0</v>
      </c>
      <c r="I272" s="140"/>
      <c r="J272" s="140"/>
      <c r="K272" s="174" t="s">
        <v>696</v>
      </c>
      <c r="L272" s="140" t="s">
        <v>1592</v>
      </c>
      <c r="M272" s="150">
        <v>9579.202299999999</v>
      </c>
      <c r="N272" s="150">
        <v>525.44409999999993</v>
      </c>
      <c r="O272" s="150">
        <v>780.97749999999996</v>
      </c>
      <c r="P272" s="150">
        <v>417.69460000000231</v>
      </c>
      <c r="Q272" s="150">
        <v>11303.318500000001</v>
      </c>
      <c r="R272" s="151">
        <f t="shared" si="8"/>
        <v>417.69460000000231</v>
      </c>
      <c r="S272" s="153">
        <f t="shared" si="9"/>
        <v>11303.318500000001</v>
      </c>
    </row>
    <row r="273" spans="1:19" x14ac:dyDescent="0.4">
      <c r="A273" s="136" t="s">
        <v>211</v>
      </c>
      <c r="B273" s="140" t="s">
        <v>2247</v>
      </c>
      <c r="C273" s="144">
        <v>69719</v>
      </c>
      <c r="D273" s="144">
        <v>33406</v>
      </c>
      <c r="E273" s="144">
        <v>9801</v>
      </c>
      <c r="F273" s="145">
        <v>24309</v>
      </c>
      <c r="G273" s="144">
        <v>6</v>
      </c>
      <c r="H273" s="144">
        <v>2197</v>
      </c>
      <c r="I273" s="140"/>
      <c r="J273" s="140"/>
      <c r="K273" s="174" t="s">
        <v>697</v>
      </c>
      <c r="L273" s="140" t="s">
        <v>1593</v>
      </c>
      <c r="M273" s="150">
        <v>4721.5166000000008</v>
      </c>
      <c r="N273" s="150">
        <v>253.66040000000001</v>
      </c>
      <c r="O273" s="150">
        <v>315.89089999999999</v>
      </c>
      <c r="P273" s="150">
        <v>401.04849999999999</v>
      </c>
      <c r="Q273" s="150">
        <v>5692.1164000000008</v>
      </c>
      <c r="R273" s="151">
        <f t="shared" si="8"/>
        <v>401.04849999999999</v>
      </c>
      <c r="S273" s="153">
        <f t="shared" si="9"/>
        <v>5692.1164000000008</v>
      </c>
    </row>
    <row r="274" spans="1:19" x14ac:dyDescent="0.4">
      <c r="A274" s="136" t="s">
        <v>212</v>
      </c>
      <c r="B274" s="140" t="s">
        <v>2248</v>
      </c>
      <c r="C274" s="144">
        <v>142547</v>
      </c>
      <c r="D274" s="144">
        <v>26214</v>
      </c>
      <c r="E274" s="144">
        <v>19037</v>
      </c>
      <c r="F274" s="145">
        <v>89050</v>
      </c>
      <c r="G274" s="144">
        <v>8246</v>
      </c>
      <c r="H274" s="144">
        <v>0</v>
      </c>
      <c r="I274" s="140"/>
      <c r="J274" s="140"/>
      <c r="K274" s="174" t="s">
        <v>698</v>
      </c>
      <c r="L274" s="140" t="s">
        <v>1594</v>
      </c>
      <c r="M274" s="150">
        <v>1406.5647999999999</v>
      </c>
      <c r="N274" s="150">
        <v>80.35199999999999</v>
      </c>
      <c r="O274" s="150">
        <v>65.602200000000011</v>
      </c>
      <c r="P274" s="150">
        <v>57.630700000000289</v>
      </c>
      <c r="Q274" s="150">
        <v>1610.1497000000002</v>
      </c>
      <c r="R274" s="151">
        <f t="shared" si="8"/>
        <v>57.630700000000289</v>
      </c>
      <c r="S274" s="153">
        <f t="shared" si="9"/>
        <v>1610.1497000000004</v>
      </c>
    </row>
    <row r="275" spans="1:19" x14ac:dyDescent="0.4">
      <c r="A275" s="136" t="s">
        <v>213</v>
      </c>
      <c r="B275" s="140" t="s">
        <v>2249</v>
      </c>
      <c r="C275" s="144">
        <v>93622</v>
      </c>
      <c r="D275" s="144">
        <v>16957</v>
      </c>
      <c r="E275" s="144">
        <v>17236</v>
      </c>
      <c r="F275" s="145">
        <v>55920</v>
      </c>
      <c r="G275" s="144">
        <v>3509</v>
      </c>
      <c r="H275" s="144">
        <v>0</v>
      </c>
      <c r="I275" s="140"/>
      <c r="J275" s="140"/>
      <c r="K275" s="174" t="s">
        <v>699</v>
      </c>
      <c r="L275" s="140" t="s">
        <v>1595</v>
      </c>
      <c r="M275" s="201">
        <v>3674227.1495999997</v>
      </c>
      <c r="N275" s="150">
        <v>73.251000000000005</v>
      </c>
      <c r="O275" s="150">
        <v>230.06630000000001</v>
      </c>
      <c r="P275" s="201">
        <v>-3671190.4624000001</v>
      </c>
      <c r="Q275" s="150">
        <v>3340.0044999999996</v>
      </c>
      <c r="R275" s="151">
        <f t="shared" si="8"/>
        <v>-3671190.4624000001</v>
      </c>
      <c r="S275" s="153">
        <f t="shared" si="9"/>
        <v>3340.0044999998063</v>
      </c>
    </row>
    <row r="276" spans="1:19" x14ac:dyDescent="0.4">
      <c r="A276" s="136" t="s">
        <v>321</v>
      </c>
      <c r="B276" s="140" t="s">
        <v>2250</v>
      </c>
      <c r="C276" s="144">
        <v>952337</v>
      </c>
      <c r="D276" s="144">
        <v>232857</v>
      </c>
      <c r="E276" s="144">
        <v>144020</v>
      </c>
      <c r="F276" s="145">
        <v>480721</v>
      </c>
      <c r="G276" s="144">
        <v>60204</v>
      </c>
      <c r="H276" s="144">
        <v>34535</v>
      </c>
      <c r="I276" s="140"/>
      <c r="J276" s="140"/>
      <c r="K276" s="174" t="s">
        <v>700</v>
      </c>
      <c r="L276" s="140" t="s">
        <v>1596</v>
      </c>
      <c r="M276" s="150">
        <v>3905.7245000000007</v>
      </c>
      <c r="N276" s="150">
        <v>157.36190000000002</v>
      </c>
      <c r="O276" s="150">
        <v>287.73050000000006</v>
      </c>
      <c r="P276" s="150">
        <v>191.70709999999957</v>
      </c>
      <c r="Q276" s="150">
        <v>4542.5240000000003</v>
      </c>
      <c r="R276" s="151">
        <f t="shared" si="8"/>
        <v>191.70709999999957</v>
      </c>
      <c r="S276" s="153">
        <f t="shared" si="9"/>
        <v>4542.5240000000003</v>
      </c>
    </row>
    <row r="277" spans="1:19" x14ac:dyDescent="0.4">
      <c r="A277" s="136" t="s">
        <v>322</v>
      </c>
      <c r="B277" s="140" t="s">
        <v>2251</v>
      </c>
      <c r="C277" s="144">
        <v>221282</v>
      </c>
      <c r="D277" s="144">
        <v>34238</v>
      </c>
      <c r="E277" s="144">
        <v>37267</v>
      </c>
      <c r="F277" s="145">
        <v>143335</v>
      </c>
      <c r="G277" s="144">
        <v>2650</v>
      </c>
      <c r="H277" s="144">
        <v>3792</v>
      </c>
      <c r="I277" s="140"/>
      <c r="J277" s="140"/>
      <c r="K277" s="174" t="s">
        <v>701</v>
      </c>
      <c r="L277" s="140" t="s">
        <v>1597</v>
      </c>
      <c r="M277" s="150">
        <v>3568.3122999999996</v>
      </c>
      <c r="N277" s="150">
        <v>312.85989999999998</v>
      </c>
      <c r="O277" s="150">
        <v>362.42170000000004</v>
      </c>
      <c r="P277" s="150">
        <v>58.70690000000036</v>
      </c>
      <c r="Q277" s="150">
        <v>4302.3008</v>
      </c>
      <c r="R277" s="151">
        <f t="shared" si="8"/>
        <v>58.70690000000036</v>
      </c>
      <c r="S277" s="153">
        <f t="shared" si="9"/>
        <v>4302.3008</v>
      </c>
    </row>
    <row r="278" spans="1:19" x14ac:dyDescent="0.4">
      <c r="A278" s="136" t="s">
        <v>323</v>
      </c>
      <c r="B278" s="140" t="s">
        <v>2252</v>
      </c>
      <c r="C278" s="144">
        <v>365455</v>
      </c>
      <c r="D278" s="144">
        <v>49597</v>
      </c>
      <c r="E278" s="144">
        <v>76409</v>
      </c>
      <c r="F278" s="145">
        <v>199454</v>
      </c>
      <c r="G278" s="144">
        <v>39995</v>
      </c>
      <c r="H278" s="144">
        <v>0</v>
      </c>
      <c r="I278" s="140"/>
      <c r="J278" s="140"/>
      <c r="K278" s="174" t="s">
        <v>702</v>
      </c>
      <c r="L278" s="140" t="s">
        <v>1598</v>
      </c>
      <c r="M278" s="150">
        <v>5283.8073999999997</v>
      </c>
      <c r="N278" s="150">
        <v>175.8201</v>
      </c>
      <c r="O278" s="150">
        <v>742.51080000000002</v>
      </c>
      <c r="P278" s="150">
        <v>201.49580000000049</v>
      </c>
      <c r="Q278" s="150">
        <v>6403.6341000000002</v>
      </c>
      <c r="R278" s="151">
        <f t="shared" si="8"/>
        <v>201.49580000000049</v>
      </c>
      <c r="S278" s="153">
        <f t="shared" si="9"/>
        <v>6403.6341000000002</v>
      </c>
    </row>
    <row r="279" spans="1:19" x14ac:dyDescent="0.4">
      <c r="A279" s="136" t="s">
        <v>324</v>
      </c>
      <c r="B279" s="140" t="s">
        <v>2253</v>
      </c>
      <c r="C279" s="144">
        <v>257820</v>
      </c>
      <c r="D279" s="144">
        <v>47192</v>
      </c>
      <c r="E279" s="144">
        <v>46043</v>
      </c>
      <c r="F279" s="145">
        <v>133291</v>
      </c>
      <c r="G279" s="144">
        <v>31294</v>
      </c>
      <c r="H279" s="144">
        <v>0</v>
      </c>
      <c r="I279" s="140"/>
      <c r="J279" s="140"/>
      <c r="K279" s="174" t="s">
        <v>703</v>
      </c>
      <c r="L279" s="140" t="s">
        <v>1599</v>
      </c>
      <c r="M279" s="150">
        <v>407.14129999999994</v>
      </c>
      <c r="N279" s="150">
        <v>11.135900000000001</v>
      </c>
      <c r="O279" s="150">
        <v>81.946300000000008</v>
      </c>
      <c r="P279" s="150">
        <v>10.706800000000086</v>
      </c>
      <c r="Q279" s="150">
        <v>510.93030000000005</v>
      </c>
      <c r="R279" s="151">
        <f t="shared" si="8"/>
        <v>10.706800000000086</v>
      </c>
      <c r="S279" s="153">
        <f t="shared" si="9"/>
        <v>510.93030000000005</v>
      </c>
    </row>
    <row r="280" spans="1:19" x14ac:dyDescent="0.4">
      <c r="A280" s="136" t="s">
        <v>325</v>
      </c>
      <c r="B280" s="140" t="s">
        <v>2254</v>
      </c>
      <c r="C280" s="144">
        <v>95065</v>
      </c>
      <c r="D280" s="144">
        <v>15945</v>
      </c>
      <c r="E280" s="144">
        <v>21007</v>
      </c>
      <c r="F280" s="145">
        <v>49234</v>
      </c>
      <c r="G280" s="144">
        <v>8879</v>
      </c>
      <c r="H280" s="144">
        <v>0</v>
      </c>
      <c r="I280" s="140"/>
      <c r="J280" s="140"/>
      <c r="K280" s="174" t="s">
        <v>704</v>
      </c>
      <c r="L280" s="140" t="s">
        <v>1600</v>
      </c>
      <c r="M280" s="150">
        <v>1006.2668000000001</v>
      </c>
      <c r="N280" s="150">
        <v>29.751299999999997</v>
      </c>
      <c r="O280" s="150">
        <v>83.316699999999997</v>
      </c>
      <c r="P280" s="150">
        <v>36.126899999999964</v>
      </c>
      <c r="Q280" s="150">
        <v>1155.4617000000001</v>
      </c>
      <c r="R280" s="151">
        <f t="shared" si="8"/>
        <v>36.126899999999964</v>
      </c>
      <c r="S280" s="153">
        <f t="shared" si="9"/>
        <v>1155.4617000000001</v>
      </c>
    </row>
    <row r="281" spans="1:19" x14ac:dyDescent="0.4">
      <c r="A281" s="136" t="s">
        <v>326</v>
      </c>
      <c r="B281" s="140" t="s">
        <v>2255</v>
      </c>
      <c r="C281" s="144">
        <v>87947</v>
      </c>
      <c r="D281" s="144">
        <v>13989</v>
      </c>
      <c r="E281" s="144">
        <v>8072</v>
      </c>
      <c r="F281" s="145">
        <v>57196</v>
      </c>
      <c r="G281" s="144">
        <v>8690</v>
      </c>
      <c r="H281" s="144">
        <v>0</v>
      </c>
      <c r="I281" s="140"/>
      <c r="J281" s="140"/>
      <c r="K281" s="174" t="s">
        <v>705</v>
      </c>
      <c r="L281" s="140" t="s">
        <v>1601</v>
      </c>
      <c r="M281" s="150">
        <v>1441.9006999999999</v>
      </c>
      <c r="N281" s="150">
        <v>47.323599999999999</v>
      </c>
      <c r="O281" s="150">
        <v>132.12689999999998</v>
      </c>
      <c r="P281" s="150">
        <v>31.948500000000365</v>
      </c>
      <c r="Q281" s="150">
        <v>1653.2997000000003</v>
      </c>
      <c r="R281" s="151">
        <f t="shared" si="8"/>
        <v>31.948500000000365</v>
      </c>
      <c r="S281" s="153">
        <f t="shared" si="9"/>
        <v>1653.2997000000003</v>
      </c>
    </row>
    <row r="282" spans="1:19" x14ac:dyDescent="0.4">
      <c r="A282" s="136" t="s">
        <v>327</v>
      </c>
      <c r="B282" s="140" t="s">
        <v>2256</v>
      </c>
      <c r="C282" s="144">
        <v>56959</v>
      </c>
      <c r="D282" s="144">
        <v>8074</v>
      </c>
      <c r="E282" s="144">
        <v>12533</v>
      </c>
      <c r="F282" s="145">
        <v>26556</v>
      </c>
      <c r="G282" s="144">
        <v>9796</v>
      </c>
      <c r="H282" s="144">
        <v>0</v>
      </c>
      <c r="I282" s="140"/>
      <c r="J282" s="140"/>
      <c r="K282" s="174" t="s">
        <v>706</v>
      </c>
      <c r="L282" s="140" t="s">
        <v>1602</v>
      </c>
      <c r="M282" s="150">
        <v>2212.64</v>
      </c>
      <c r="N282" s="150">
        <v>64.90570000000001</v>
      </c>
      <c r="O282" s="150">
        <v>103.4426</v>
      </c>
      <c r="P282" s="150">
        <v>55.854100000000557</v>
      </c>
      <c r="Q282" s="150">
        <v>2436.8424000000005</v>
      </c>
      <c r="R282" s="151">
        <f t="shared" si="8"/>
        <v>55.854100000000557</v>
      </c>
      <c r="S282" s="153">
        <f t="shared" si="9"/>
        <v>2436.8424</v>
      </c>
    </row>
    <row r="283" spans="1:19" x14ac:dyDescent="0.4">
      <c r="A283" s="136" t="s">
        <v>328</v>
      </c>
      <c r="B283" s="140" t="s">
        <v>2257</v>
      </c>
      <c r="C283" s="144">
        <v>108452</v>
      </c>
      <c r="D283" s="144">
        <v>9903</v>
      </c>
      <c r="E283" s="144">
        <v>13965</v>
      </c>
      <c r="F283" s="145">
        <v>69366</v>
      </c>
      <c r="G283" s="144">
        <v>15218</v>
      </c>
      <c r="H283" s="144">
        <v>0</v>
      </c>
      <c r="I283" s="140"/>
      <c r="J283" s="140"/>
      <c r="K283" s="174" t="s">
        <v>707</v>
      </c>
      <c r="L283" s="140" t="s">
        <v>1603</v>
      </c>
      <c r="M283" s="150">
        <v>1493.7868999999998</v>
      </c>
      <c r="N283" s="150">
        <v>36.546900000000001</v>
      </c>
      <c r="O283" s="150">
        <v>119.7099</v>
      </c>
      <c r="P283" s="150">
        <v>62.434300000000235</v>
      </c>
      <c r="Q283" s="150">
        <v>1712.4780000000001</v>
      </c>
      <c r="R283" s="151">
        <f t="shared" si="8"/>
        <v>62.434300000000235</v>
      </c>
      <c r="S283" s="153">
        <f t="shared" si="9"/>
        <v>1712.4780000000001</v>
      </c>
    </row>
    <row r="284" spans="1:19" x14ac:dyDescent="0.4">
      <c r="A284" s="136" t="s">
        <v>329</v>
      </c>
      <c r="B284" s="140" t="s">
        <v>2258</v>
      </c>
      <c r="C284" s="144">
        <v>60954</v>
      </c>
      <c r="D284" s="144">
        <v>16379</v>
      </c>
      <c r="E284" s="144">
        <v>6061</v>
      </c>
      <c r="F284" s="145">
        <v>30084</v>
      </c>
      <c r="G284" s="144">
        <v>8430</v>
      </c>
      <c r="H284" s="144">
        <v>0</v>
      </c>
      <c r="I284" s="140"/>
      <c r="J284" s="140"/>
      <c r="K284" s="174" t="s">
        <v>708</v>
      </c>
      <c r="L284" s="140" t="s">
        <v>1604</v>
      </c>
      <c r="M284" s="150">
        <v>1317.8467999999998</v>
      </c>
      <c r="N284" s="150">
        <v>26.470199999999998</v>
      </c>
      <c r="O284" s="150">
        <v>77.294499999999999</v>
      </c>
      <c r="P284" s="150">
        <v>38.832100000000253</v>
      </c>
      <c r="Q284" s="150">
        <v>1460.4436000000001</v>
      </c>
      <c r="R284" s="151">
        <f t="shared" si="8"/>
        <v>38.832100000000253</v>
      </c>
      <c r="S284" s="153">
        <f t="shared" si="9"/>
        <v>1460.4436000000001</v>
      </c>
    </row>
    <row r="285" spans="1:19" x14ac:dyDescent="0.4">
      <c r="A285" s="136" t="s">
        <v>330</v>
      </c>
      <c r="B285" s="140" t="s">
        <v>2259</v>
      </c>
      <c r="C285" s="144">
        <v>137401</v>
      </c>
      <c r="D285" s="144">
        <v>19977</v>
      </c>
      <c r="E285" s="144">
        <v>20776</v>
      </c>
      <c r="F285" s="145">
        <v>91823</v>
      </c>
      <c r="G285" s="144">
        <v>4801</v>
      </c>
      <c r="H285" s="144">
        <v>24</v>
      </c>
      <c r="I285" s="140"/>
      <c r="J285" s="140"/>
      <c r="K285" s="174" t="s">
        <v>709</v>
      </c>
      <c r="L285" s="140" t="s">
        <v>1605</v>
      </c>
      <c r="M285" s="150">
        <v>1619.6433</v>
      </c>
      <c r="N285" s="150">
        <v>27.080099999999998</v>
      </c>
      <c r="O285" s="150">
        <v>71.935000000000002</v>
      </c>
      <c r="P285" s="150">
        <v>51.740600000000157</v>
      </c>
      <c r="Q285" s="150">
        <v>1770.3990000000001</v>
      </c>
      <c r="R285" s="151">
        <f t="shared" si="8"/>
        <v>51.740600000000157</v>
      </c>
      <c r="S285" s="153">
        <f t="shared" si="9"/>
        <v>1770.3989999999999</v>
      </c>
    </row>
    <row r="286" spans="1:19" x14ac:dyDescent="0.4">
      <c r="A286" s="136" t="s">
        <v>331</v>
      </c>
      <c r="B286" s="140" t="s">
        <v>2260</v>
      </c>
      <c r="C286" s="144">
        <v>40527</v>
      </c>
      <c r="D286" s="144">
        <v>3059</v>
      </c>
      <c r="E286" s="144">
        <v>2646</v>
      </c>
      <c r="F286" s="145">
        <v>30745</v>
      </c>
      <c r="G286" s="144">
        <v>4077</v>
      </c>
      <c r="H286" s="144">
        <v>0</v>
      </c>
      <c r="I286" s="140"/>
      <c r="J286" s="140"/>
      <c r="K286" s="174" t="s">
        <v>710</v>
      </c>
      <c r="L286" s="140" t="s">
        <v>1606</v>
      </c>
      <c r="M286" s="150">
        <v>822.07910000000004</v>
      </c>
      <c r="N286" s="150">
        <v>33.718699999999998</v>
      </c>
      <c r="O286" s="150">
        <v>110.56429999999997</v>
      </c>
      <c r="P286" s="150">
        <v>26.814800000000133</v>
      </c>
      <c r="Q286" s="150">
        <v>993.17690000000016</v>
      </c>
      <c r="R286" s="151">
        <f t="shared" si="8"/>
        <v>26.814800000000133</v>
      </c>
      <c r="S286" s="153">
        <f t="shared" si="9"/>
        <v>993.17690000000016</v>
      </c>
    </row>
    <row r="287" spans="1:19" x14ac:dyDescent="0.4">
      <c r="A287" s="136" t="s">
        <v>289</v>
      </c>
      <c r="B287" s="140" t="s">
        <v>2261</v>
      </c>
      <c r="C287" s="144">
        <v>511495</v>
      </c>
      <c r="D287" s="144">
        <v>116601</v>
      </c>
      <c r="E287" s="144">
        <v>69005</v>
      </c>
      <c r="F287" s="145">
        <v>279168</v>
      </c>
      <c r="G287" s="144">
        <v>46719</v>
      </c>
      <c r="H287" s="144">
        <v>2</v>
      </c>
      <c r="I287" s="140"/>
      <c r="J287" s="140"/>
      <c r="K287" s="174" t="s">
        <v>723</v>
      </c>
      <c r="L287" s="140" t="s">
        <v>1619</v>
      </c>
      <c r="M287" s="150">
        <v>1206.6499999999999</v>
      </c>
      <c r="N287" s="150">
        <v>21.760999999999999</v>
      </c>
      <c r="O287" s="150">
        <v>86.11999999999999</v>
      </c>
      <c r="P287" s="150">
        <v>124.95900000000016</v>
      </c>
      <c r="Q287" s="150">
        <v>1439.49</v>
      </c>
      <c r="R287" s="151">
        <f t="shared" si="8"/>
        <v>124.95900000000016</v>
      </c>
      <c r="S287" s="153">
        <f t="shared" si="9"/>
        <v>1439.4899999999998</v>
      </c>
    </row>
    <row r="288" spans="1:19" x14ac:dyDescent="0.4">
      <c r="A288" s="136" t="s">
        <v>290</v>
      </c>
      <c r="B288" s="140" t="s">
        <v>2262</v>
      </c>
      <c r="C288" s="144">
        <v>324859</v>
      </c>
      <c r="D288" s="144">
        <v>11960</v>
      </c>
      <c r="E288" s="144">
        <v>84360</v>
      </c>
      <c r="F288" s="145">
        <v>177084</v>
      </c>
      <c r="G288" s="144">
        <v>51455</v>
      </c>
      <c r="H288" s="144">
        <v>0</v>
      </c>
      <c r="I288" s="140"/>
      <c r="J288" s="140"/>
      <c r="K288" s="174" t="s">
        <v>724</v>
      </c>
      <c r="L288" s="140" t="s">
        <v>1620</v>
      </c>
      <c r="M288" s="150">
        <v>1470.6373000000001</v>
      </c>
      <c r="N288" s="150">
        <v>41.622399999999999</v>
      </c>
      <c r="O288" s="150">
        <v>105.45639999999999</v>
      </c>
      <c r="P288" s="150">
        <v>176.18049999999999</v>
      </c>
      <c r="Q288" s="150">
        <v>1793.8966</v>
      </c>
      <c r="R288" s="151">
        <f t="shared" si="8"/>
        <v>176.18049999999999</v>
      </c>
      <c r="S288" s="153">
        <f t="shared" si="9"/>
        <v>1793.8966</v>
      </c>
    </row>
    <row r="289" spans="1:19" x14ac:dyDescent="0.4">
      <c r="A289" s="136" t="s">
        <v>291</v>
      </c>
      <c r="B289" s="140" t="s">
        <v>2263</v>
      </c>
      <c r="C289" s="144">
        <v>83691</v>
      </c>
      <c r="D289" s="144">
        <v>9126</v>
      </c>
      <c r="E289" s="144">
        <v>5887</v>
      </c>
      <c r="F289" s="145">
        <v>49109</v>
      </c>
      <c r="G289" s="144">
        <v>12032</v>
      </c>
      <c r="H289" s="144">
        <v>7537</v>
      </c>
      <c r="I289" s="140"/>
      <c r="J289" s="140"/>
      <c r="K289" s="174" t="s">
        <v>725</v>
      </c>
      <c r="L289" s="140" t="s">
        <v>1621</v>
      </c>
      <c r="M289" s="150">
        <v>4450.1100000000006</v>
      </c>
      <c r="N289" s="150">
        <v>146.22999999999999</v>
      </c>
      <c r="O289" s="150">
        <v>426.93499999999995</v>
      </c>
      <c r="P289" s="150">
        <v>59091.778799999985</v>
      </c>
      <c r="Q289" s="150">
        <v>64115.053799999987</v>
      </c>
      <c r="R289" s="151">
        <f t="shared" si="8"/>
        <v>59091.778799999985</v>
      </c>
      <c r="S289" s="153">
        <f t="shared" si="9"/>
        <v>64115.053799999987</v>
      </c>
    </row>
    <row r="290" spans="1:19" x14ac:dyDescent="0.4">
      <c r="A290" s="136" t="s">
        <v>292</v>
      </c>
      <c r="B290" s="140" t="s">
        <v>2264</v>
      </c>
      <c r="C290" s="144">
        <v>40689</v>
      </c>
      <c r="D290" s="144">
        <v>4429</v>
      </c>
      <c r="E290" s="144">
        <v>2502</v>
      </c>
      <c r="F290" s="145">
        <v>20334</v>
      </c>
      <c r="G290" s="144">
        <v>13424</v>
      </c>
      <c r="H290" s="144">
        <v>0</v>
      </c>
      <c r="I290" s="140"/>
      <c r="J290" s="140"/>
      <c r="K290" s="174" t="s">
        <v>726</v>
      </c>
      <c r="L290" s="140" t="s">
        <v>1622</v>
      </c>
      <c r="M290" s="150">
        <v>1579.2934999999998</v>
      </c>
      <c r="N290" s="150">
        <v>31.183</v>
      </c>
      <c r="O290" s="150">
        <v>147.5412</v>
      </c>
      <c r="P290" s="150">
        <v>158.12140000000034</v>
      </c>
      <c r="Q290" s="150">
        <v>1916.1391000000001</v>
      </c>
      <c r="R290" s="151">
        <f t="shared" si="8"/>
        <v>158.12140000000034</v>
      </c>
      <c r="S290" s="153">
        <f t="shared" si="9"/>
        <v>1916.1391000000003</v>
      </c>
    </row>
    <row r="291" spans="1:19" x14ac:dyDescent="0.4">
      <c r="A291" s="136" t="s">
        <v>293</v>
      </c>
      <c r="B291" s="140" t="s">
        <v>2265</v>
      </c>
      <c r="C291" s="144">
        <v>118956</v>
      </c>
      <c r="D291" s="144">
        <v>18075</v>
      </c>
      <c r="E291" s="144">
        <v>6702</v>
      </c>
      <c r="F291" s="145">
        <v>83261</v>
      </c>
      <c r="G291" s="144">
        <v>10566</v>
      </c>
      <c r="H291" s="144">
        <v>352</v>
      </c>
      <c r="I291" s="140"/>
      <c r="J291" s="140"/>
      <c r="K291" s="174" t="s">
        <v>727</v>
      </c>
      <c r="L291" s="140" t="s">
        <v>1623</v>
      </c>
      <c r="M291" s="150">
        <v>1611.6499999999999</v>
      </c>
      <c r="N291" s="150">
        <v>46.240000000000009</v>
      </c>
      <c r="O291" s="150">
        <v>109.63</v>
      </c>
      <c r="P291" s="150">
        <v>101.92000000000019</v>
      </c>
      <c r="Q291" s="150">
        <v>1869.44</v>
      </c>
      <c r="R291" s="151">
        <f t="shared" si="8"/>
        <v>101.92000000000019</v>
      </c>
      <c r="S291" s="153">
        <f t="shared" si="9"/>
        <v>1869.44</v>
      </c>
    </row>
    <row r="292" spans="1:19" x14ac:dyDescent="0.4">
      <c r="A292" s="136" t="s">
        <v>294</v>
      </c>
      <c r="B292" s="140" t="s">
        <v>2266</v>
      </c>
      <c r="C292" s="144">
        <v>37179</v>
      </c>
      <c r="D292" s="144">
        <v>4038</v>
      </c>
      <c r="E292" s="144">
        <v>4701</v>
      </c>
      <c r="F292" s="145">
        <v>24905</v>
      </c>
      <c r="G292" s="144">
        <v>3535</v>
      </c>
      <c r="H292" s="144">
        <v>0</v>
      </c>
      <c r="I292" s="140"/>
      <c r="J292" s="140"/>
      <c r="K292" s="174" t="s">
        <v>728</v>
      </c>
      <c r="L292" s="140" t="s">
        <v>1624</v>
      </c>
      <c r="M292" s="150">
        <v>1720.2249999999999</v>
      </c>
      <c r="N292" s="150">
        <v>57.581399999999995</v>
      </c>
      <c r="O292" s="150">
        <v>88.882599999999996</v>
      </c>
      <c r="P292" s="150">
        <v>107.03190000000012</v>
      </c>
      <c r="Q292" s="150">
        <v>1973.7209</v>
      </c>
      <c r="R292" s="151">
        <f t="shared" si="8"/>
        <v>107.03190000000012</v>
      </c>
      <c r="S292" s="153">
        <f t="shared" si="9"/>
        <v>1973.7209</v>
      </c>
    </row>
    <row r="293" spans="1:19" x14ac:dyDescent="0.4">
      <c r="A293" s="136" t="s">
        <v>295</v>
      </c>
      <c r="B293" s="140" t="s">
        <v>2267</v>
      </c>
      <c r="C293" s="144">
        <v>231749</v>
      </c>
      <c r="D293" s="144">
        <v>43729</v>
      </c>
      <c r="E293" s="144">
        <v>38026</v>
      </c>
      <c r="F293" s="145">
        <v>148197</v>
      </c>
      <c r="G293" s="144">
        <v>1797</v>
      </c>
      <c r="H293" s="144">
        <v>0</v>
      </c>
      <c r="I293" s="140"/>
      <c r="J293" s="140"/>
      <c r="K293" s="174" t="s">
        <v>729</v>
      </c>
      <c r="L293" s="140" t="s">
        <v>1625</v>
      </c>
      <c r="M293" s="150">
        <v>1981.885</v>
      </c>
      <c r="N293" s="150">
        <v>44.690000000000005</v>
      </c>
      <c r="O293" s="150">
        <v>75.36</v>
      </c>
      <c r="P293" s="150">
        <v>37.894999999999939</v>
      </c>
      <c r="Q293" s="150">
        <v>2139.83</v>
      </c>
      <c r="R293" s="151">
        <f t="shared" si="8"/>
        <v>37.894999999999939</v>
      </c>
      <c r="S293" s="153">
        <f t="shared" si="9"/>
        <v>2139.83</v>
      </c>
    </row>
    <row r="294" spans="1:19" x14ac:dyDescent="0.4">
      <c r="A294" s="136" t="s">
        <v>296</v>
      </c>
      <c r="B294" s="140" t="s">
        <v>2268</v>
      </c>
      <c r="C294" s="144">
        <v>133532</v>
      </c>
      <c r="D294" s="144">
        <v>12044</v>
      </c>
      <c r="E294" s="144">
        <v>13144</v>
      </c>
      <c r="F294" s="145">
        <v>65766</v>
      </c>
      <c r="G294" s="144">
        <v>42578</v>
      </c>
      <c r="H294" s="144">
        <v>0</v>
      </c>
      <c r="I294" s="140"/>
      <c r="J294" s="140"/>
      <c r="K294" s="174" t="s">
        <v>730</v>
      </c>
      <c r="L294" s="140" t="s">
        <v>1626</v>
      </c>
      <c r="M294" s="150">
        <v>7005.2606000000014</v>
      </c>
      <c r="N294" s="150">
        <v>185.38590000000005</v>
      </c>
      <c r="O294" s="150">
        <v>551.63430000000005</v>
      </c>
      <c r="P294" s="150">
        <v>706.69389999999737</v>
      </c>
      <c r="Q294" s="150">
        <v>8448.9746999999988</v>
      </c>
      <c r="R294" s="151">
        <f t="shared" si="8"/>
        <v>706.69389999999737</v>
      </c>
      <c r="S294" s="153">
        <f t="shared" si="9"/>
        <v>8448.9746999999988</v>
      </c>
    </row>
    <row r="295" spans="1:19" x14ac:dyDescent="0.4">
      <c r="A295" s="136" t="s">
        <v>297</v>
      </c>
      <c r="B295" s="140" t="s">
        <v>2269</v>
      </c>
      <c r="C295" s="144">
        <v>74775</v>
      </c>
      <c r="D295" s="144">
        <v>187</v>
      </c>
      <c r="E295" s="144">
        <v>9193</v>
      </c>
      <c r="F295" s="145">
        <v>28248</v>
      </c>
      <c r="G295" s="144">
        <v>37050</v>
      </c>
      <c r="H295" s="144">
        <v>97</v>
      </c>
      <c r="I295" s="140"/>
      <c r="J295" s="140"/>
      <c r="K295" s="174" t="s">
        <v>731</v>
      </c>
      <c r="L295" s="140" t="s">
        <v>1627</v>
      </c>
      <c r="M295" s="150">
        <v>2037658.9373999999</v>
      </c>
      <c r="N295" s="150">
        <v>49.449600000000004</v>
      </c>
      <c r="O295" s="150">
        <v>151.08360000000002</v>
      </c>
      <c r="P295" s="201">
        <v>983780.47799999977</v>
      </c>
      <c r="Q295" s="150">
        <v>3021639.9485999998</v>
      </c>
      <c r="R295" s="151">
        <f t="shared" si="8"/>
        <v>983780.47799999977</v>
      </c>
      <c r="S295" s="153">
        <f t="shared" si="9"/>
        <v>3021639.9485999998</v>
      </c>
    </row>
    <row r="296" spans="1:19" x14ac:dyDescent="0.4">
      <c r="A296" s="136" t="s">
        <v>298</v>
      </c>
      <c r="B296" s="140" t="s">
        <v>2270</v>
      </c>
      <c r="C296" s="144">
        <v>131325</v>
      </c>
      <c r="D296" s="144">
        <v>28839</v>
      </c>
      <c r="E296" s="144">
        <v>10161</v>
      </c>
      <c r="F296" s="145">
        <v>80480</v>
      </c>
      <c r="G296" s="144">
        <v>11840</v>
      </c>
      <c r="H296" s="144">
        <v>5</v>
      </c>
      <c r="I296" s="140"/>
      <c r="J296" s="140"/>
      <c r="K296" s="174" t="s">
        <v>732</v>
      </c>
      <c r="L296" s="140" t="s">
        <v>1628</v>
      </c>
      <c r="M296" s="150">
        <v>3479.1567999999997</v>
      </c>
      <c r="N296" s="150">
        <v>112.3751</v>
      </c>
      <c r="O296" s="150">
        <v>263.91800000000001</v>
      </c>
      <c r="P296" s="150">
        <v>155.39440000000047</v>
      </c>
      <c r="Q296" s="150">
        <v>4010.8443000000002</v>
      </c>
      <c r="R296" s="151">
        <f t="shared" si="8"/>
        <v>155.39440000000047</v>
      </c>
      <c r="S296" s="153">
        <f t="shared" si="9"/>
        <v>4010.8443000000007</v>
      </c>
    </row>
    <row r="297" spans="1:19" x14ac:dyDescent="0.4">
      <c r="A297" s="136" t="s">
        <v>299</v>
      </c>
      <c r="B297" s="140" t="s">
        <v>2271</v>
      </c>
      <c r="C297" s="144">
        <v>84604</v>
      </c>
      <c r="D297" s="144">
        <v>9654</v>
      </c>
      <c r="E297" s="144">
        <v>3222</v>
      </c>
      <c r="F297" s="145">
        <v>65712</v>
      </c>
      <c r="G297" s="144">
        <v>6010</v>
      </c>
      <c r="H297" s="144">
        <v>6</v>
      </c>
      <c r="I297" s="140"/>
      <c r="J297" s="140"/>
      <c r="K297" s="174" t="s">
        <v>733</v>
      </c>
      <c r="L297" s="140" t="s">
        <v>1629</v>
      </c>
      <c r="M297" s="150">
        <v>16602.650999999998</v>
      </c>
      <c r="N297" s="150">
        <v>446.93999999999994</v>
      </c>
      <c r="O297" s="150">
        <v>1195.7400000000002</v>
      </c>
      <c r="P297" s="201">
        <v>-241.64599999999689</v>
      </c>
      <c r="Q297" s="150">
        <v>18003.685000000001</v>
      </c>
      <c r="R297" s="151">
        <f t="shared" si="8"/>
        <v>-241.64599999999689</v>
      </c>
      <c r="S297" s="153">
        <f t="shared" si="9"/>
        <v>18003.685000000001</v>
      </c>
    </row>
    <row r="298" spans="1:19" x14ac:dyDescent="0.4">
      <c r="A298" s="136" t="s">
        <v>300</v>
      </c>
      <c r="B298" s="140" t="s">
        <v>2272</v>
      </c>
      <c r="C298" s="144">
        <v>44581</v>
      </c>
      <c r="D298" s="144">
        <v>7517</v>
      </c>
      <c r="E298" s="144">
        <v>1803</v>
      </c>
      <c r="F298" s="145">
        <v>31648</v>
      </c>
      <c r="G298" s="144">
        <v>3447</v>
      </c>
      <c r="H298" s="144">
        <v>166</v>
      </c>
      <c r="I298" s="140"/>
      <c r="J298" s="140"/>
      <c r="K298" s="174" t="s">
        <v>734</v>
      </c>
      <c r="L298" s="140" t="s">
        <v>1630</v>
      </c>
      <c r="M298" s="150">
        <v>5650.3014000000003</v>
      </c>
      <c r="N298" s="150">
        <v>184.78939999999997</v>
      </c>
      <c r="O298" s="150">
        <v>443504.53270000004</v>
      </c>
      <c r="P298" s="201">
        <v>-442313.90800000005</v>
      </c>
      <c r="Q298" s="150">
        <v>7025.7154999999993</v>
      </c>
      <c r="R298" s="151">
        <f t="shared" si="8"/>
        <v>-442313.90800000005</v>
      </c>
      <c r="S298" s="153">
        <f t="shared" si="9"/>
        <v>7025.7154999999912</v>
      </c>
    </row>
    <row r="299" spans="1:19" x14ac:dyDescent="0.4">
      <c r="A299" s="136" t="s">
        <v>301</v>
      </c>
      <c r="B299" s="140" t="s">
        <v>2273</v>
      </c>
      <c r="C299" s="144">
        <v>81840</v>
      </c>
      <c r="D299" s="144">
        <v>7536</v>
      </c>
      <c r="E299" s="144">
        <v>3047</v>
      </c>
      <c r="F299" s="145">
        <v>63033</v>
      </c>
      <c r="G299" s="144">
        <v>8208</v>
      </c>
      <c r="H299" s="144">
        <v>16</v>
      </c>
      <c r="I299" s="140"/>
      <c r="J299" s="140"/>
      <c r="K299" s="174" t="s">
        <v>735</v>
      </c>
      <c r="L299" s="140" t="s">
        <v>1631</v>
      </c>
      <c r="M299" s="150">
        <v>722.16920000000005</v>
      </c>
      <c r="N299" s="150">
        <v>22.198500000000003</v>
      </c>
      <c r="O299" s="150">
        <v>44.497799999999998</v>
      </c>
      <c r="P299" s="150">
        <v>41.784499999999824</v>
      </c>
      <c r="Q299" s="150">
        <v>830.64999999999986</v>
      </c>
      <c r="R299" s="151">
        <f t="shared" si="8"/>
        <v>41.784499999999824</v>
      </c>
      <c r="S299" s="153">
        <f t="shared" si="9"/>
        <v>830.64999999999986</v>
      </c>
    </row>
    <row r="300" spans="1:19" x14ac:dyDescent="0.4">
      <c r="A300" s="136" t="s">
        <v>302</v>
      </c>
      <c r="B300" s="140" t="s">
        <v>2274</v>
      </c>
      <c r="C300" s="144">
        <v>18737</v>
      </c>
      <c r="D300" s="144">
        <v>435</v>
      </c>
      <c r="E300" s="144">
        <v>2655</v>
      </c>
      <c r="F300" s="145">
        <v>13305</v>
      </c>
      <c r="G300" s="144">
        <v>2233</v>
      </c>
      <c r="H300" s="144">
        <v>109</v>
      </c>
      <c r="I300" s="140"/>
      <c r="J300" s="140"/>
      <c r="K300" s="174" t="s">
        <v>736</v>
      </c>
      <c r="L300" s="140" t="s">
        <v>1632</v>
      </c>
      <c r="M300" s="150">
        <v>1737.8451</v>
      </c>
      <c r="N300" s="150">
        <v>24.5609</v>
      </c>
      <c r="O300" s="150">
        <v>137.94489999999999</v>
      </c>
      <c r="P300" s="150">
        <v>118.19289999999992</v>
      </c>
      <c r="Q300" s="150">
        <v>2018.5437999999999</v>
      </c>
      <c r="R300" s="151">
        <f t="shared" si="8"/>
        <v>118.19289999999992</v>
      </c>
      <c r="S300" s="153">
        <f t="shared" si="9"/>
        <v>2018.5437999999999</v>
      </c>
    </row>
    <row r="301" spans="1:19" x14ac:dyDescent="0.4">
      <c r="A301" s="136" t="s">
        <v>303</v>
      </c>
      <c r="B301" s="140" t="s">
        <v>2275</v>
      </c>
      <c r="C301" s="144">
        <v>79105</v>
      </c>
      <c r="D301" s="144">
        <v>8260</v>
      </c>
      <c r="E301" s="144">
        <v>5121</v>
      </c>
      <c r="F301" s="145">
        <v>62346</v>
      </c>
      <c r="G301" s="144">
        <v>3378</v>
      </c>
      <c r="H301" s="144">
        <v>0</v>
      </c>
      <c r="I301" s="140"/>
      <c r="J301" s="140"/>
      <c r="K301" s="174" t="s">
        <v>737</v>
      </c>
      <c r="L301" s="140" t="s">
        <v>1633</v>
      </c>
      <c r="M301" s="150">
        <v>1346.4627</v>
      </c>
      <c r="N301" s="150">
        <v>51.999200000000002</v>
      </c>
      <c r="O301" s="150">
        <v>55.553800000000003</v>
      </c>
      <c r="P301" s="150">
        <v>48.560199999999774</v>
      </c>
      <c r="Q301" s="150">
        <v>1502.5758999999998</v>
      </c>
      <c r="R301" s="151">
        <f t="shared" si="8"/>
        <v>48.560199999999774</v>
      </c>
      <c r="S301" s="153">
        <f t="shared" si="9"/>
        <v>1502.5758999999996</v>
      </c>
    </row>
    <row r="302" spans="1:19" x14ac:dyDescent="0.4">
      <c r="A302" s="136" t="s">
        <v>2276</v>
      </c>
      <c r="B302" s="140" t="s">
        <v>2277</v>
      </c>
      <c r="C302" s="144">
        <v>0</v>
      </c>
      <c r="D302" s="144">
        <v>0</v>
      </c>
      <c r="E302" s="144">
        <v>0</v>
      </c>
      <c r="F302" s="145">
        <v>0</v>
      </c>
      <c r="G302" s="144">
        <v>0</v>
      </c>
      <c r="H302" s="144">
        <v>0</v>
      </c>
      <c r="I302" s="140"/>
      <c r="J302" s="140"/>
      <c r="K302" s="174" t="s">
        <v>738</v>
      </c>
      <c r="L302" s="140" t="s">
        <v>1634</v>
      </c>
      <c r="M302" s="150">
        <v>975.43759999999997</v>
      </c>
      <c r="N302" s="150">
        <v>36</v>
      </c>
      <c r="O302" s="150">
        <v>54.057899999999997</v>
      </c>
      <c r="P302" s="150">
        <v>13.254500000000029</v>
      </c>
      <c r="Q302" s="150">
        <v>1078.75</v>
      </c>
      <c r="R302" s="151">
        <f t="shared" si="8"/>
        <v>13.254500000000029</v>
      </c>
      <c r="S302" s="153">
        <f t="shared" si="9"/>
        <v>1078.75</v>
      </c>
    </row>
    <row r="303" spans="1:19" x14ac:dyDescent="0.4">
      <c r="A303" s="136" t="s">
        <v>337</v>
      </c>
      <c r="B303" s="140" t="s">
        <v>2278</v>
      </c>
      <c r="C303" s="144">
        <v>603353</v>
      </c>
      <c r="D303" s="144">
        <v>140289</v>
      </c>
      <c r="E303" s="144">
        <v>108271</v>
      </c>
      <c r="F303" s="145">
        <v>315256</v>
      </c>
      <c r="G303" s="144">
        <v>39537</v>
      </c>
      <c r="H303" s="144">
        <v>0</v>
      </c>
      <c r="I303" s="140"/>
      <c r="J303" s="140"/>
      <c r="K303" s="174" t="s">
        <v>739</v>
      </c>
      <c r="L303" s="140" t="s">
        <v>1635</v>
      </c>
      <c r="M303" s="150">
        <v>1806.4938999999999</v>
      </c>
      <c r="N303" s="150">
        <v>74.583300000000008</v>
      </c>
      <c r="O303" s="150">
        <v>90.370699999999999</v>
      </c>
      <c r="P303" s="150">
        <v>-83.257500000000221</v>
      </c>
      <c r="Q303" s="150">
        <v>1888.1903999999997</v>
      </c>
      <c r="R303" s="151">
        <f t="shared" si="8"/>
        <v>-83.257500000000221</v>
      </c>
      <c r="S303" s="153">
        <f t="shared" si="9"/>
        <v>1888.1903999999997</v>
      </c>
    </row>
    <row r="304" spans="1:19" x14ac:dyDescent="0.4">
      <c r="A304" s="136" t="s">
        <v>338</v>
      </c>
      <c r="B304" s="140" t="s">
        <v>2279</v>
      </c>
      <c r="C304" s="144">
        <v>267750</v>
      </c>
      <c r="D304" s="144">
        <v>37223</v>
      </c>
      <c r="E304" s="144">
        <v>28481</v>
      </c>
      <c r="F304" s="145">
        <v>181374</v>
      </c>
      <c r="G304" s="144">
        <v>20672</v>
      </c>
      <c r="H304" s="144">
        <v>0</v>
      </c>
      <c r="I304" s="140"/>
      <c r="J304" s="140"/>
      <c r="K304" s="174" t="s">
        <v>740</v>
      </c>
      <c r="L304" s="140" t="s">
        <v>1636</v>
      </c>
      <c r="M304" s="150">
        <v>111.8318</v>
      </c>
      <c r="N304" s="150">
        <v>1.2486999999999999</v>
      </c>
      <c r="O304" s="150">
        <v>4.8147000000000002</v>
      </c>
      <c r="P304" s="150">
        <v>3.7449999999999921</v>
      </c>
      <c r="Q304" s="150">
        <v>121.64019999999999</v>
      </c>
      <c r="R304" s="151">
        <f t="shared" si="8"/>
        <v>3.7449999999999921</v>
      </c>
      <c r="S304" s="153">
        <f t="shared" si="9"/>
        <v>121.64019999999999</v>
      </c>
    </row>
    <row r="305" spans="1:19" x14ac:dyDescent="0.4">
      <c r="A305" s="136" t="s">
        <v>339</v>
      </c>
      <c r="B305" s="140" t="s">
        <v>2280</v>
      </c>
      <c r="C305" s="144">
        <v>157674</v>
      </c>
      <c r="D305" s="144">
        <v>24770</v>
      </c>
      <c r="E305" s="144">
        <v>18177</v>
      </c>
      <c r="F305" s="145">
        <v>114011</v>
      </c>
      <c r="G305" s="144">
        <v>716</v>
      </c>
      <c r="H305" s="144">
        <v>0</v>
      </c>
      <c r="I305" s="140"/>
      <c r="J305" s="140"/>
      <c r="K305" s="174" t="s">
        <v>685</v>
      </c>
      <c r="L305" s="140" t="s">
        <v>1581</v>
      </c>
      <c r="M305" s="150">
        <v>586.24189999999999</v>
      </c>
      <c r="N305" s="150">
        <v>37.701899999999995</v>
      </c>
      <c r="O305" s="150">
        <v>50.999199999999988</v>
      </c>
      <c r="P305" s="150">
        <v>28.301400000000072</v>
      </c>
      <c r="Q305" s="150">
        <v>703.24440000000004</v>
      </c>
      <c r="R305" s="151">
        <f t="shared" si="8"/>
        <v>28.301400000000072</v>
      </c>
      <c r="S305" s="153">
        <f t="shared" si="9"/>
        <v>703.24440000000004</v>
      </c>
    </row>
    <row r="306" spans="1:19" x14ac:dyDescent="0.4">
      <c r="A306" s="136" t="s">
        <v>340</v>
      </c>
      <c r="B306" s="140" t="s">
        <v>2281</v>
      </c>
      <c r="C306" s="144">
        <v>155461</v>
      </c>
      <c r="D306" s="144">
        <v>18568</v>
      </c>
      <c r="E306" s="144">
        <v>23525</v>
      </c>
      <c r="F306" s="145">
        <v>110461</v>
      </c>
      <c r="G306" s="144">
        <v>2907</v>
      </c>
      <c r="H306" s="144">
        <v>0</v>
      </c>
      <c r="I306" s="140"/>
      <c r="J306" s="140"/>
      <c r="K306" s="174" t="s">
        <v>686</v>
      </c>
      <c r="L306" s="140" t="s">
        <v>1582</v>
      </c>
      <c r="M306" s="150">
        <v>1163.806</v>
      </c>
      <c r="N306" s="150">
        <v>35.713000000000001</v>
      </c>
      <c r="O306" s="150">
        <v>89.550000000000011</v>
      </c>
      <c r="P306" s="150">
        <v>63.860000000000042</v>
      </c>
      <c r="Q306" s="150">
        <v>1352.9290000000001</v>
      </c>
      <c r="R306" s="151">
        <f t="shared" si="8"/>
        <v>63.860000000000042</v>
      </c>
      <c r="S306" s="153">
        <f t="shared" si="9"/>
        <v>1352.9290000000001</v>
      </c>
    </row>
    <row r="307" spans="1:19" x14ac:dyDescent="0.4">
      <c r="A307" s="136" t="s">
        <v>341</v>
      </c>
      <c r="B307" s="140" t="s">
        <v>2282</v>
      </c>
      <c r="C307" s="144">
        <v>113774</v>
      </c>
      <c r="D307" s="144">
        <v>19301</v>
      </c>
      <c r="E307" s="144">
        <v>5948</v>
      </c>
      <c r="F307" s="145">
        <v>76885</v>
      </c>
      <c r="G307" s="144">
        <v>11465</v>
      </c>
      <c r="H307" s="144">
        <v>175</v>
      </c>
      <c r="I307" s="140"/>
      <c r="J307" s="140"/>
      <c r="K307" s="174" t="s">
        <v>687</v>
      </c>
      <c r="L307" s="140" t="s">
        <v>1583</v>
      </c>
      <c r="M307" s="150">
        <v>1766.742</v>
      </c>
      <c r="N307" s="150">
        <v>49.361999999999995</v>
      </c>
      <c r="O307" s="150">
        <v>226.20500000000001</v>
      </c>
      <c r="P307" s="150">
        <v>69.294999999999874</v>
      </c>
      <c r="Q307" s="150">
        <v>2111.6039999999998</v>
      </c>
      <c r="R307" s="151">
        <f t="shared" si="8"/>
        <v>69.294999999999874</v>
      </c>
      <c r="S307" s="153">
        <f t="shared" si="9"/>
        <v>2111.6039999999998</v>
      </c>
    </row>
    <row r="308" spans="1:19" x14ac:dyDescent="0.4">
      <c r="A308" s="136" t="s">
        <v>342</v>
      </c>
      <c r="B308" s="140" t="s">
        <v>2283</v>
      </c>
      <c r="C308" s="144">
        <v>125340</v>
      </c>
      <c r="D308" s="144">
        <v>22533</v>
      </c>
      <c r="E308" s="144">
        <v>14855</v>
      </c>
      <c r="F308" s="145">
        <v>77794</v>
      </c>
      <c r="G308" s="144">
        <v>10108</v>
      </c>
      <c r="H308" s="144">
        <v>50</v>
      </c>
      <c r="I308" s="140"/>
      <c r="J308" s="140"/>
      <c r="K308" s="174" t="s">
        <v>688</v>
      </c>
      <c r="L308" s="140" t="s">
        <v>1584</v>
      </c>
      <c r="M308" s="150">
        <v>995.31259999999997</v>
      </c>
      <c r="N308" s="150">
        <v>39.014000000000003</v>
      </c>
      <c r="O308" s="150">
        <v>82.378500000000003</v>
      </c>
      <c r="P308" s="150">
        <v>31.369900000000058</v>
      </c>
      <c r="Q308" s="150">
        <v>1148.075</v>
      </c>
      <c r="R308" s="151">
        <f t="shared" si="8"/>
        <v>31.369900000000058</v>
      </c>
      <c r="S308" s="153">
        <f t="shared" si="9"/>
        <v>1148.075</v>
      </c>
    </row>
    <row r="309" spans="1:19" x14ac:dyDescent="0.4">
      <c r="A309" s="136" t="s">
        <v>343</v>
      </c>
      <c r="B309" s="140" t="s">
        <v>2284</v>
      </c>
      <c r="C309" s="144">
        <v>108529</v>
      </c>
      <c r="D309" s="144">
        <v>23118</v>
      </c>
      <c r="E309" s="144">
        <v>16780</v>
      </c>
      <c r="F309" s="145">
        <v>65554</v>
      </c>
      <c r="G309" s="144">
        <v>3070</v>
      </c>
      <c r="H309" s="144">
        <v>7</v>
      </c>
      <c r="I309" s="140"/>
      <c r="J309" s="140"/>
      <c r="K309" s="174" t="s">
        <v>689</v>
      </c>
      <c r="L309" s="140" t="s">
        <v>1585</v>
      </c>
      <c r="M309" s="150">
        <v>1307.1387000000002</v>
      </c>
      <c r="N309" s="150">
        <v>24.189599999999999</v>
      </c>
      <c r="O309" s="150">
        <v>93.411500000000004</v>
      </c>
      <c r="P309" s="150">
        <v>58.389299999999466</v>
      </c>
      <c r="Q309" s="150">
        <v>1483.1290999999997</v>
      </c>
      <c r="R309" s="151">
        <f t="shared" si="8"/>
        <v>58.389299999999466</v>
      </c>
      <c r="S309" s="153">
        <f t="shared" si="9"/>
        <v>1483.1290999999994</v>
      </c>
    </row>
    <row r="310" spans="1:19" x14ac:dyDescent="0.4">
      <c r="A310" s="136" t="s">
        <v>344</v>
      </c>
      <c r="B310" s="140" t="s">
        <v>2285</v>
      </c>
      <c r="C310" s="144">
        <v>149016</v>
      </c>
      <c r="D310" s="144">
        <v>33214</v>
      </c>
      <c r="E310" s="144">
        <v>19876</v>
      </c>
      <c r="F310" s="145">
        <v>89966</v>
      </c>
      <c r="G310" s="144">
        <v>5873</v>
      </c>
      <c r="H310" s="144">
        <v>87</v>
      </c>
      <c r="I310" s="140"/>
      <c r="J310" s="140"/>
      <c r="K310" s="174" t="s">
        <v>690</v>
      </c>
      <c r="L310" s="140" t="s">
        <v>1586</v>
      </c>
      <c r="M310" s="150">
        <v>701.17510000000004</v>
      </c>
      <c r="N310" s="150">
        <v>14.313600000000003</v>
      </c>
      <c r="O310" s="150">
        <v>61.054500000000004</v>
      </c>
      <c r="P310" s="150">
        <v>19.038199999999861</v>
      </c>
      <c r="Q310" s="150">
        <v>795.58139999999992</v>
      </c>
      <c r="R310" s="151">
        <f t="shared" si="8"/>
        <v>19.038199999999861</v>
      </c>
      <c r="S310" s="153">
        <f t="shared" si="9"/>
        <v>795.5813999999998</v>
      </c>
    </row>
    <row r="311" spans="1:19" x14ac:dyDescent="0.4">
      <c r="A311" s="136" t="s">
        <v>345</v>
      </c>
      <c r="B311" s="140" t="s">
        <v>2286</v>
      </c>
      <c r="C311" s="144">
        <v>203236</v>
      </c>
      <c r="D311" s="144">
        <v>23535</v>
      </c>
      <c r="E311" s="144">
        <v>16106</v>
      </c>
      <c r="F311" s="145">
        <v>148645</v>
      </c>
      <c r="G311" s="144">
        <v>14850</v>
      </c>
      <c r="H311" s="144">
        <v>100</v>
      </c>
      <c r="I311" s="140"/>
      <c r="J311" s="140"/>
      <c r="K311" s="174" t="s">
        <v>691</v>
      </c>
      <c r="L311" s="140" t="s">
        <v>1587</v>
      </c>
      <c r="M311" s="150">
        <v>631.28160000000003</v>
      </c>
      <c r="N311" s="150">
        <v>16.579499999999999</v>
      </c>
      <c r="O311" s="150">
        <v>44.328199999999995</v>
      </c>
      <c r="P311" s="150">
        <v>14.632800000000074</v>
      </c>
      <c r="Q311" s="150">
        <v>706.82210000000009</v>
      </c>
      <c r="R311" s="151">
        <f t="shared" si="8"/>
        <v>14.632800000000074</v>
      </c>
      <c r="S311" s="153">
        <f t="shared" si="9"/>
        <v>706.82210000000021</v>
      </c>
    </row>
    <row r="312" spans="1:19" x14ac:dyDescent="0.4">
      <c r="A312" s="136" t="s">
        <v>346</v>
      </c>
      <c r="B312" s="140" t="s">
        <v>2287</v>
      </c>
      <c r="C312" s="144">
        <v>87552</v>
      </c>
      <c r="D312" s="144">
        <v>8686</v>
      </c>
      <c r="E312" s="144">
        <v>17720</v>
      </c>
      <c r="F312" s="145">
        <v>60910</v>
      </c>
      <c r="G312" s="144">
        <v>236</v>
      </c>
      <c r="H312" s="144">
        <v>0</v>
      </c>
      <c r="I312" s="140"/>
      <c r="J312" s="140"/>
      <c r="K312" s="174" t="s">
        <v>587</v>
      </c>
      <c r="L312" s="140" t="s">
        <v>1486</v>
      </c>
      <c r="M312" s="150">
        <v>525.2672</v>
      </c>
      <c r="N312" s="150">
        <v>21.590299999999999</v>
      </c>
      <c r="O312" s="150">
        <v>66.579300000000003</v>
      </c>
      <c r="P312" s="150">
        <v>6.6791999999998666</v>
      </c>
      <c r="Q312" s="150">
        <v>620.11599999999987</v>
      </c>
      <c r="R312" s="151">
        <f t="shared" si="8"/>
        <v>6.6791999999998666</v>
      </c>
      <c r="S312" s="153">
        <f t="shared" si="9"/>
        <v>620.11599999999976</v>
      </c>
    </row>
    <row r="313" spans="1:19" x14ac:dyDescent="0.4">
      <c r="A313" s="136" t="s">
        <v>304</v>
      </c>
      <c r="B313" s="140" t="s">
        <v>2288</v>
      </c>
      <c r="C313" s="144">
        <v>472899</v>
      </c>
      <c r="D313" s="144">
        <v>90447</v>
      </c>
      <c r="E313" s="144">
        <v>75957</v>
      </c>
      <c r="F313" s="145">
        <v>259958</v>
      </c>
      <c r="G313" s="144">
        <v>46341</v>
      </c>
      <c r="H313" s="144">
        <v>196</v>
      </c>
      <c r="I313" s="140"/>
      <c r="J313" s="140"/>
      <c r="K313" s="174" t="s">
        <v>588</v>
      </c>
      <c r="L313" s="140" t="s">
        <v>1487</v>
      </c>
      <c r="M313" s="150">
        <v>973.75670000000014</v>
      </c>
      <c r="N313" s="150">
        <v>47.556199999999997</v>
      </c>
      <c r="O313" s="150">
        <v>72.502599999999987</v>
      </c>
      <c r="P313" s="150">
        <v>26.14919999999988</v>
      </c>
      <c r="Q313" s="150">
        <v>1119.9647</v>
      </c>
      <c r="R313" s="151">
        <f t="shared" si="8"/>
        <v>26.14919999999988</v>
      </c>
      <c r="S313" s="153">
        <f t="shared" si="9"/>
        <v>1119.9647</v>
      </c>
    </row>
    <row r="314" spans="1:19" x14ac:dyDescent="0.4">
      <c r="A314" s="136" t="s">
        <v>305</v>
      </c>
      <c r="B314" s="140" t="s">
        <v>2289</v>
      </c>
      <c r="C314" s="144">
        <v>172301</v>
      </c>
      <c r="D314" s="144">
        <v>18136</v>
      </c>
      <c r="E314" s="144">
        <v>27403</v>
      </c>
      <c r="F314" s="145">
        <v>114358</v>
      </c>
      <c r="G314" s="144">
        <v>12404</v>
      </c>
      <c r="H314" s="144">
        <v>0</v>
      </c>
      <c r="I314" s="140"/>
      <c r="J314" s="140"/>
      <c r="K314" s="174" t="s">
        <v>589</v>
      </c>
      <c r="L314" s="140" t="s">
        <v>1488</v>
      </c>
      <c r="M314" s="150">
        <v>2035.4299999999998</v>
      </c>
      <c r="N314" s="150">
        <v>57.991799999999998</v>
      </c>
      <c r="O314" s="150">
        <v>105.673</v>
      </c>
      <c r="P314" s="150">
        <v>49.563700000000154</v>
      </c>
      <c r="Q314" s="150">
        <v>2248.6585</v>
      </c>
      <c r="R314" s="151">
        <f t="shared" si="8"/>
        <v>49.563700000000154</v>
      </c>
      <c r="S314" s="153">
        <f t="shared" si="9"/>
        <v>2248.6585</v>
      </c>
    </row>
    <row r="315" spans="1:19" x14ac:dyDescent="0.4">
      <c r="A315" s="136" t="s">
        <v>306</v>
      </c>
      <c r="B315" s="140" t="s">
        <v>2290</v>
      </c>
      <c r="C315" s="144">
        <v>124089</v>
      </c>
      <c r="D315" s="144">
        <v>14943</v>
      </c>
      <c r="E315" s="144">
        <v>19882</v>
      </c>
      <c r="F315" s="145">
        <v>88573</v>
      </c>
      <c r="G315" s="144">
        <v>30</v>
      </c>
      <c r="H315" s="144">
        <v>661</v>
      </c>
      <c r="I315" s="140"/>
      <c r="J315" s="140"/>
      <c r="K315" s="174" t="s">
        <v>590</v>
      </c>
      <c r="L315" s="140" t="s">
        <v>1489</v>
      </c>
      <c r="M315" s="150">
        <v>1986.5166000000002</v>
      </c>
      <c r="N315" s="150">
        <v>131.15519999999998</v>
      </c>
      <c r="O315" s="150">
        <v>138.15279999999998</v>
      </c>
      <c r="P315" s="150">
        <v>262.09919999999988</v>
      </c>
      <c r="Q315" s="150">
        <v>2517.9238</v>
      </c>
      <c r="R315" s="151">
        <f t="shared" si="8"/>
        <v>262.09919999999988</v>
      </c>
      <c r="S315" s="153">
        <f t="shared" si="9"/>
        <v>2517.9237999999996</v>
      </c>
    </row>
    <row r="316" spans="1:19" x14ac:dyDescent="0.4">
      <c r="A316" s="136" t="s">
        <v>307</v>
      </c>
      <c r="B316" s="140" t="s">
        <v>2291</v>
      </c>
      <c r="C316" s="144">
        <v>134054</v>
      </c>
      <c r="D316" s="144">
        <v>24538</v>
      </c>
      <c r="E316" s="144">
        <v>16675</v>
      </c>
      <c r="F316" s="145">
        <v>74629</v>
      </c>
      <c r="G316" s="144">
        <v>17845</v>
      </c>
      <c r="H316" s="144">
        <v>367</v>
      </c>
      <c r="I316" s="140"/>
      <c r="J316" s="140"/>
      <c r="K316" s="174" t="s">
        <v>591</v>
      </c>
      <c r="L316" s="140" t="s">
        <v>1490</v>
      </c>
      <c r="M316" s="150">
        <v>2911.5400000000004</v>
      </c>
      <c r="N316" s="150">
        <v>165.98</v>
      </c>
      <c r="O316" s="150">
        <v>438.53000000000003</v>
      </c>
      <c r="P316" s="150">
        <v>100.24999999999926</v>
      </c>
      <c r="Q316" s="150">
        <v>3616.2999999999997</v>
      </c>
      <c r="R316" s="151">
        <f t="shared" si="8"/>
        <v>100.24999999999926</v>
      </c>
      <c r="S316" s="153">
        <f t="shared" si="9"/>
        <v>3616.2999999999997</v>
      </c>
    </row>
    <row r="317" spans="1:19" x14ac:dyDescent="0.4">
      <c r="A317" s="136" t="s">
        <v>308</v>
      </c>
      <c r="B317" s="140" t="s">
        <v>2292</v>
      </c>
      <c r="C317" s="144">
        <v>187375</v>
      </c>
      <c r="D317" s="144">
        <v>35414</v>
      </c>
      <c r="E317" s="144">
        <v>59231</v>
      </c>
      <c r="F317" s="145">
        <v>92207</v>
      </c>
      <c r="G317" s="144">
        <v>523</v>
      </c>
      <c r="H317" s="144">
        <v>0</v>
      </c>
      <c r="I317" s="140"/>
      <c r="J317" s="140"/>
      <c r="K317" s="174" t="s">
        <v>592</v>
      </c>
      <c r="L317" s="140" t="s">
        <v>1491</v>
      </c>
      <c r="M317" s="150">
        <v>874.08529999999996</v>
      </c>
      <c r="N317" s="150">
        <v>61.170000000000009</v>
      </c>
      <c r="O317" s="150">
        <v>65.0822</v>
      </c>
      <c r="P317" s="150">
        <v>25.725700000000074</v>
      </c>
      <c r="Q317" s="150">
        <v>1026.0632000000001</v>
      </c>
      <c r="R317" s="151">
        <f t="shared" si="8"/>
        <v>25.725700000000074</v>
      </c>
      <c r="S317" s="153">
        <f t="shared" si="9"/>
        <v>1026.0632000000001</v>
      </c>
    </row>
    <row r="318" spans="1:19" x14ac:dyDescent="0.4">
      <c r="A318" s="136" t="s">
        <v>309</v>
      </c>
      <c r="B318" s="140" t="s">
        <v>2293</v>
      </c>
      <c r="C318" s="144">
        <v>137014</v>
      </c>
      <c r="D318" s="144">
        <v>9165</v>
      </c>
      <c r="E318" s="144">
        <v>24937</v>
      </c>
      <c r="F318" s="145">
        <v>82538</v>
      </c>
      <c r="G318" s="144">
        <v>20374</v>
      </c>
      <c r="H318" s="144">
        <v>0</v>
      </c>
      <c r="I318" s="140"/>
      <c r="J318" s="140"/>
      <c r="K318" s="174" t="s">
        <v>593</v>
      </c>
      <c r="L318" s="140" t="s">
        <v>1492</v>
      </c>
      <c r="M318" s="150">
        <v>1024.9133999999999</v>
      </c>
      <c r="N318" s="150">
        <v>17.430400000000002</v>
      </c>
      <c r="O318" s="150">
        <v>64.071400000000011</v>
      </c>
      <c r="P318" s="150">
        <v>5.0770000000002113</v>
      </c>
      <c r="Q318" s="150">
        <v>1111.4922000000001</v>
      </c>
      <c r="R318" s="151">
        <f t="shared" si="8"/>
        <v>5.0770000000002113</v>
      </c>
      <c r="S318" s="153">
        <f t="shared" si="9"/>
        <v>1111.4922000000001</v>
      </c>
    </row>
    <row r="319" spans="1:19" x14ac:dyDescent="0.4">
      <c r="A319" s="136" t="s">
        <v>310</v>
      </c>
      <c r="B319" s="140" t="s">
        <v>2294</v>
      </c>
      <c r="C319" s="144">
        <v>323761</v>
      </c>
      <c r="D319" s="144">
        <v>36678</v>
      </c>
      <c r="E319" s="144">
        <v>12424</v>
      </c>
      <c r="F319" s="145">
        <v>210464</v>
      </c>
      <c r="G319" s="144">
        <v>60115</v>
      </c>
      <c r="H319" s="144">
        <v>4080</v>
      </c>
      <c r="I319" s="140"/>
      <c r="J319" s="140"/>
      <c r="K319" s="174" t="s">
        <v>594</v>
      </c>
      <c r="L319" s="140" t="s">
        <v>1493</v>
      </c>
      <c r="M319" s="150">
        <v>859.91699999999992</v>
      </c>
      <c r="N319" s="150">
        <v>19.409999999999997</v>
      </c>
      <c r="O319" s="150">
        <v>46.986999999999995</v>
      </c>
      <c r="P319" s="150">
        <v>187.93400000000014</v>
      </c>
      <c r="Q319" s="150">
        <v>1114.248</v>
      </c>
      <c r="R319" s="151">
        <f t="shared" si="8"/>
        <v>187.93400000000014</v>
      </c>
      <c r="S319" s="153">
        <f t="shared" si="9"/>
        <v>1114.248</v>
      </c>
    </row>
    <row r="320" spans="1:19" x14ac:dyDescent="0.4">
      <c r="A320" s="136" t="s">
        <v>311</v>
      </c>
      <c r="B320" s="140" t="s">
        <v>2295</v>
      </c>
      <c r="C320" s="144">
        <v>142965</v>
      </c>
      <c r="D320" s="144">
        <v>17781</v>
      </c>
      <c r="E320" s="144">
        <v>27843</v>
      </c>
      <c r="F320" s="145">
        <v>82430</v>
      </c>
      <c r="G320" s="144">
        <v>14657</v>
      </c>
      <c r="H320" s="144">
        <v>254</v>
      </c>
      <c r="I320" s="140"/>
      <c r="J320" s="140"/>
      <c r="K320" s="174" t="s">
        <v>595</v>
      </c>
      <c r="L320" s="140" t="s">
        <v>1494</v>
      </c>
      <c r="M320" s="150">
        <v>8475.41</v>
      </c>
      <c r="N320" s="150">
        <v>474.09999999999997</v>
      </c>
      <c r="O320" s="150">
        <v>1147.7299999999998</v>
      </c>
      <c r="P320" s="150">
        <v>317.46000000000117</v>
      </c>
      <c r="Q320" s="150">
        <v>10414.700000000001</v>
      </c>
      <c r="R320" s="151">
        <f t="shared" si="8"/>
        <v>317.46000000000117</v>
      </c>
      <c r="S320" s="153">
        <f t="shared" si="9"/>
        <v>10414.700000000001</v>
      </c>
    </row>
    <row r="321" spans="1:19" x14ac:dyDescent="0.4">
      <c r="A321" s="136" t="s">
        <v>312</v>
      </c>
      <c r="B321" s="140" t="s">
        <v>2296</v>
      </c>
      <c r="C321" s="144">
        <v>107418</v>
      </c>
      <c r="D321" s="144">
        <v>21249</v>
      </c>
      <c r="E321" s="144">
        <v>9902</v>
      </c>
      <c r="F321" s="145">
        <v>60340</v>
      </c>
      <c r="G321" s="144">
        <v>15927</v>
      </c>
      <c r="H321" s="144">
        <v>0</v>
      </c>
      <c r="I321" s="140"/>
      <c r="J321" s="140"/>
      <c r="K321" s="174" t="s">
        <v>596</v>
      </c>
      <c r="L321" s="140" t="s">
        <v>1495</v>
      </c>
      <c r="M321" s="150">
        <v>951.33840000000009</v>
      </c>
      <c r="N321" s="150">
        <v>22.7393</v>
      </c>
      <c r="O321" s="150">
        <v>75575.655399999989</v>
      </c>
      <c r="P321" s="201">
        <v>-75439.194999999992</v>
      </c>
      <c r="Q321" s="150">
        <v>1110.5381</v>
      </c>
      <c r="R321" s="151">
        <f t="shared" si="8"/>
        <v>-75439.194999999992</v>
      </c>
      <c r="S321" s="153">
        <f t="shared" si="9"/>
        <v>1110.5380999999907</v>
      </c>
    </row>
    <row r="322" spans="1:19" x14ac:dyDescent="0.4">
      <c r="A322" s="136" t="s">
        <v>335</v>
      </c>
      <c r="B322" s="140" t="s">
        <v>2297</v>
      </c>
      <c r="C322" s="144">
        <v>854662</v>
      </c>
      <c r="D322" s="144">
        <v>71845</v>
      </c>
      <c r="E322" s="144">
        <v>271077</v>
      </c>
      <c r="F322" s="145">
        <v>357746</v>
      </c>
      <c r="G322" s="144">
        <v>153987</v>
      </c>
      <c r="H322" s="144">
        <v>7</v>
      </c>
      <c r="I322" s="140"/>
      <c r="J322" s="140"/>
      <c r="K322" s="174" t="s">
        <v>597</v>
      </c>
      <c r="L322" s="140" t="s">
        <v>1496</v>
      </c>
      <c r="M322" s="150">
        <v>1721.5223000000001</v>
      </c>
      <c r="N322" s="150">
        <v>106553.37190000001</v>
      </c>
      <c r="O322" s="150">
        <v>156.3098</v>
      </c>
      <c r="P322" s="201">
        <v>-106345.99700000002</v>
      </c>
      <c r="Q322" s="150">
        <v>2085.2070000000003</v>
      </c>
      <c r="R322" s="151">
        <f t="shared" si="8"/>
        <v>-106345.99700000002</v>
      </c>
      <c r="S322" s="153">
        <f t="shared" si="9"/>
        <v>2085.2069999999949</v>
      </c>
    </row>
    <row r="323" spans="1:19" x14ac:dyDescent="0.4">
      <c r="A323" s="136" t="s">
        <v>336</v>
      </c>
      <c r="B323" s="140" t="s">
        <v>2298</v>
      </c>
      <c r="C323" s="144">
        <v>460705</v>
      </c>
      <c r="D323" s="144">
        <v>39211</v>
      </c>
      <c r="E323" s="144">
        <v>66822</v>
      </c>
      <c r="F323" s="145">
        <v>251180</v>
      </c>
      <c r="G323" s="144">
        <v>103492</v>
      </c>
      <c r="H323" s="144">
        <v>0</v>
      </c>
      <c r="I323" s="140"/>
      <c r="J323" s="140"/>
      <c r="K323" s="174" t="s">
        <v>598</v>
      </c>
      <c r="L323" s="140" t="s">
        <v>1497</v>
      </c>
      <c r="M323" s="150">
        <v>1325.9799999999998</v>
      </c>
      <c r="N323" s="150">
        <v>38.014999999999993</v>
      </c>
      <c r="O323" s="150">
        <v>74.175999999999988</v>
      </c>
      <c r="P323" s="150">
        <v>158954.70799999996</v>
      </c>
      <c r="Q323" s="150">
        <v>160392.87899999999</v>
      </c>
      <c r="R323" s="151">
        <f t="shared" si="8"/>
        <v>158954.70799999996</v>
      </c>
      <c r="S323" s="153">
        <f t="shared" si="9"/>
        <v>160392.87899999996</v>
      </c>
    </row>
    <row r="324" spans="1:19" x14ac:dyDescent="0.4">
      <c r="A324" s="136" t="s">
        <v>332</v>
      </c>
      <c r="B324" s="140" t="s">
        <v>2299</v>
      </c>
      <c r="C324" s="144">
        <v>335190</v>
      </c>
      <c r="D324" s="144">
        <v>69479</v>
      </c>
      <c r="E324" s="144">
        <v>57857</v>
      </c>
      <c r="F324" s="145">
        <v>183645</v>
      </c>
      <c r="G324" s="144">
        <v>24209</v>
      </c>
      <c r="H324" s="144">
        <v>0</v>
      </c>
      <c r="I324" s="140"/>
      <c r="J324" s="140"/>
      <c r="K324" s="174" t="s">
        <v>599</v>
      </c>
      <c r="L324" s="140" t="s">
        <v>1498</v>
      </c>
      <c r="M324" s="150">
        <v>716.57339999999999</v>
      </c>
      <c r="N324" s="150">
        <v>12.7224</v>
      </c>
      <c r="O324" s="150">
        <v>26.6023</v>
      </c>
      <c r="P324" s="150">
        <v>69.122400000000098</v>
      </c>
      <c r="Q324" s="150">
        <v>825.02050000000008</v>
      </c>
      <c r="R324" s="151">
        <f t="shared" si="8"/>
        <v>69.122400000000098</v>
      </c>
      <c r="S324" s="153">
        <f t="shared" si="9"/>
        <v>825.02050000000008</v>
      </c>
    </row>
    <row r="325" spans="1:19" x14ac:dyDescent="0.4">
      <c r="A325" s="136" t="s">
        <v>333</v>
      </c>
      <c r="B325" s="140" t="s">
        <v>2300</v>
      </c>
      <c r="C325" s="144">
        <v>93355</v>
      </c>
      <c r="D325" s="144">
        <v>24215</v>
      </c>
      <c r="E325" s="144">
        <v>7562</v>
      </c>
      <c r="F325" s="145">
        <v>60162</v>
      </c>
      <c r="G325" s="144">
        <v>1416</v>
      </c>
      <c r="H325" s="144">
        <v>0</v>
      </c>
      <c r="I325" s="140"/>
      <c r="J325" s="140"/>
      <c r="K325" s="174" t="s">
        <v>600</v>
      </c>
      <c r="L325" s="140" t="s">
        <v>1499</v>
      </c>
      <c r="M325" s="150">
        <v>361.15000000000003</v>
      </c>
      <c r="N325" s="150">
        <v>12.6</v>
      </c>
      <c r="O325" s="150">
        <v>30.699999999999996</v>
      </c>
      <c r="P325" s="150">
        <v>12.089999999999932</v>
      </c>
      <c r="Q325" s="150">
        <v>416.53999999999996</v>
      </c>
      <c r="R325" s="151">
        <f t="shared" ref="R325:R388" si="10">SUM(Q325-M325-N325-O325)</f>
        <v>12.089999999999932</v>
      </c>
      <c r="S325" s="153">
        <f t="shared" ref="S325:S388" si="11">SUM(M325:P325)</f>
        <v>416.53999999999996</v>
      </c>
    </row>
    <row r="326" spans="1:19" x14ac:dyDescent="0.4">
      <c r="A326" s="136" t="s">
        <v>334</v>
      </c>
      <c r="B326" s="140" t="s">
        <v>2301</v>
      </c>
      <c r="C326" s="144">
        <v>82020</v>
      </c>
      <c r="D326" s="144">
        <v>15827</v>
      </c>
      <c r="E326" s="144">
        <v>5627</v>
      </c>
      <c r="F326" s="145">
        <v>56561</v>
      </c>
      <c r="G326" s="144">
        <v>3985</v>
      </c>
      <c r="H326" s="144">
        <v>20</v>
      </c>
      <c r="I326" s="140"/>
      <c r="J326" s="140"/>
      <c r="K326" s="174" t="s">
        <v>716</v>
      </c>
      <c r="L326" s="140" t="s">
        <v>1612</v>
      </c>
      <c r="M326" s="150">
        <v>895.65070000000014</v>
      </c>
      <c r="N326" s="150">
        <v>31.089599999999997</v>
      </c>
      <c r="O326" s="150">
        <v>74.676699999999997</v>
      </c>
      <c r="P326" s="150">
        <v>81.931299999999752</v>
      </c>
      <c r="Q326" s="150">
        <v>1083.3482999999999</v>
      </c>
      <c r="R326" s="151">
        <f t="shared" si="10"/>
        <v>81.931299999999752</v>
      </c>
      <c r="S326" s="153">
        <f t="shared" si="11"/>
        <v>1083.3482999999999</v>
      </c>
    </row>
    <row r="327" spans="1:19" x14ac:dyDescent="0.4">
      <c r="A327" s="136" t="s">
        <v>281</v>
      </c>
      <c r="B327" s="140" t="s">
        <v>2302</v>
      </c>
      <c r="C327" s="144">
        <v>437953</v>
      </c>
      <c r="D327" s="144">
        <v>91388</v>
      </c>
      <c r="E327" s="144">
        <v>183855</v>
      </c>
      <c r="F327" s="145">
        <v>134513</v>
      </c>
      <c r="G327" s="144">
        <v>27386</v>
      </c>
      <c r="H327" s="144">
        <v>811</v>
      </c>
      <c r="I327" s="140"/>
      <c r="J327" s="140"/>
      <c r="K327" s="174" t="s">
        <v>717</v>
      </c>
      <c r="L327" s="140" t="s">
        <v>1613</v>
      </c>
      <c r="M327" s="150">
        <v>1430.9703999999999</v>
      </c>
      <c r="N327" s="150">
        <v>34.206600000000002</v>
      </c>
      <c r="O327" s="150">
        <v>87.006900000000002</v>
      </c>
      <c r="P327" s="150">
        <v>71.060700000000054</v>
      </c>
      <c r="Q327" s="150">
        <v>1623.2446</v>
      </c>
      <c r="R327" s="151">
        <f t="shared" si="10"/>
        <v>71.060700000000054</v>
      </c>
      <c r="S327" s="153">
        <f t="shared" si="11"/>
        <v>1623.2446</v>
      </c>
    </row>
    <row r="328" spans="1:19" x14ac:dyDescent="0.4">
      <c r="A328" s="136" t="s">
        <v>282</v>
      </c>
      <c r="B328" s="140" t="s">
        <v>2303</v>
      </c>
      <c r="C328" s="144">
        <v>96931</v>
      </c>
      <c r="D328" s="144">
        <v>11287</v>
      </c>
      <c r="E328" s="144">
        <v>21072</v>
      </c>
      <c r="F328" s="145">
        <v>47342</v>
      </c>
      <c r="G328" s="144">
        <v>17219</v>
      </c>
      <c r="H328" s="144">
        <v>11</v>
      </c>
      <c r="I328" s="140"/>
      <c r="J328" s="140"/>
      <c r="K328" s="174" t="s">
        <v>718</v>
      </c>
      <c r="L328" s="140" t="s">
        <v>1614</v>
      </c>
      <c r="M328" s="150">
        <v>710.58940000000007</v>
      </c>
      <c r="N328" s="150">
        <v>11.604099999999999</v>
      </c>
      <c r="O328" s="150">
        <v>84.340800000000002</v>
      </c>
      <c r="P328" s="150">
        <v>33.993000000000009</v>
      </c>
      <c r="Q328" s="150">
        <v>840.52730000000008</v>
      </c>
      <c r="R328" s="151">
        <f t="shared" si="10"/>
        <v>33.993000000000009</v>
      </c>
      <c r="S328" s="153">
        <f t="shared" si="11"/>
        <v>840.52730000000008</v>
      </c>
    </row>
    <row r="329" spans="1:19" x14ac:dyDescent="0.4">
      <c r="A329" s="136" t="s">
        <v>283</v>
      </c>
      <c r="B329" s="140" t="s">
        <v>2304</v>
      </c>
      <c r="C329" s="144">
        <v>41805</v>
      </c>
      <c r="D329" s="144">
        <v>5918</v>
      </c>
      <c r="E329" s="144">
        <v>4588</v>
      </c>
      <c r="F329" s="145">
        <v>28531</v>
      </c>
      <c r="G329" s="144">
        <v>2768</v>
      </c>
      <c r="H329" s="144">
        <v>0</v>
      </c>
      <c r="I329" s="140"/>
      <c r="J329" s="140"/>
      <c r="K329" s="174" t="s">
        <v>719</v>
      </c>
      <c r="L329" s="140" t="s">
        <v>1615</v>
      </c>
      <c r="M329" s="150">
        <v>876.80320000000006</v>
      </c>
      <c r="N329" s="150">
        <v>24.965600000000002</v>
      </c>
      <c r="O329" s="150">
        <v>99.848199999999991</v>
      </c>
      <c r="P329" s="150">
        <v>60.776800000000009</v>
      </c>
      <c r="Q329" s="150">
        <v>1062.3938000000001</v>
      </c>
      <c r="R329" s="151">
        <f t="shared" si="10"/>
        <v>60.776800000000009</v>
      </c>
      <c r="S329" s="153">
        <f t="shared" si="11"/>
        <v>1062.3938000000001</v>
      </c>
    </row>
    <row r="330" spans="1:19" x14ac:dyDescent="0.4">
      <c r="A330" s="136" t="s">
        <v>284</v>
      </c>
      <c r="B330" s="140" t="s">
        <v>2305</v>
      </c>
      <c r="C330" s="144">
        <v>195127</v>
      </c>
      <c r="D330" s="144">
        <v>26726</v>
      </c>
      <c r="E330" s="144">
        <v>29328</v>
      </c>
      <c r="F330" s="145">
        <v>108047</v>
      </c>
      <c r="G330" s="144">
        <v>30984</v>
      </c>
      <c r="H330" s="144">
        <v>42</v>
      </c>
      <c r="I330" s="140"/>
      <c r="J330" s="140"/>
      <c r="K330" s="174" t="s">
        <v>720</v>
      </c>
      <c r="L330" s="140" t="s">
        <v>1616</v>
      </c>
      <c r="M330" s="150">
        <v>1733.8508000000002</v>
      </c>
      <c r="N330" s="150">
        <v>74.078600000000009</v>
      </c>
      <c r="O330" s="150">
        <v>192.0419</v>
      </c>
      <c r="P330" s="150">
        <v>2056.1115999999997</v>
      </c>
      <c r="Q330" s="150">
        <v>4056.0828999999999</v>
      </c>
      <c r="R330" s="151">
        <f t="shared" si="10"/>
        <v>2056.1115999999997</v>
      </c>
      <c r="S330" s="153">
        <f t="shared" si="11"/>
        <v>4056.0828999999999</v>
      </c>
    </row>
    <row r="331" spans="1:19" x14ac:dyDescent="0.4">
      <c r="A331" s="136" t="s">
        <v>285</v>
      </c>
      <c r="B331" s="140" t="s">
        <v>2306</v>
      </c>
      <c r="C331" s="144">
        <v>159338</v>
      </c>
      <c r="D331" s="144">
        <v>9856</v>
      </c>
      <c r="E331" s="144">
        <v>182</v>
      </c>
      <c r="F331" s="145">
        <v>148436</v>
      </c>
      <c r="G331" s="144">
        <v>864</v>
      </c>
      <c r="H331" s="144">
        <v>0</v>
      </c>
      <c r="I331" s="140"/>
      <c r="J331" s="140"/>
      <c r="K331" s="174" t="s">
        <v>721</v>
      </c>
      <c r="L331" s="140" t="s">
        <v>1617</v>
      </c>
      <c r="M331" s="150">
        <v>784.54750000000001</v>
      </c>
      <c r="N331" s="150">
        <v>21.6113</v>
      </c>
      <c r="O331" s="150">
        <v>83.814900000000009</v>
      </c>
      <c r="P331" s="150">
        <v>21.464500000000029</v>
      </c>
      <c r="Q331" s="150">
        <v>911.43820000000005</v>
      </c>
      <c r="R331" s="151">
        <f t="shared" si="10"/>
        <v>21.464500000000029</v>
      </c>
      <c r="S331" s="153">
        <f t="shared" si="11"/>
        <v>911.43820000000005</v>
      </c>
    </row>
    <row r="332" spans="1:19" x14ac:dyDescent="0.4">
      <c r="A332" s="136" t="s">
        <v>286</v>
      </c>
      <c r="B332" s="140" t="s">
        <v>2307</v>
      </c>
      <c r="C332" s="144">
        <v>115906</v>
      </c>
      <c r="D332" s="144">
        <v>44742</v>
      </c>
      <c r="E332" s="144">
        <v>6763</v>
      </c>
      <c r="F332" s="145">
        <v>53359</v>
      </c>
      <c r="G332" s="144">
        <v>10102</v>
      </c>
      <c r="H332" s="144">
        <v>940</v>
      </c>
      <c r="I332" s="140"/>
      <c r="J332" s="140"/>
      <c r="K332" s="174" t="s">
        <v>559</v>
      </c>
      <c r="L332" s="140" t="s">
        <v>1458</v>
      </c>
      <c r="M332" s="150">
        <v>1872.5204000000001</v>
      </c>
      <c r="N332" s="150">
        <v>82.636600000000001</v>
      </c>
      <c r="O332" s="150">
        <v>114.46130000000001</v>
      </c>
      <c r="P332" s="150">
        <v>142.30270000000019</v>
      </c>
      <c r="Q332" s="150">
        <v>2211.9210000000003</v>
      </c>
      <c r="R332" s="151">
        <f t="shared" si="10"/>
        <v>142.30270000000019</v>
      </c>
      <c r="S332" s="153">
        <f t="shared" si="11"/>
        <v>2211.9210000000003</v>
      </c>
    </row>
    <row r="333" spans="1:19" x14ac:dyDescent="0.4">
      <c r="A333" s="136" t="s">
        <v>287</v>
      </c>
      <c r="B333" s="140" t="s">
        <v>2308</v>
      </c>
      <c r="C333" s="144">
        <v>85702</v>
      </c>
      <c r="D333" s="144">
        <v>10940</v>
      </c>
      <c r="E333" s="144">
        <v>4596</v>
      </c>
      <c r="F333" s="145">
        <v>62066</v>
      </c>
      <c r="G333" s="144">
        <v>8100</v>
      </c>
      <c r="H333" s="144">
        <v>0</v>
      </c>
      <c r="I333" s="140"/>
      <c r="J333" s="140"/>
      <c r="K333" s="174" t="s">
        <v>560</v>
      </c>
      <c r="L333" s="140" t="s">
        <v>1459</v>
      </c>
      <c r="M333" s="150">
        <v>1364.5294000000001</v>
      </c>
      <c r="N333" s="150">
        <v>55.177700000000002</v>
      </c>
      <c r="O333" s="150">
        <v>72.818600000000004</v>
      </c>
      <c r="P333" s="150">
        <v>75.2974999999999</v>
      </c>
      <c r="Q333" s="150">
        <v>1567.8232</v>
      </c>
      <c r="R333" s="151">
        <f t="shared" si="10"/>
        <v>75.2974999999999</v>
      </c>
      <c r="S333" s="153">
        <f t="shared" si="11"/>
        <v>1567.8232</v>
      </c>
    </row>
    <row r="334" spans="1:19" x14ac:dyDescent="0.4">
      <c r="A334" s="136" t="s">
        <v>288</v>
      </c>
      <c r="B334" s="140" t="s">
        <v>2309</v>
      </c>
      <c r="C334" s="144">
        <v>63099</v>
      </c>
      <c r="D334" s="144">
        <v>12424</v>
      </c>
      <c r="E334" s="144">
        <v>3852</v>
      </c>
      <c r="F334" s="145">
        <v>42071</v>
      </c>
      <c r="G334" s="144">
        <v>4752</v>
      </c>
      <c r="H334" s="144">
        <v>0</v>
      </c>
      <c r="I334" s="140"/>
      <c r="J334" s="140"/>
      <c r="K334" s="174" t="s">
        <v>561</v>
      </c>
      <c r="L334" s="140" t="s">
        <v>1460</v>
      </c>
      <c r="M334" s="150">
        <v>3546.3929000000003</v>
      </c>
      <c r="N334" s="150">
        <v>136.56460000000001</v>
      </c>
      <c r="O334" s="150">
        <v>254.52839999999995</v>
      </c>
      <c r="P334" s="150">
        <v>189.24249999999969</v>
      </c>
      <c r="Q334" s="150">
        <v>4126.7284</v>
      </c>
      <c r="R334" s="151">
        <f t="shared" si="10"/>
        <v>189.24249999999969</v>
      </c>
      <c r="S334" s="153">
        <f t="shared" si="11"/>
        <v>4126.7284</v>
      </c>
    </row>
    <row r="335" spans="1:19" x14ac:dyDescent="0.4">
      <c r="A335" s="136" t="s">
        <v>313</v>
      </c>
      <c r="B335" s="140" t="s">
        <v>2310</v>
      </c>
      <c r="C335" s="144">
        <v>327206</v>
      </c>
      <c r="D335" s="144">
        <v>86775</v>
      </c>
      <c r="E335" s="144">
        <v>41347</v>
      </c>
      <c r="F335" s="145">
        <v>163141</v>
      </c>
      <c r="G335" s="144">
        <v>35943</v>
      </c>
      <c r="H335" s="144">
        <v>0</v>
      </c>
      <c r="I335" s="140"/>
      <c r="J335" s="140"/>
      <c r="K335" s="174" t="s">
        <v>562</v>
      </c>
      <c r="L335" s="140" t="s">
        <v>1461</v>
      </c>
      <c r="M335" s="150">
        <v>1568.1911</v>
      </c>
      <c r="N335" s="150">
        <v>64.487799999999993</v>
      </c>
      <c r="O335" s="150">
        <v>86.434700000000007</v>
      </c>
      <c r="P335" s="150">
        <v>55.143399999999829</v>
      </c>
      <c r="Q335" s="150">
        <v>1774.2569999999998</v>
      </c>
      <c r="R335" s="151">
        <f t="shared" si="10"/>
        <v>55.143399999999829</v>
      </c>
      <c r="S335" s="153">
        <f t="shared" si="11"/>
        <v>1774.2569999999998</v>
      </c>
    </row>
    <row r="336" spans="1:19" x14ac:dyDescent="0.4">
      <c r="A336" s="136" t="s">
        <v>314</v>
      </c>
      <c r="B336" s="140" t="s">
        <v>2311</v>
      </c>
      <c r="C336" s="144">
        <v>88094</v>
      </c>
      <c r="D336" s="144">
        <v>16515</v>
      </c>
      <c r="E336" s="144">
        <v>9478</v>
      </c>
      <c r="F336" s="145">
        <v>55279</v>
      </c>
      <c r="G336" s="144">
        <v>6822</v>
      </c>
      <c r="H336" s="144">
        <v>0</v>
      </c>
      <c r="I336" s="140"/>
      <c r="J336" s="140"/>
      <c r="K336" s="174" t="s">
        <v>439</v>
      </c>
      <c r="L336" s="140" t="s">
        <v>1338</v>
      </c>
      <c r="M336" s="150">
        <v>1500.306</v>
      </c>
      <c r="N336" s="150">
        <v>129.45099999999999</v>
      </c>
      <c r="O336" s="150">
        <v>116.13799999999999</v>
      </c>
      <c r="P336" s="150">
        <v>55.68299999999995</v>
      </c>
      <c r="Q336" s="150">
        <v>1801.578</v>
      </c>
      <c r="R336" s="151">
        <f t="shared" si="10"/>
        <v>55.68299999999995</v>
      </c>
      <c r="S336" s="153">
        <f t="shared" si="11"/>
        <v>1801.578</v>
      </c>
    </row>
    <row r="337" spans="1:19" x14ac:dyDescent="0.4">
      <c r="A337" s="136" t="s">
        <v>315</v>
      </c>
      <c r="B337" s="140" t="s">
        <v>2312</v>
      </c>
      <c r="C337" s="144">
        <v>107383</v>
      </c>
      <c r="D337" s="144">
        <v>12063</v>
      </c>
      <c r="E337" s="144">
        <v>9913</v>
      </c>
      <c r="F337" s="145">
        <v>78170</v>
      </c>
      <c r="G337" s="144">
        <v>6700</v>
      </c>
      <c r="H337" s="144">
        <v>537</v>
      </c>
      <c r="I337" s="140"/>
      <c r="J337" s="140"/>
      <c r="K337" s="174" t="s">
        <v>440</v>
      </c>
      <c r="L337" s="140" t="s">
        <v>1339</v>
      </c>
      <c r="M337" s="150">
        <v>1168.6170000000002</v>
      </c>
      <c r="N337" s="150">
        <v>66.630300000000005</v>
      </c>
      <c r="O337" s="150">
        <v>101.5081</v>
      </c>
      <c r="P337" s="201">
        <v>-59.067600000000041</v>
      </c>
      <c r="Q337" s="150">
        <v>1277.6878000000002</v>
      </c>
      <c r="R337" s="151">
        <f t="shared" si="10"/>
        <v>-59.067600000000041</v>
      </c>
      <c r="S337" s="153">
        <f t="shared" si="11"/>
        <v>1277.6878000000002</v>
      </c>
    </row>
    <row r="338" spans="1:19" x14ac:dyDescent="0.4">
      <c r="A338" s="136" t="s">
        <v>316</v>
      </c>
      <c r="B338" s="140" t="s">
        <v>2313</v>
      </c>
      <c r="C338" s="144">
        <v>190855</v>
      </c>
      <c r="D338" s="144">
        <v>30864</v>
      </c>
      <c r="E338" s="144">
        <v>21159</v>
      </c>
      <c r="F338" s="145">
        <v>121004</v>
      </c>
      <c r="G338" s="144">
        <v>14636</v>
      </c>
      <c r="H338" s="144">
        <v>3192</v>
      </c>
      <c r="I338" s="140"/>
      <c r="J338" s="140"/>
      <c r="K338" s="174" t="s">
        <v>441</v>
      </c>
      <c r="L338" s="140" t="s">
        <v>1340</v>
      </c>
      <c r="M338" s="150">
        <v>3122.2582000000002</v>
      </c>
      <c r="N338" s="150">
        <v>165.43610000000001</v>
      </c>
      <c r="O338" s="150">
        <v>192.7029</v>
      </c>
      <c r="P338" s="150">
        <v>116.35749999999973</v>
      </c>
      <c r="Q338" s="150">
        <v>3596.7547</v>
      </c>
      <c r="R338" s="151">
        <f t="shared" si="10"/>
        <v>116.35749999999973</v>
      </c>
      <c r="S338" s="153">
        <f t="shared" si="11"/>
        <v>3596.7547</v>
      </c>
    </row>
    <row r="339" spans="1:19" x14ac:dyDescent="0.4">
      <c r="A339" s="136" t="s">
        <v>317</v>
      </c>
      <c r="B339" s="140" t="s">
        <v>2314</v>
      </c>
      <c r="C339" s="144">
        <v>66680</v>
      </c>
      <c r="D339" s="144">
        <v>6733</v>
      </c>
      <c r="E339" s="144">
        <v>5636</v>
      </c>
      <c r="F339" s="145">
        <v>46649</v>
      </c>
      <c r="G339" s="144">
        <v>7662</v>
      </c>
      <c r="H339" s="144">
        <v>0</v>
      </c>
      <c r="I339" s="140"/>
      <c r="J339" s="140"/>
      <c r="K339" s="174" t="s">
        <v>442</v>
      </c>
      <c r="L339" s="140" t="s">
        <v>1341</v>
      </c>
      <c r="M339" s="150">
        <v>14049.8662</v>
      </c>
      <c r="N339" s="150">
        <v>1243.874</v>
      </c>
      <c r="O339" s="150">
        <v>2133.9244999999996</v>
      </c>
      <c r="P339" s="150">
        <v>394.6620999999991</v>
      </c>
      <c r="Q339" s="150">
        <v>17822.326799999999</v>
      </c>
      <c r="R339" s="151">
        <f t="shared" si="10"/>
        <v>394.6620999999991</v>
      </c>
      <c r="S339" s="153">
        <f t="shared" si="11"/>
        <v>17822.326799999999</v>
      </c>
    </row>
    <row r="340" spans="1:19" x14ac:dyDescent="0.4">
      <c r="A340" s="136" t="s">
        <v>318</v>
      </c>
      <c r="B340" s="140" t="s">
        <v>2315</v>
      </c>
      <c r="C340" s="144">
        <v>134615</v>
      </c>
      <c r="D340" s="144">
        <v>30843</v>
      </c>
      <c r="E340" s="144">
        <v>9560</v>
      </c>
      <c r="F340" s="145">
        <v>77474</v>
      </c>
      <c r="G340" s="144">
        <v>16738</v>
      </c>
      <c r="H340" s="144">
        <v>0</v>
      </c>
      <c r="I340" s="140"/>
      <c r="J340" s="140"/>
      <c r="K340" s="174" t="s">
        <v>443</v>
      </c>
      <c r="L340" s="140" t="s">
        <v>1342</v>
      </c>
      <c r="M340" s="150">
        <v>1816.2323999999999</v>
      </c>
      <c r="N340" s="150">
        <v>51.609199999999994</v>
      </c>
      <c r="O340" s="150">
        <v>86.876100000000008</v>
      </c>
      <c r="P340" s="150">
        <v>73.155500000000359</v>
      </c>
      <c r="Q340" s="150">
        <v>2027.8732000000002</v>
      </c>
      <c r="R340" s="151">
        <f t="shared" si="10"/>
        <v>73.155500000000359</v>
      </c>
      <c r="S340" s="153">
        <f t="shared" si="11"/>
        <v>2027.8732000000002</v>
      </c>
    </row>
    <row r="341" spans="1:19" x14ac:dyDescent="0.4">
      <c r="A341" s="136" t="s">
        <v>319</v>
      </c>
      <c r="B341" s="140" t="s">
        <v>2316</v>
      </c>
      <c r="C341" s="144">
        <v>412273</v>
      </c>
      <c r="D341" s="144">
        <v>81486</v>
      </c>
      <c r="E341" s="144">
        <v>79959</v>
      </c>
      <c r="F341" s="145">
        <v>188147</v>
      </c>
      <c r="G341" s="144">
        <v>62187</v>
      </c>
      <c r="H341" s="144">
        <v>494</v>
      </c>
      <c r="I341" s="140"/>
      <c r="J341" s="140"/>
      <c r="K341" s="174" t="s">
        <v>444</v>
      </c>
      <c r="L341" s="140" t="s">
        <v>1343</v>
      </c>
      <c r="M341" s="150">
        <v>4697.7476000000006</v>
      </c>
      <c r="N341" s="150">
        <v>392.06630000000001</v>
      </c>
      <c r="O341" s="150">
        <v>394852.02020000009</v>
      </c>
      <c r="P341" s="201">
        <v>-393936.72860000009</v>
      </c>
      <c r="Q341" s="150">
        <v>6005.1054999999997</v>
      </c>
      <c r="R341" s="151">
        <f t="shared" si="10"/>
        <v>-393936.72860000009</v>
      </c>
      <c r="S341" s="153">
        <f t="shared" si="11"/>
        <v>6005.1055000000051</v>
      </c>
    </row>
    <row r="342" spans="1:19" x14ac:dyDescent="0.4">
      <c r="A342" s="136" t="s">
        <v>320</v>
      </c>
      <c r="B342" s="140" t="s">
        <v>2317</v>
      </c>
      <c r="C342" s="144">
        <v>160728</v>
      </c>
      <c r="D342" s="144">
        <v>21580</v>
      </c>
      <c r="E342" s="144">
        <v>17197</v>
      </c>
      <c r="F342" s="145">
        <v>116929</v>
      </c>
      <c r="G342" s="144">
        <v>5022</v>
      </c>
      <c r="H342" s="144">
        <v>0</v>
      </c>
      <c r="I342" s="140"/>
      <c r="J342" s="140"/>
      <c r="K342" s="174" t="s">
        <v>445</v>
      </c>
      <c r="L342" s="140" t="s">
        <v>1344</v>
      </c>
      <c r="M342" s="150">
        <v>1755.6342999999999</v>
      </c>
      <c r="N342" s="150">
        <v>94.828000000000003</v>
      </c>
      <c r="O342" s="150">
        <v>104.74139999999998</v>
      </c>
      <c r="P342" s="150">
        <v>86.234100000000225</v>
      </c>
      <c r="Q342" s="150">
        <v>2041.4378000000002</v>
      </c>
      <c r="R342" s="151">
        <f t="shared" si="10"/>
        <v>86.234100000000225</v>
      </c>
      <c r="S342" s="153">
        <f t="shared" si="11"/>
        <v>2041.4377999999999</v>
      </c>
    </row>
    <row r="343" spans="1:19" x14ac:dyDescent="0.4">
      <c r="A343" s="136" t="s">
        <v>405</v>
      </c>
      <c r="B343" s="140" t="s">
        <v>2318</v>
      </c>
      <c r="C343" s="144">
        <v>680747</v>
      </c>
      <c r="D343" s="144">
        <v>74775</v>
      </c>
      <c r="E343" s="144">
        <v>45001</v>
      </c>
      <c r="F343" s="145">
        <v>459191</v>
      </c>
      <c r="G343" s="144">
        <v>101779</v>
      </c>
      <c r="H343" s="144">
        <v>1</v>
      </c>
      <c r="I343" s="140"/>
      <c r="J343" s="140"/>
      <c r="K343" s="174" t="s">
        <v>446</v>
      </c>
      <c r="L343" s="140" t="s">
        <v>1345</v>
      </c>
      <c r="M343" s="150">
        <v>4888.4170999999997</v>
      </c>
      <c r="N343" s="150">
        <v>377.35930000000002</v>
      </c>
      <c r="O343" s="150">
        <v>360.27660000000003</v>
      </c>
      <c r="P343" s="150">
        <v>462.16440000000068</v>
      </c>
      <c r="Q343" s="150">
        <v>6088.2174000000005</v>
      </c>
      <c r="R343" s="151">
        <f t="shared" si="10"/>
        <v>462.16440000000068</v>
      </c>
      <c r="S343" s="153">
        <f t="shared" si="11"/>
        <v>6088.2174000000005</v>
      </c>
    </row>
    <row r="344" spans="1:19" x14ac:dyDescent="0.4">
      <c r="A344" s="136" t="s">
        <v>406</v>
      </c>
      <c r="B344" s="140" t="s">
        <v>2319</v>
      </c>
      <c r="C344" s="144">
        <v>184751</v>
      </c>
      <c r="D344" s="144">
        <v>16341</v>
      </c>
      <c r="E344" s="144">
        <v>24458</v>
      </c>
      <c r="F344" s="145">
        <v>49650</v>
      </c>
      <c r="G344" s="144">
        <v>40431</v>
      </c>
      <c r="H344" s="144">
        <v>53871</v>
      </c>
      <c r="I344" s="140"/>
      <c r="J344" s="140"/>
      <c r="K344" s="174" t="s">
        <v>447</v>
      </c>
      <c r="L344" s="140" t="s">
        <v>1346</v>
      </c>
      <c r="M344" s="150">
        <v>1175.5781999999999</v>
      </c>
      <c r="N344" s="150">
        <v>25.662300000000002</v>
      </c>
      <c r="O344" s="150">
        <v>110.85170000000002</v>
      </c>
      <c r="P344" s="150">
        <v>36.386200000000002</v>
      </c>
      <c r="Q344" s="150">
        <v>1348.4784</v>
      </c>
      <c r="R344" s="151">
        <f t="shared" si="10"/>
        <v>36.386200000000002</v>
      </c>
      <c r="S344" s="153">
        <f t="shared" si="11"/>
        <v>1348.4783999999997</v>
      </c>
    </row>
    <row r="345" spans="1:19" x14ac:dyDescent="0.4">
      <c r="A345" s="136" t="s">
        <v>407</v>
      </c>
      <c r="B345" s="140" t="s">
        <v>2320</v>
      </c>
      <c r="C345" s="144">
        <v>238275</v>
      </c>
      <c r="D345" s="144">
        <v>20980</v>
      </c>
      <c r="E345" s="144">
        <v>31947</v>
      </c>
      <c r="F345" s="145">
        <v>123803</v>
      </c>
      <c r="G345" s="144">
        <v>58938</v>
      </c>
      <c r="H345" s="144">
        <v>2607</v>
      </c>
      <c r="I345" s="140"/>
      <c r="J345" s="140"/>
      <c r="K345" s="174" t="s">
        <v>448</v>
      </c>
      <c r="L345" s="140" t="s">
        <v>1347</v>
      </c>
      <c r="M345" s="150">
        <v>3225.3061999999995</v>
      </c>
      <c r="N345" s="150">
        <v>212.2371</v>
      </c>
      <c r="O345" s="150">
        <v>398.0958</v>
      </c>
      <c r="P345" s="150">
        <v>729.81870000000049</v>
      </c>
      <c r="Q345" s="150">
        <v>4565.4578000000001</v>
      </c>
      <c r="R345" s="151">
        <f t="shared" si="10"/>
        <v>729.81870000000049</v>
      </c>
      <c r="S345" s="153">
        <f t="shared" si="11"/>
        <v>4565.4578000000001</v>
      </c>
    </row>
    <row r="346" spans="1:19" x14ac:dyDescent="0.4">
      <c r="A346" s="136" t="s">
        <v>408</v>
      </c>
      <c r="B346" s="140" t="s">
        <v>2321</v>
      </c>
      <c r="C346" s="144">
        <v>117504</v>
      </c>
      <c r="D346" s="144">
        <v>8321</v>
      </c>
      <c r="E346" s="144">
        <v>9030</v>
      </c>
      <c r="F346" s="145">
        <v>86840</v>
      </c>
      <c r="G346" s="144">
        <v>13179</v>
      </c>
      <c r="H346" s="144">
        <v>134</v>
      </c>
      <c r="I346" s="140"/>
      <c r="J346" s="140"/>
      <c r="K346" s="174" t="s">
        <v>449</v>
      </c>
      <c r="L346" s="140" t="s">
        <v>1348</v>
      </c>
      <c r="M346" s="150">
        <v>1100.4988000000001</v>
      </c>
      <c r="N346" s="150">
        <v>34.5565</v>
      </c>
      <c r="O346" s="150">
        <v>107.5902</v>
      </c>
      <c r="P346" s="150">
        <v>75.369300000000081</v>
      </c>
      <c r="Q346" s="150">
        <v>1318.0148000000002</v>
      </c>
      <c r="R346" s="151">
        <f t="shared" si="10"/>
        <v>75.369300000000081</v>
      </c>
      <c r="S346" s="153">
        <f t="shared" si="11"/>
        <v>1318.0148000000002</v>
      </c>
    </row>
    <row r="347" spans="1:19" x14ac:dyDescent="0.4">
      <c r="A347" s="136" t="s">
        <v>409</v>
      </c>
      <c r="B347" s="140" t="s">
        <v>2322</v>
      </c>
      <c r="C347" s="144">
        <v>126750</v>
      </c>
      <c r="D347" s="144">
        <v>8129</v>
      </c>
      <c r="E347" s="144">
        <v>2057</v>
      </c>
      <c r="F347" s="145">
        <v>96361</v>
      </c>
      <c r="G347" s="144">
        <v>20203</v>
      </c>
      <c r="H347" s="144">
        <v>0</v>
      </c>
      <c r="I347" s="140"/>
      <c r="J347" s="140"/>
      <c r="K347" s="174" t="s">
        <v>450</v>
      </c>
      <c r="L347" s="140" t="s">
        <v>1349</v>
      </c>
      <c r="M347" s="150">
        <v>1147.9100000000001</v>
      </c>
      <c r="N347" s="150">
        <v>58.660000000000004</v>
      </c>
      <c r="O347" s="150">
        <v>85.680000000000021</v>
      </c>
      <c r="P347" s="150">
        <v>65.09999999999981</v>
      </c>
      <c r="Q347" s="150">
        <v>1357.35</v>
      </c>
      <c r="R347" s="151">
        <f t="shared" si="10"/>
        <v>65.09999999999981</v>
      </c>
      <c r="S347" s="153">
        <f t="shared" si="11"/>
        <v>1357.3500000000001</v>
      </c>
    </row>
    <row r="348" spans="1:19" x14ac:dyDescent="0.4">
      <c r="A348" s="136" t="s">
        <v>410</v>
      </c>
      <c r="B348" s="140" t="s">
        <v>2323</v>
      </c>
      <c r="C348" s="144">
        <v>43245</v>
      </c>
      <c r="D348" s="144">
        <v>1818</v>
      </c>
      <c r="E348" s="144">
        <v>5475</v>
      </c>
      <c r="F348" s="145">
        <v>34341</v>
      </c>
      <c r="G348" s="144">
        <v>1345</v>
      </c>
      <c r="H348" s="144">
        <v>266</v>
      </c>
      <c r="I348" s="140"/>
      <c r="J348" s="140"/>
      <c r="K348" s="174" t="s">
        <v>451</v>
      </c>
      <c r="L348" s="140" t="s">
        <v>1350</v>
      </c>
      <c r="M348" s="150">
        <v>2068.8388</v>
      </c>
      <c r="N348" s="150">
        <v>119.37129999999999</v>
      </c>
      <c r="O348" s="150">
        <v>189.27909999999997</v>
      </c>
      <c r="P348" s="150">
        <v>82.510199999999713</v>
      </c>
      <c r="Q348" s="150">
        <v>2459.9993999999997</v>
      </c>
      <c r="R348" s="151">
        <f t="shared" si="10"/>
        <v>82.510199999999713</v>
      </c>
      <c r="S348" s="153">
        <f t="shared" si="11"/>
        <v>2459.9993999999997</v>
      </c>
    </row>
    <row r="349" spans="1:19" x14ac:dyDescent="0.4">
      <c r="A349" s="136" t="s">
        <v>370</v>
      </c>
      <c r="B349" s="140" t="s">
        <v>2324</v>
      </c>
      <c r="C349" s="144">
        <v>718684</v>
      </c>
      <c r="D349" s="144">
        <v>7214</v>
      </c>
      <c r="E349" s="144">
        <v>135892</v>
      </c>
      <c r="F349" s="145">
        <v>458031</v>
      </c>
      <c r="G349" s="144">
        <v>117547</v>
      </c>
      <c r="H349" s="144">
        <v>0</v>
      </c>
      <c r="I349" s="140"/>
      <c r="J349" s="140"/>
      <c r="K349" s="174" t="s">
        <v>452</v>
      </c>
      <c r="L349" s="140" t="s">
        <v>1351</v>
      </c>
      <c r="M349" s="150">
        <v>2451.4774000000002</v>
      </c>
      <c r="N349" s="150">
        <v>71.841000000000008</v>
      </c>
      <c r="O349" s="150">
        <v>169.76669999999996</v>
      </c>
      <c r="P349" s="150">
        <v>132.97979999999967</v>
      </c>
      <c r="Q349" s="150">
        <v>2826.0648999999999</v>
      </c>
      <c r="R349" s="151">
        <f t="shared" si="10"/>
        <v>132.97979999999967</v>
      </c>
      <c r="S349" s="153">
        <f t="shared" si="11"/>
        <v>2826.0648999999999</v>
      </c>
    </row>
    <row r="350" spans="1:19" x14ac:dyDescent="0.4">
      <c r="A350" s="136" t="s">
        <v>371</v>
      </c>
      <c r="B350" s="140" t="s">
        <v>2325</v>
      </c>
      <c r="C350" s="144">
        <v>311351</v>
      </c>
      <c r="D350" s="144">
        <v>0</v>
      </c>
      <c r="E350" s="144">
        <v>87427</v>
      </c>
      <c r="F350" s="145">
        <v>162390</v>
      </c>
      <c r="G350" s="144">
        <v>61534</v>
      </c>
      <c r="H350" s="144">
        <v>0</v>
      </c>
      <c r="I350" s="140"/>
      <c r="J350" s="140"/>
      <c r="K350" s="174" t="s">
        <v>453</v>
      </c>
      <c r="L350" s="140" t="s">
        <v>1352</v>
      </c>
      <c r="M350" s="150">
        <v>3044.1800000000003</v>
      </c>
      <c r="N350" s="150">
        <v>131.25</v>
      </c>
      <c r="O350" s="150">
        <v>335.11</v>
      </c>
      <c r="P350" s="150">
        <v>71.669999999999277</v>
      </c>
      <c r="Q350" s="150">
        <v>3582.2099999999996</v>
      </c>
      <c r="R350" s="151">
        <f t="shared" si="10"/>
        <v>71.669999999999277</v>
      </c>
      <c r="S350" s="153">
        <f t="shared" si="11"/>
        <v>3582.2099999999996</v>
      </c>
    </row>
    <row r="351" spans="1:19" x14ac:dyDescent="0.4">
      <c r="A351" s="136" t="s">
        <v>372</v>
      </c>
      <c r="B351" s="140" t="s">
        <v>2326</v>
      </c>
      <c r="C351" s="144">
        <v>90582</v>
      </c>
      <c r="D351" s="144">
        <v>3826</v>
      </c>
      <c r="E351" s="144">
        <v>21690</v>
      </c>
      <c r="F351" s="145">
        <v>37368</v>
      </c>
      <c r="G351" s="144">
        <v>27698</v>
      </c>
      <c r="H351" s="144">
        <v>0</v>
      </c>
      <c r="I351" s="140"/>
      <c r="J351" s="140"/>
      <c r="K351" s="174" t="s">
        <v>454</v>
      </c>
      <c r="L351" s="140" t="s">
        <v>1353</v>
      </c>
      <c r="M351" s="150">
        <v>1377.11</v>
      </c>
      <c r="N351" s="150">
        <v>72.680000000000007</v>
      </c>
      <c r="O351" s="150">
        <v>111.03999999999999</v>
      </c>
      <c r="P351" s="150">
        <v>92.940000000000083</v>
      </c>
      <c r="Q351" s="150">
        <v>1653.77</v>
      </c>
      <c r="R351" s="151">
        <f t="shared" si="10"/>
        <v>92.940000000000083</v>
      </c>
      <c r="S351" s="153">
        <f t="shared" si="11"/>
        <v>1653.77</v>
      </c>
    </row>
    <row r="352" spans="1:19" x14ac:dyDescent="0.4">
      <c r="A352" s="136" t="s">
        <v>373</v>
      </c>
      <c r="B352" s="140" t="s">
        <v>2327</v>
      </c>
      <c r="C352" s="144">
        <v>490663</v>
      </c>
      <c r="D352" s="144">
        <v>19494</v>
      </c>
      <c r="E352" s="144">
        <v>206023</v>
      </c>
      <c r="F352" s="145">
        <v>236370</v>
      </c>
      <c r="G352" s="144">
        <v>28776</v>
      </c>
      <c r="H352" s="144">
        <v>0</v>
      </c>
      <c r="I352" s="140"/>
      <c r="J352" s="140"/>
      <c r="K352" s="174" t="s">
        <v>455</v>
      </c>
      <c r="L352" s="140" t="s">
        <v>1354</v>
      </c>
      <c r="M352" s="150">
        <v>927.50759999999991</v>
      </c>
      <c r="N352" s="150">
        <v>45.019799999999996</v>
      </c>
      <c r="O352" s="150">
        <v>60.203099999999999</v>
      </c>
      <c r="P352" s="150">
        <v>60.226900000000093</v>
      </c>
      <c r="Q352" s="150">
        <v>1092.9574</v>
      </c>
      <c r="R352" s="151">
        <f t="shared" si="10"/>
        <v>60.226900000000093</v>
      </c>
      <c r="S352" s="153">
        <f t="shared" si="11"/>
        <v>1092.9574</v>
      </c>
    </row>
    <row r="353" spans="1:19" x14ac:dyDescent="0.4">
      <c r="A353" s="136" t="s">
        <v>374</v>
      </c>
      <c r="B353" s="140" t="s">
        <v>2328</v>
      </c>
      <c r="C353" s="144">
        <v>70532</v>
      </c>
      <c r="D353" s="144">
        <v>6587</v>
      </c>
      <c r="E353" s="144">
        <v>11938</v>
      </c>
      <c r="F353" s="145">
        <v>37918</v>
      </c>
      <c r="G353" s="144">
        <v>14017</v>
      </c>
      <c r="H353" s="144">
        <v>72</v>
      </c>
      <c r="I353" s="140"/>
      <c r="J353" s="140"/>
      <c r="K353" s="174" t="s">
        <v>456</v>
      </c>
      <c r="L353" s="140" t="s">
        <v>1355</v>
      </c>
      <c r="M353" s="150">
        <v>775.87040000000002</v>
      </c>
      <c r="N353" s="150">
        <v>22.441199999999998</v>
      </c>
      <c r="O353" s="150">
        <v>39.062999999999995</v>
      </c>
      <c r="P353" s="150">
        <v>38.267199999999868</v>
      </c>
      <c r="Q353" s="150">
        <v>875.64179999999988</v>
      </c>
      <c r="R353" s="151">
        <f t="shared" si="10"/>
        <v>38.267199999999868</v>
      </c>
      <c r="S353" s="153">
        <f t="shared" si="11"/>
        <v>875.64179999999988</v>
      </c>
    </row>
    <row r="354" spans="1:19" x14ac:dyDescent="0.4">
      <c r="A354" s="136" t="s">
        <v>375</v>
      </c>
      <c r="B354" s="140" t="s">
        <v>2329</v>
      </c>
      <c r="C354" s="144">
        <v>229655</v>
      </c>
      <c r="D354" s="144">
        <v>16530</v>
      </c>
      <c r="E354" s="144">
        <v>46267</v>
      </c>
      <c r="F354" s="145">
        <v>98580</v>
      </c>
      <c r="G354" s="144">
        <v>49630</v>
      </c>
      <c r="H354" s="144">
        <v>18648</v>
      </c>
      <c r="I354" s="140"/>
      <c r="J354" s="140"/>
      <c r="K354" s="174" t="s">
        <v>565</v>
      </c>
      <c r="L354" s="140" t="s">
        <v>1464</v>
      </c>
      <c r="M354" s="150">
        <v>1689.5388</v>
      </c>
      <c r="N354" s="150">
        <v>67.5428</v>
      </c>
      <c r="O354" s="150">
        <v>123.59779999999999</v>
      </c>
      <c r="P354" s="150">
        <v>55.870799999999875</v>
      </c>
      <c r="Q354" s="150">
        <v>1936.5501999999999</v>
      </c>
      <c r="R354" s="151">
        <f t="shared" si="10"/>
        <v>55.870799999999875</v>
      </c>
      <c r="S354" s="153">
        <f t="shared" si="11"/>
        <v>1936.5501999999999</v>
      </c>
    </row>
    <row r="355" spans="1:19" x14ac:dyDescent="0.4">
      <c r="A355" s="136" t="s">
        <v>376</v>
      </c>
      <c r="B355" s="140" t="s">
        <v>2330</v>
      </c>
      <c r="C355" s="144">
        <v>313821</v>
      </c>
      <c r="D355" s="144">
        <v>34237</v>
      </c>
      <c r="E355" s="144">
        <v>96051</v>
      </c>
      <c r="F355" s="145">
        <v>167338</v>
      </c>
      <c r="G355" s="144">
        <v>6693</v>
      </c>
      <c r="H355" s="144">
        <v>9502</v>
      </c>
      <c r="I355" s="140"/>
      <c r="J355" s="140"/>
      <c r="K355" s="174" t="s">
        <v>566</v>
      </c>
      <c r="L355" s="140" t="s">
        <v>1465</v>
      </c>
      <c r="M355" s="150">
        <v>1665.6821999999997</v>
      </c>
      <c r="N355" s="150">
        <v>41.711700000000008</v>
      </c>
      <c r="O355" s="150">
        <v>144.65289999999999</v>
      </c>
      <c r="P355" s="150">
        <v>58.804200000000378</v>
      </c>
      <c r="Q355" s="150">
        <v>1910.8510000000001</v>
      </c>
      <c r="R355" s="151">
        <f t="shared" si="10"/>
        <v>58.804200000000378</v>
      </c>
      <c r="S355" s="153">
        <f t="shared" si="11"/>
        <v>1910.8510000000001</v>
      </c>
    </row>
    <row r="356" spans="1:19" x14ac:dyDescent="0.4">
      <c r="A356" s="136" t="s">
        <v>377</v>
      </c>
      <c r="B356" s="140" t="s">
        <v>2331</v>
      </c>
      <c r="C356" s="144">
        <v>221610</v>
      </c>
      <c r="D356" s="144">
        <v>8943</v>
      </c>
      <c r="E356" s="144">
        <v>13555</v>
      </c>
      <c r="F356" s="145">
        <v>159938</v>
      </c>
      <c r="G356" s="144">
        <v>39174</v>
      </c>
      <c r="H356" s="144">
        <v>0</v>
      </c>
      <c r="I356" s="140"/>
      <c r="J356" s="140"/>
      <c r="K356" s="174" t="s">
        <v>567</v>
      </c>
      <c r="L356" s="140" t="s">
        <v>1466</v>
      </c>
      <c r="M356" s="150">
        <v>11720.710000000003</v>
      </c>
      <c r="N356" s="150">
        <v>708.71999999999991</v>
      </c>
      <c r="O356" s="150">
        <v>1302.32</v>
      </c>
      <c r="P356" s="150">
        <v>806.86999999999648</v>
      </c>
      <c r="Q356" s="150">
        <v>14538.619999999999</v>
      </c>
      <c r="R356" s="151">
        <f t="shared" si="10"/>
        <v>806.86999999999648</v>
      </c>
      <c r="S356" s="153">
        <f t="shared" si="11"/>
        <v>14538.619999999999</v>
      </c>
    </row>
    <row r="357" spans="1:19" x14ac:dyDescent="0.4">
      <c r="A357" s="136" t="s">
        <v>378</v>
      </c>
      <c r="B357" s="140" t="s">
        <v>2332</v>
      </c>
      <c r="C357" s="144">
        <v>25826</v>
      </c>
      <c r="D357" s="144">
        <v>2264</v>
      </c>
      <c r="E357" s="144">
        <v>2404</v>
      </c>
      <c r="F357" s="145">
        <v>18032</v>
      </c>
      <c r="G357" s="144">
        <v>3126</v>
      </c>
      <c r="H357" s="144">
        <v>0</v>
      </c>
      <c r="I357" s="140"/>
      <c r="J357" s="140"/>
      <c r="K357" s="174" t="s">
        <v>568</v>
      </c>
      <c r="L357" s="140" t="s">
        <v>1467</v>
      </c>
      <c r="M357" s="150">
        <v>0</v>
      </c>
      <c r="N357" s="150">
        <v>0</v>
      </c>
      <c r="O357" s="150">
        <v>0</v>
      </c>
      <c r="P357" s="150">
        <v>0</v>
      </c>
      <c r="Q357" s="150">
        <v>0</v>
      </c>
      <c r="R357" s="151">
        <f t="shared" si="10"/>
        <v>0</v>
      </c>
      <c r="S357" s="153">
        <f t="shared" si="11"/>
        <v>0</v>
      </c>
    </row>
    <row r="358" spans="1:19" x14ac:dyDescent="0.4">
      <c r="A358" s="136" t="s">
        <v>379</v>
      </c>
      <c r="B358" s="140" t="s">
        <v>2333</v>
      </c>
      <c r="C358" s="144">
        <v>147750</v>
      </c>
      <c r="D358" s="144">
        <v>10472</v>
      </c>
      <c r="E358" s="144">
        <v>20606</v>
      </c>
      <c r="F358" s="145">
        <v>84772</v>
      </c>
      <c r="G358" s="144">
        <v>31879</v>
      </c>
      <c r="H358" s="144">
        <v>21</v>
      </c>
      <c r="I358" s="140"/>
      <c r="J358" s="140"/>
      <c r="K358" s="174" t="s">
        <v>569</v>
      </c>
      <c r="L358" s="140" t="s">
        <v>1468</v>
      </c>
      <c r="M358" s="150">
        <v>1427.5121999999997</v>
      </c>
      <c r="N358" s="150">
        <v>48.931100000000008</v>
      </c>
      <c r="O358" s="150">
        <v>96.1892</v>
      </c>
      <c r="P358" s="150">
        <v>67.846299999999957</v>
      </c>
      <c r="Q358" s="150">
        <v>1640.4787999999996</v>
      </c>
      <c r="R358" s="151">
        <f t="shared" si="10"/>
        <v>67.846299999999957</v>
      </c>
      <c r="S358" s="153">
        <f t="shared" si="11"/>
        <v>1640.4787999999996</v>
      </c>
    </row>
    <row r="359" spans="1:19" x14ac:dyDescent="0.4">
      <c r="A359" s="136" t="s">
        <v>380</v>
      </c>
      <c r="B359" s="140" t="s">
        <v>2334</v>
      </c>
      <c r="C359" s="144">
        <v>122302</v>
      </c>
      <c r="D359" s="144">
        <v>5828</v>
      </c>
      <c r="E359" s="144">
        <v>42666</v>
      </c>
      <c r="F359" s="145">
        <v>49357</v>
      </c>
      <c r="G359" s="144">
        <v>24417</v>
      </c>
      <c r="H359" s="144">
        <v>34</v>
      </c>
      <c r="I359" s="140"/>
      <c r="J359" s="140"/>
      <c r="K359" s="174" t="s">
        <v>570</v>
      </c>
      <c r="L359" s="140" t="s">
        <v>1469</v>
      </c>
      <c r="M359" s="150">
        <v>3739.0106999999998</v>
      </c>
      <c r="N359" s="150">
        <v>127.4059</v>
      </c>
      <c r="O359" s="150">
        <v>245.01400000000001</v>
      </c>
      <c r="P359" s="150">
        <v>196.70780000000002</v>
      </c>
      <c r="Q359" s="150">
        <v>4308.1383999999998</v>
      </c>
      <c r="R359" s="151">
        <f t="shared" si="10"/>
        <v>196.70780000000002</v>
      </c>
      <c r="S359" s="153">
        <f t="shared" si="11"/>
        <v>4308.1383999999998</v>
      </c>
    </row>
    <row r="360" spans="1:19" x14ac:dyDescent="0.4">
      <c r="A360" s="136" t="s">
        <v>381</v>
      </c>
      <c r="B360" s="140" t="s">
        <v>2335</v>
      </c>
      <c r="C360" s="144">
        <v>80184</v>
      </c>
      <c r="D360" s="144">
        <v>8258</v>
      </c>
      <c r="E360" s="144">
        <v>49</v>
      </c>
      <c r="F360" s="145">
        <v>43733</v>
      </c>
      <c r="G360" s="144">
        <v>13752</v>
      </c>
      <c r="H360" s="144">
        <v>14392</v>
      </c>
      <c r="I360" s="140"/>
      <c r="J360" s="140"/>
      <c r="K360" s="174" t="s">
        <v>571</v>
      </c>
      <c r="L360" s="140" t="s">
        <v>1470</v>
      </c>
      <c r="M360" s="150">
        <v>939.08920000000001</v>
      </c>
      <c r="N360" s="150">
        <v>31.4726</v>
      </c>
      <c r="O360" s="150">
        <v>51.68</v>
      </c>
      <c r="P360" s="150">
        <v>41.535100000000064</v>
      </c>
      <c r="Q360" s="150">
        <v>1063.7769000000001</v>
      </c>
      <c r="R360" s="151">
        <f t="shared" si="10"/>
        <v>41.535100000000064</v>
      </c>
      <c r="S360" s="153">
        <f t="shared" si="11"/>
        <v>1063.7769000000001</v>
      </c>
    </row>
    <row r="361" spans="1:19" x14ac:dyDescent="0.4">
      <c r="A361" s="136" t="s">
        <v>396</v>
      </c>
      <c r="B361" s="140" t="s">
        <v>2336</v>
      </c>
      <c r="C361" s="144">
        <v>569782</v>
      </c>
      <c r="D361" s="144">
        <v>67764</v>
      </c>
      <c r="E361" s="144">
        <v>128470</v>
      </c>
      <c r="F361" s="145">
        <v>292759</v>
      </c>
      <c r="G361" s="144">
        <v>80788</v>
      </c>
      <c r="H361" s="144">
        <v>1</v>
      </c>
      <c r="I361" s="140"/>
      <c r="J361" s="140"/>
      <c r="K361" s="174" t="s">
        <v>572</v>
      </c>
      <c r="L361" s="140" t="s">
        <v>1471</v>
      </c>
      <c r="M361" s="150">
        <v>965.62140000000011</v>
      </c>
      <c r="N361" s="150">
        <v>37.808599999999998</v>
      </c>
      <c r="O361" s="150">
        <v>68.001400000000004</v>
      </c>
      <c r="P361" s="201">
        <v>983962.45660000003</v>
      </c>
      <c r="Q361" s="150">
        <v>985033.88799999992</v>
      </c>
      <c r="R361" s="151">
        <f t="shared" si="10"/>
        <v>983962.45660000003</v>
      </c>
      <c r="S361" s="153">
        <f t="shared" si="11"/>
        <v>985033.88800000004</v>
      </c>
    </row>
    <row r="362" spans="1:19" x14ac:dyDescent="0.4">
      <c r="A362" s="136" t="s">
        <v>397</v>
      </c>
      <c r="B362" s="140" t="s">
        <v>2337</v>
      </c>
      <c r="C362" s="144">
        <v>222026</v>
      </c>
      <c r="D362" s="144">
        <v>8064</v>
      </c>
      <c r="E362" s="144">
        <v>99412</v>
      </c>
      <c r="F362" s="145">
        <v>106201</v>
      </c>
      <c r="G362" s="144">
        <v>8321</v>
      </c>
      <c r="H362" s="144">
        <v>28</v>
      </c>
      <c r="I362" s="140"/>
      <c r="J362" s="140"/>
      <c r="K362" s="174" t="s">
        <v>573</v>
      </c>
      <c r="L362" s="140" t="s">
        <v>1472</v>
      </c>
      <c r="M362" s="150">
        <v>1270.6100000000001</v>
      </c>
      <c r="N362" s="150">
        <v>54.599999999999994</v>
      </c>
      <c r="O362" s="150">
        <v>104.64000000000001</v>
      </c>
      <c r="P362" s="150">
        <v>54.7199999999998</v>
      </c>
      <c r="Q362" s="150">
        <v>1484.57</v>
      </c>
      <c r="R362" s="151">
        <f t="shared" si="10"/>
        <v>54.7199999999998</v>
      </c>
      <c r="S362" s="153">
        <f t="shared" si="11"/>
        <v>1484.57</v>
      </c>
    </row>
    <row r="363" spans="1:19" x14ac:dyDescent="0.4">
      <c r="A363" s="136" t="s">
        <v>398</v>
      </c>
      <c r="B363" s="140" t="s">
        <v>2338</v>
      </c>
      <c r="C363" s="144">
        <v>149982</v>
      </c>
      <c r="D363" s="144">
        <v>5090</v>
      </c>
      <c r="E363" s="144">
        <v>10252</v>
      </c>
      <c r="F363" s="145">
        <v>89081</v>
      </c>
      <c r="G363" s="144">
        <v>45559</v>
      </c>
      <c r="H363" s="144">
        <v>0</v>
      </c>
      <c r="I363" s="140"/>
      <c r="J363" s="140"/>
      <c r="K363" s="174" t="s">
        <v>574</v>
      </c>
      <c r="L363" s="140" t="s">
        <v>1473</v>
      </c>
      <c r="M363" s="150">
        <v>1786.0717</v>
      </c>
      <c r="N363" s="150">
        <v>67.079300000000003</v>
      </c>
      <c r="O363" s="150">
        <v>151.78469999999999</v>
      </c>
      <c r="P363" s="150">
        <v>89.081600000000037</v>
      </c>
      <c r="Q363" s="150">
        <v>2094.0173</v>
      </c>
      <c r="R363" s="151">
        <f t="shared" si="10"/>
        <v>89.081600000000037</v>
      </c>
      <c r="S363" s="153">
        <f t="shared" si="11"/>
        <v>2094.0173</v>
      </c>
    </row>
    <row r="364" spans="1:19" x14ac:dyDescent="0.4">
      <c r="A364" s="136" t="s">
        <v>399</v>
      </c>
      <c r="B364" s="140" t="s">
        <v>2339</v>
      </c>
      <c r="C364" s="144">
        <v>248140</v>
      </c>
      <c r="D364" s="144">
        <v>21366</v>
      </c>
      <c r="E364" s="144">
        <v>27525</v>
      </c>
      <c r="F364" s="145">
        <v>152056</v>
      </c>
      <c r="G364" s="144">
        <v>47193</v>
      </c>
      <c r="H364" s="144">
        <v>0</v>
      </c>
      <c r="I364" s="140"/>
      <c r="J364" s="140"/>
      <c r="K364" s="174" t="s">
        <v>575</v>
      </c>
      <c r="L364" s="140" t="s">
        <v>1474</v>
      </c>
      <c r="M364" s="150">
        <v>4599.0421000000006</v>
      </c>
      <c r="N364" s="150">
        <v>144.49029999999999</v>
      </c>
      <c r="O364" s="150">
        <v>322.64000000000004</v>
      </c>
      <c r="P364" s="150">
        <v>336.12759999999872</v>
      </c>
      <c r="Q364" s="150">
        <v>5402.2999999999993</v>
      </c>
      <c r="R364" s="151">
        <f t="shared" si="10"/>
        <v>336.12759999999872</v>
      </c>
      <c r="S364" s="153">
        <f t="shared" si="11"/>
        <v>5402.3</v>
      </c>
    </row>
    <row r="365" spans="1:19" x14ac:dyDescent="0.4">
      <c r="A365" s="136" t="s">
        <v>400</v>
      </c>
      <c r="B365" s="140" t="s">
        <v>2340</v>
      </c>
      <c r="C365" s="144">
        <v>92310</v>
      </c>
      <c r="D365" s="144">
        <v>12394</v>
      </c>
      <c r="E365" s="144">
        <v>12279</v>
      </c>
      <c r="F365" s="145">
        <v>53907</v>
      </c>
      <c r="G365" s="144">
        <v>13730</v>
      </c>
      <c r="H365" s="144">
        <v>0</v>
      </c>
      <c r="I365" s="140"/>
      <c r="J365" s="140"/>
      <c r="K365" s="174" t="s">
        <v>576</v>
      </c>
      <c r="L365" s="140" t="s">
        <v>1475</v>
      </c>
      <c r="M365" s="150">
        <v>2118.5196999999998</v>
      </c>
      <c r="N365" s="150">
        <v>55.950400000000002</v>
      </c>
      <c r="O365" s="150">
        <v>451.62690000000003</v>
      </c>
      <c r="P365" s="150">
        <v>126.14850000000064</v>
      </c>
      <c r="Q365" s="150">
        <v>2752.2455000000004</v>
      </c>
      <c r="R365" s="151">
        <f t="shared" si="10"/>
        <v>126.14850000000064</v>
      </c>
      <c r="S365" s="153">
        <f t="shared" si="11"/>
        <v>2752.2455000000009</v>
      </c>
    </row>
    <row r="366" spans="1:19" x14ac:dyDescent="0.4">
      <c r="A366" s="136" t="s">
        <v>401</v>
      </c>
      <c r="B366" s="140" t="s">
        <v>2341</v>
      </c>
      <c r="C366" s="144">
        <v>146988</v>
      </c>
      <c r="D366" s="144">
        <v>11800</v>
      </c>
      <c r="E366" s="144">
        <v>15923</v>
      </c>
      <c r="F366" s="145">
        <v>95453</v>
      </c>
      <c r="G366" s="144">
        <v>23812</v>
      </c>
      <c r="H366" s="144">
        <v>0</v>
      </c>
      <c r="I366" s="140"/>
      <c r="J366" s="140"/>
      <c r="K366" s="174" t="s">
        <v>577</v>
      </c>
      <c r="L366" s="140" t="s">
        <v>1476</v>
      </c>
      <c r="M366" s="150">
        <v>3665.2054000000003</v>
      </c>
      <c r="N366" s="150">
        <v>131.38200000000001</v>
      </c>
      <c r="O366" s="150">
        <v>216.4725</v>
      </c>
      <c r="P366" s="150">
        <v>225.91260000000048</v>
      </c>
      <c r="Q366" s="150">
        <v>4238.9725000000008</v>
      </c>
      <c r="R366" s="151">
        <f t="shared" si="10"/>
        <v>225.91260000000048</v>
      </c>
      <c r="S366" s="153">
        <f t="shared" si="11"/>
        <v>4238.9725000000008</v>
      </c>
    </row>
    <row r="367" spans="1:19" x14ac:dyDescent="0.4">
      <c r="A367" s="136" t="s">
        <v>402</v>
      </c>
      <c r="B367" s="140" t="s">
        <v>2342</v>
      </c>
      <c r="C367" s="144">
        <v>165025</v>
      </c>
      <c r="D367" s="144">
        <v>2008</v>
      </c>
      <c r="E367" s="144">
        <v>14706</v>
      </c>
      <c r="F367" s="145">
        <v>40559</v>
      </c>
      <c r="G367" s="144">
        <v>107752</v>
      </c>
      <c r="H367" s="144">
        <v>0</v>
      </c>
      <c r="I367" s="140"/>
      <c r="J367" s="140"/>
      <c r="K367" s="174" t="s">
        <v>578</v>
      </c>
      <c r="L367" s="140" t="s">
        <v>1477</v>
      </c>
      <c r="M367" s="150">
        <v>847.90849999999989</v>
      </c>
      <c r="N367" s="150">
        <v>29.234400000000001</v>
      </c>
      <c r="O367" s="150">
        <v>73.350200000000001</v>
      </c>
      <c r="P367" s="150">
        <v>31.967900000000014</v>
      </c>
      <c r="Q367" s="150">
        <v>982.4609999999999</v>
      </c>
      <c r="R367" s="151">
        <f t="shared" si="10"/>
        <v>31.967900000000014</v>
      </c>
      <c r="S367" s="153">
        <f t="shared" si="11"/>
        <v>982.4609999999999</v>
      </c>
    </row>
    <row r="368" spans="1:19" x14ac:dyDescent="0.4">
      <c r="A368" s="136" t="s">
        <v>403</v>
      </c>
      <c r="B368" s="140" t="s">
        <v>2343</v>
      </c>
      <c r="C368" s="144">
        <v>52193</v>
      </c>
      <c r="D368" s="144">
        <v>4487</v>
      </c>
      <c r="E368" s="144">
        <v>6406</v>
      </c>
      <c r="F368" s="145">
        <v>35226</v>
      </c>
      <c r="G368" s="144">
        <v>6013</v>
      </c>
      <c r="H368" s="144">
        <v>61</v>
      </c>
      <c r="I368" s="140"/>
      <c r="J368" s="140"/>
      <c r="K368" s="174" t="s">
        <v>579</v>
      </c>
      <c r="L368" s="140" t="s">
        <v>1478</v>
      </c>
      <c r="M368" s="150">
        <v>652.93270000000007</v>
      </c>
      <c r="N368" s="150">
        <v>22.215599999999998</v>
      </c>
      <c r="O368" s="150">
        <v>51.581699999999998</v>
      </c>
      <c r="P368" s="150">
        <v>33.466300000000004</v>
      </c>
      <c r="Q368" s="150">
        <v>760.19630000000006</v>
      </c>
      <c r="R368" s="151">
        <f t="shared" si="10"/>
        <v>33.466300000000004</v>
      </c>
      <c r="S368" s="153">
        <f t="shared" si="11"/>
        <v>760.19630000000006</v>
      </c>
    </row>
    <row r="369" spans="1:19" x14ac:dyDescent="0.4">
      <c r="A369" s="136" t="s">
        <v>404</v>
      </c>
      <c r="B369" s="140" t="s">
        <v>2344</v>
      </c>
      <c r="C369" s="144">
        <v>92807</v>
      </c>
      <c r="D369" s="144">
        <v>2218</v>
      </c>
      <c r="E369" s="144">
        <v>43688</v>
      </c>
      <c r="F369" s="145">
        <v>42618</v>
      </c>
      <c r="G369" s="144">
        <v>4283</v>
      </c>
      <c r="H369" s="144">
        <v>0</v>
      </c>
      <c r="I369" s="140"/>
      <c r="J369" s="140"/>
      <c r="K369" s="174" t="s">
        <v>580</v>
      </c>
      <c r="L369" s="140" t="s">
        <v>1479</v>
      </c>
      <c r="M369" s="150">
        <v>1024.8796</v>
      </c>
      <c r="N369" s="150">
        <v>26.978499999999997</v>
      </c>
      <c r="O369" s="150">
        <v>30.375699999999998</v>
      </c>
      <c r="P369" s="150">
        <v>60.577600000000075</v>
      </c>
      <c r="Q369" s="150">
        <v>1142.8114</v>
      </c>
      <c r="R369" s="151">
        <f t="shared" si="10"/>
        <v>60.577600000000075</v>
      </c>
      <c r="S369" s="153">
        <f t="shared" si="11"/>
        <v>1142.8114</v>
      </c>
    </row>
    <row r="370" spans="1:19" x14ac:dyDescent="0.4">
      <c r="A370" s="136" t="s">
        <v>347</v>
      </c>
      <c r="B370" s="140" t="s">
        <v>2345</v>
      </c>
      <c r="C370" s="144">
        <v>590787</v>
      </c>
      <c r="D370" s="144">
        <v>124332</v>
      </c>
      <c r="E370" s="144">
        <v>75748</v>
      </c>
      <c r="F370" s="145">
        <v>335163</v>
      </c>
      <c r="G370" s="144">
        <v>55106</v>
      </c>
      <c r="H370" s="144">
        <v>438</v>
      </c>
      <c r="I370" s="140"/>
      <c r="J370" s="140"/>
      <c r="K370" s="174" t="s">
        <v>581</v>
      </c>
      <c r="L370" s="140" t="s">
        <v>1480</v>
      </c>
      <c r="M370" s="150">
        <v>796.18249999999989</v>
      </c>
      <c r="N370" s="150">
        <v>24.688899999999997</v>
      </c>
      <c r="O370" s="150">
        <v>73.554900000000004</v>
      </c>
      <c r="P370" s="150">
        <v>42.573800000000091</v>
      </c>
      <c r="Q370" s="150">
        <v>937.00009999999997</v>
      </c>
      <c r="R370" s="151">
        <f t="shared" si="10"/>
        <v>42.573800000000091</v>
      </c>
      <c r="S370" s="153">
        <f t="shared" si="11"/>
        <v>937.00009999999997</v>
      </c>
    </row>
    <row r="371" spans="1:19" x14ac:dyDescent="0.4">
      <c r="A371" s="136" t="s">
        <v>348</v>
      </c>
      <c r="B371" s="140" t="s">
        <v>2346</v>
      </c>
      <c r="C371" s="144">
        <v>88004</v>
      </c>
      <c r="D371" s="144">
        <v>18745</v>
      </c>
      <c r="E371" s="144">
        <v>4252</v>
      </c>
      <c r="F371" s="145">
        <v>51584</v>
      </c>
      <c r="G371" s="144">
        <v>13423</v>
      </c>
      <c r="H371" s="144">
        <v>0</v>
      </c>
      <c r="I371" s="140"/>
      <c r="J371" s="140"/>
      <c r="K371" s="174" t="s">
        <v>498</v>
      </c>
      <c r="L371" s="140" t="s">
        <v>1397</v>
      </c>
      <c r="M371" s="150">
        <v>1312.4316000000001</v>
      </c>
      <c r="N371" s="150">
        <v>41.790899999999993</v>
      </c>
      <c r="O371" s="150">
        <v>64.878699999999995</v>
      </c>
      <c r="P371" s="150">
        <v>44.373199999999727</v>
      </c>
      <c r="Q371" s="150">
        <v>1463.4743999999998</v>
      </c>
      <c r="R371" s="151">
        <f t="shared" si="10"/>
        <v>44.373199999999727</v>
      </c>
      <c r="S371" s="153">
        <f t="shared" si="11"/>
        <v>1463.4743999999998</v>
      </c>
    </row>
    <row r="372" spans="1:19" x14ac:dyDescent="0.4">
      <c r="A372" s="136" t="s">
        <v>349</v>
      </c>
      <c r="B372" s="140" t="s">
        <v>2347</v>
      </c>
      <c r="C372" s="144">
        <v>65781</v>
      </c>
      <c r="D372" s="144">
        <v>13137</v>
      </c>
      <c r="E372" s="144">
        <v>6272</v>
      </c>
      <c r="F372" s="145">
        <v>37049</v>
      </c>
      <c r="G372" s="144">
        <v>9323</v>
      </c>
      <c r="H372" s="144">
        <v>0</v>
      </c>
      <c r="I372" s="140"/>
      <c r="J372" s="140"/>
      <c r="K372" s="174" t="s">
        <v>499</v>
      </c>
      <c r="L372" s="140" t="s">
        <v>1398</v>
      </c>
      <c r="M372" s="150">
        <v>1561.7940000000001</v>
      </c>
      <c r="N372" s="150">
        <v>49.482499999999995</v>
      </c>
      <c r="O372" s="150">
        <v>124.4611</v>
      </c>
      <c r="P372" s="150">
        <v>217.78359999999981</v>
      </c>
      <c r="Q372" s="150">
        <v>1953.5211999999999</v>
      </c>
      <c r="R372" s="151">
        <f t="shared" si="10"/>
        <v>217.78359999999981</v>
      </c>
      <c r="S372" s="153">
        <f t="shared" si="11"/>
        <v>1953.5211999999999</v>
      </c>
    </row>
    <row r="373" spans="1:19" x14ac:dyDescent="0.4">
      <c r="A373" s="136" t="s">
        <v>350</v>
      </c>
      <c r="B373" s="140" t="s">
        <v>2348</v>
      </c>
      <c r="C373" s="144">
        <v>48387</v>
      </c>
      <c r="D373" s="144">
        <v>4224</v>
      </c>
      <c r="E373" s="144">
        <v>2385</v>
      </c>
      <c r="F373" s="145">
        <v>31676</v>
      </c>
      <c r="G373" s="144">
        <v>10096</v>
      </c>
      <c r="H373" s="144">
        <v>6</v>
      </c>
      <c r="I373" s="140"/>
      <c r="J373" s="140"/>
      <c r="K373" s="174" t="s">
        <v>500</v>
      </c>
      <c r="L373" s="140" t="s">
        <v>1399</v>
      </c>
      <c r="M373" s="150">
        <v>1575.5937000000001</v>
      </c>
      <c r="N373" s="150">
        <v>23.441600000000001</v>
      </c>
      <c r="O373" s="150">
        <v>77.0762</v>
      </c>
      <c r="P373" s="150">
        <v>129.42249999999976</v>
      </c>
      <c r="Q373" s="150">
        <v>1805.5339999999999</v>
      </c>
      <c r="R373" s="151">
        <f t="shared" si="10"/>
        <v>129.42249999999976</v>
      </c>
      <c r="S373" s="153">
        <f t="shared" si="11"/>
        <v>1805.5339999999999</v>
      </c>
    </row>
    <row r="374" spans="1:19" x14ac:dyDescent="0.4">
      <c r="A374" s="136" t="s">
        <v>351</v>
      </c>
      <c r="B374" s="140" t="s">
        <v>2349</v>
      </c>
      <c r="C374" s="144">
        <v>65061</v>
      </c>
      <c r="D374" s="144">
        <v>6889</v>
      </c>
      <c r="E374" s="144">
        <v>4487</v>
      </c>
      <c r="F374" s="145">
        <v>43817</v>
      </c>
      <c r="G374" s="144">
        <v>9701</v>
      </c>
      <c r="H374" s="144">
        <v>167</v>
      </c>
      <c r="I374" s="140"/>
      <c r="J374" s="140"/>
      <c r="K374" s="174" t="s">
        <v>501</v>
      </c>
      <c r="L374" s="140" t="s">
        <v>1400</v>
      </c>
      <c r="M374" s="150">
        <v>368.64670000000012</v>
      </c>
      <c r="N374" s="150">
        <v>14.463200000000001</v>
      </c>
      <c r="O374" s="150">
        <v>47.631000000000007</v>
      </c>
      <c r="P374" s="150">
        <v>53.748899999999928</v>
      </c>
      <c r="Q374" s="150">
        <v>484.48980000000006</v>
      </c>
      <c r="R374" s="151">
        <f t="shared" si="10"/>
        <v>53.748899999999928</v>
      </c>
      <c r="S374" s="153">
        <f t="shared" si="11"/>
        <v>484.48980000000012</v>
      </c>
    </row>
    <row r="375" spans="1:19" x14ac:dyDescent="0.4">
      <c r="A375" s="136" t="s">
        <v>352</v>
      </c>
      <c r="B375" s="140" t="s">
        <v>2350</v>
      </c>
      <c r="C375" s="144">
        <v>101967</v>
      </c>
      <c r="D375" s="144">
        <v>10586</v>
      </c>
      <c r="E375" s="144">
        <v>7994</v>
      </c>
      <c r="F375" s="145">
        <v>72080</v>
      </c>
      <c r="G375" s="144">
        <v>11279</v>
      </c>
      <c r="H375" s="144">
        <v>28</v>
      </c>
      <c r="I375" s="140"/>
      <c r="J375" s="140"/>
      <c r="K375" s="174" t="s">
        <v>502</v>
      </c>
      <c r="L375" s="140" t="s">
        <v>1401</v>
      </c>
      <c r="M375" s="150">
        <v>1002.3973999999999</v>
      </c>
      <c r="N375" s="150">
        <v>36.794600000000003</v>
      </c>
      <c r="O375" s="150">
        <v>76.690899999999999</v>
      </c>
      <c r="P375" s="150">
        <v>57.355800000000158</v>
      </c>
      <c r="Q375" s="150">
        <v>1173.2387000000001</v>
      </c>
      <c r="R375" s="151">
        <f t="shared" si="10"/>
        <v>57.355800000000158</v>
      </c>
      <c r="S375" s="153">
        <f t="shared" si="11"/>
        <v>1173.2387000000003</v>
      </c>
    </row>
    <row r="376" spans="1:19" x14ac:dyDescent="0.4">
      <c r="A376" s="136" t="s">
        <v>353</v>
      </c>
      <c r="B376" s="140" t="s">
        <v>2351</v>
      </c>
      <c r="C376" s="144">
        <v>77697</v>
      </c>
      <c r="D376" s="144">
        <v>9351</v>
      </c>
      <c r="E376" s="144">
        <v>12116</v>
      </c>
      <c r="F376" s="145">
        <v>44489</v>
      </c>
      <c r="G376" s="144">
        <v>11741</v>
      </c>
      <c r="H376" s="144">
        <v>0</v>
      </c>
      <c r="I376" s="140"/>
      <c r="J376" s="140"/>
      <c r="K376" s="174" t="s">
        <v>503</v>
      </c>
      <c r="L376" s="140" t="s">
        <v>1402</v>
      </c>
      <c r="M376" s="150">
        <v>925.09799999999996</v>
      </c>
      <c r="N376" s="150">
        <v>22.890999999999998</v>
      </c>
      <c r="O376" s="150">
        <v>89.589200000000005</v>
      </c>
      <c r="P376" s="150">
        <v>214.42239999999987</v>
      </c>
      <c r="Q376" s="150">
        <v>1252.0005999999998</v>
      </c>
      <c r="R376" s="151">
        <f t="shared" si="10"/>
        <v>214.42239999999987</v>
      </c>
      <c r="S376" s="153">
        <f t="shared" si="11"/>
        <v>1252.0005999999998</v>
      </c>
    </row>
    <row r="377" spans="1:19" x14ac:dyDescent="0.4">
      <c r="A377" s="136" t="s">
        <v>354</v>
      </c>
      <c r="B377" s="140" t="s">
        <v>2352</v>
      </c>
      <c r="C377" s="144">
        <v>68716</v>
      </c>
      <c r="D377" s="144">
        <v>13340</v>
      </c>
      <c r="E377" s="144">
        <v>8840</v>
      </c>
      <c r="F377" s="145">
        <v>43007</v>
      </c>
      <c r="G377" s="144">
        <v>2750</v>
      </c>
      <c r="H377" s="144">
        <v>779</v>
      </c>
      <c r="I377" s="140"/>
      <c r="J377" s="140"/>
      <c r="K377" s="174" t="s">
        <v>504</v>
      </c>
      <c r="L377" s="140" t="s">
        <v>1403</v>
      </c>
      <c r="M377" s="150">
        <v>4239.9719000000005</v>
      </c>
      <c r="N377" s="150">
        <v>186.35950000000003</v>
      </c>
      <c r="O377" s="150">
        <v>320.13879999999995</v>
      </c>
      <c r="P377" s="150">
        <v>203.23109999999929</v>
      </c>
      <c r="Q377" s="150">
        <v>4949.7012999999997</v>
      </c>
      <c r="R377" s="151">
        <f t="shared" si="10"/>
        <v>203.23109999999929</v>
      </c>
      <c r="S377" s="153">
        <f t="shared" si="11"/>
        <v>4949.7012999999997</v>
      </c>
    </row>
    <row r="378" spans="1:19" x14ac:dyDescent="0.4">
      <c r="A378" s="136" t="s">
        <v>355</v>
      </c>
      <c r="B378" s="140" t="s">
        <v>2353</v>
      </c>
      <c r="C378" s="144">
        <v>90757</v>
      </c>
      <c r="D378" s="144">
        <v>10446</v>
      </c>
      <c r="E378" s="144">
        <v>9307</v>
      </c>
      <c r="F378" s="145">
        <v>57191</v>
      </c>
      <c r="G378" s="144">
        <v>13810</v>
      </c>
      <c r="H378" s="144">
        <v>3</v>
      </c>
      <c r="I378" s="140"/>
      <c r="J378" s="140"/>
      <c r="K378" s="174" t="s">
        <v>505</v>
      </c>
      <c r="L378" s="140" t="s">
        <v>1404</v>
      </c>
      <c r="M378" s="150">
        <v>1108.0226</v>
      </c>
      <c r="N378" s="150">
        <v>48.492699999999999</v>
      </c>
      <c r="O378" s="150">
        <v>81.275500000000008</v>
      </c>
      <c r="P378" s="150">
        <v>18.144999999999953</v>
      </c>
      <c r="Q378" s="150">
        <v>1255.9358</v>
      </c>
      <c r="R378" s="151">
        <f t="shared" si="10"/>
        <v>18.144999999999953</v>
      </c>
      <c r="S378" s="153">
        <f t="shared" si="11"/>
        <v>1255.9358</v>
      </c>
    </row>
    <row r="379" spans="1:19" x14ac:dyDescent="0.4">
      <c r="A379" s="136" t="s">
        <v>356</v>
      </c>
      <c r="B379" s="140" t="s">
        <v>2354</v>
      </c>
      <c r="C379" s="144">
        <v>80970</v>
      </c>
      <c r="D379" s="144">
        <v>5898</v>
      </c>
      <c r="E379" s="144">
        <v>12740</v>
      </c>
      <c r="F379" s="145">
        <v>54244</v>
      </c>
      <c r="G379" s="144">
        <v>7502</v>
      </c>
      <c r="H379" s="144">
        <v>586</v>
      </c>
      <c r="I379" s="140"/>
      <c r="J379" s="140"/>
      <c r="K379" s="174" t="s">
        <v>506</v>
      </c>
      <c r="L379" s="140" t="s">
        <v>1405</v>
      </c>
      <c r="M379" s="150">
        <v>1219.8434</v>
      </c>
      <c r="N379" s="150">
        <v>29185.8717</v>
      </c>
      <c r="O379" s="150">
        <v>136322.99659999998</v>
      </c>
      <c r="P379" s="201">
        <v>13271.2883</v>
      </c>
      <c r="Q379" s="150">
        <v>180000</v>
      </c>
      <c r="R379" s="151">
        <f>SUM(Q379-M379-N379-O379)</f>
        <v>13271.288300000015</v>
      </c>
      <c r="S379" s="153">
        <f t="shared" si="11"/>
        <v>180000</v>
      </c>
    </row>
    <row r="380" spans="1:19" x14ac:dyDescent="0.4">
      <c r="A380" s="136" t="s">
        <v>357</v>
      </c>
      <c r="B380" s="140" t="s">
        <v>2355</v>
      </c>
      <c r="C380" s="144">
        <v>87450</v>
      </c>
      <c r="D380" s="144">
        <v>11481</v>
      </c>
      <c r="E380" s="144">
        <v>7910</v>
      </c>
      <c r="F380" s="145">
        <v>58645</v>
      </c>
      <c r="G380" s="144">
        <v>9414</v>
      </c>
      <c r="H380" s="144">
        <v>0</v>
      </c>
      <c r="I380" s="140"/>
      <c r="J380" s="140"/>
      <c r="K380" s="174" t="s">
        <v>507</v>
      </c>
      <c r="L380" s="140" t="s">
        <v>1406</v>
      </c>
      <c r="M380" s="150">
        <v>1887.4408999999998</v>
      </c>
      <c r="N380" s="150">
        <v>26.337400000000002</v>
      </c>
      <c r="O380" s="150">
        <v>82.190799999999996</v>
      </c>
      <c r="P380" s="150">
        <v>88.465499999999764</v>
      </c>
      <c r="Q380" s="150">
        <v>2084.4345999999996</v>
      </c>
      <c r="R380" s="151">
        <f t="shared" si="10"/>
        <v>88.465499999999764</v>
      </c>
      <c r="S380" s="153">
        <f t="shared" si="11"/>
        <v>2084.4345999999996</v>
      </c>
    </row>
    <row r="381" spans="1:19" x14ac:dyDescent="0.4">
      <c r="A381" s="136" t="s">
        <v>358</v>
      </c>
      <c r="B381" s="140" t="s">
        <v>2356</v>
      </c>
      <c r="C381" s="144">
        <v>73124</v>
      </c>
      <c r="D381" s="144">
        <v>8199</v>
      </c>
      <c r="E381" s="144">
        <v>2753</v>
      </c>
      <c r="F381" s="145">
        <v>47883</v>
      </c>
      <c r="G381" s="144">
        <v>14284</v>
      </c>
      <c r="H381" s="144">
        <v>5</v>
      </c>
      <c r="I381" s="140"/>
      <c r="J381" s="140"/>
      <c r="K381" s="174" t="s">
        <v>523</v>
      </c>
      <c r="L381" s="140" t="s">
        <v>1422</v>
      </c>
      <c r="M381" s="150">
        <v>13032.340099999999</v>
      </c>
      <c r="N381" s="150">
        <v>929.5329999999999</v>
      </c>
      <c r="O381" s="150">
        <v>1313.1771000000001</v>
      </c>
      <c r="P381" s="150">
        <v>2052.5270999999975</v>
      </c>
      <c r="Q381" s="150">
        <v>17327.577299999997</v>
      </c>
      <c r="R381" s="151">
        <f t="shared" si="10"/>
        <v>2052.5270999999975</v>
      </c>
      <c r="S381" s="153">
        <f t="shared" si="11"/>
        <v>17327.577299999997</v>
      </c>
    </row>
    <row r="382" spans="1:19" x14ac:dyDescent="0.4">
      <c r="A382" s="136" t="s">
        <v>382</v>
      </c>
      <c r="B382" s="140" t="s">
        <v>2357</v>
      </c>
      <c r="C382" s="144">
        <v>371744</v>
      </c>
      <c r="D382" s="144">
        <v>83399</v>
      </c>
      <c r="E382" s="144">
        <v>56455</v>
      </c>
      <c r="F382" s="145">
        <v>195455</v>
      </c>
      <c r="G382" s="144">
        <v>32283</v>
      </c>
      <c r="H382" s="144">
        <v>4152</v>
      </c>
      <c r="I382" s="140"/>
      <c r="J382" s="140"/>
      <c r="K382" s="174" t="s">
        <v>524</v>
      </c>
      <c r="L382" s="140" t="s">
        <v>1423</v>
      </c>
      <c r="M382" s="150">
        <v>1251.5208000000002</v>
      </c>
      <c r="N382" s="150">
        <v>26.698099999999997</v>
      </c>
      <c r="O382" s="150">
        <v>90.182599999999994</v>
      </c>
      <c r="P382" s="150">
        <v>116.57079999999989</v>
      </c>
      <c r="Q382" s="150">
        <v>1484.9723000000001</v>
      </c>
      <c r="R382" s="151">
        <f t="shared" si="10"/>
        <v>116.57079999999989</v>
      </c>
      <c r="S382" s="153">
        <f t="shared" si="11"/>
        <v>1484.9723000000004</v>
      </c>
    </row>
    <row r="383" spans="1:19" x14ac:dyDescent="0.4">
      <c r="A383" s="136" t="s">
        <v>383</v>
      </c>
      <c r="B383" s="140" t="s">
        <v>2358</v>
      </c>
      <c r="C383" s="144">
        <v>74084</v>
      </c>
      <c r="D383" s="144">
        <v>13699</v>
      </c>
      <c r="E383" s="144">
        <v>4406</v>
      </c>
      <c r="F383" s="145">
        <v>40920</v>
      </c>
      <c r="G383" s="144">
        <v>15047</v>
      </c>
      <c r="H383" s="144">
        <v>12</v>
      </c>
      <c r="I383" s="140"/>
      <c r="J383" s="140"/>
      <c r="K383" s="174" t="s">
        <v>550</v>
      </c>
      <c r="L383" s="140" t="s">
        <v>1449</v>
      </c>
      <c r="M383" s="150">
        <v>2888.7930999999999</v>
      </c>
      <c r="N383" s="150">
        <v>125.74939999999998</v>
      </c>
      <c r="O383" s="150">
        <v>329.49420000000003</v>
      </c>
      <c r="P383" s="150">
        <v>405.2295000000002</v>
      </c>
      <c r="Q383" s="150">
        <v>3749.2662</v>
      </c>
      <c r="R383" s="151">
        <f t="shared" si="10"/>
        <v>405.2295000000002</v>
      </c>
      <c r="S383" s="153">
        <f t="shared" si="11"/>
        <v>3749.2662000000005</v>
      </c>
    </row>
    <row r="384" spans="1:19" x14ac:dyDescent="0.4">
      <c r="A384" s="136" t="s">
        <v>384</v>
      </c>
      <c r="B384" s="140" t="s">
        <v>2359</v>
      </c>
      <c r="C384" s="144">
        <v>82802</v>
      </c>
      <c r="D384" s="144">
        <v>12879</v>
      </c>
      <c r="E384" s="144">
        <v>5257</v>
      </c>
      <c r="F384" s="145">
        <v>44933</v>
      </c>
      <c r="G384" s="144">
        <v>19733</v>
      </c>
      <c r="H384" s="144">
        <v>0</v>
      </c>
      <c r="I384" s="140"/>
      <c r="J384" s="140"/>
      <c r="K384" s="174" t="s">
        <v>525</v>
      </c>
      <c r="L384" s="140" t="s">
        <v>1424</v>
      </c>
      <c r="M384" s="150">
        <v>1598.7964000000002</v>
      </c>
      <c r="N384" s="150">
        <v>44.3262</v>
      </c>
      <c r="O384" s="150">
        <v>74.584199999999996</v>
      </c>
      <c r="P384" s="150">
        <v>67.67740000000002</v>
      </c>
      <c r="Q384" s="150">
        <v>1785.3842000000002</v>
      </c>
      <c r="R384" s="151">
        <f t="shared" si="10"/>
        <v>67.67740000000002</v>
      </c>
      <c r="S384" s="153">
        <f t="shared" si="11"/>
        <v>1785.3842000000002</v>
      </c>
    </row>
    <row r="385" spans="1:19" x14ac:dyDescent="0.4">
      <c r="A385" s="136" t="s">
        <v>385</v>
      </c>
      <c r="B385" s="140" t="s">
        <v>2360</v>
      </c>
      <c r="C385" s="144">
        <v>76569</v>
      </c>
      <c r="D385" s="144">
        <v>10779</v>
      </c>
      <c r="E385" s="144">
        <v>6695</v>
      </c>
      <c r="F385" s="145">
        <v>51542</v>
      </c>
      <c r="G385" s="144">
        <v>7553</v>
      </c>
      <c r="H385" s="144">
        <v>0</v>
      </c>
      <c r="I385" s="140"/>
      <c r="J385" s="140"/>
      <c r="K385" s="174" t="s">
        <v>551</v>
      </c>
      <c r="L385" s="140" t="s">
        <v>1450</v>
      </c>
      <c r="M385" s="150">
        <v>561.1866</v>
      </c>
      <c r="N385" s="150">
        <v>40.516500000000001</v>
      </c>
      <c r="O385" s="150">
        <v>55.086300000000001</v>
      </c>
      <c r="P385" s="150">
        <v>55.394600000000075</v>
      </c>
      <c r="Q385" s="150">
        <v>712.18400000000008</v>
      </c>
      <c r="R385" s="151">
        <f t="shared" si="10"/>
        <v>55.394600000000075</v>
      </c>
      <c r="S385" s="153">
        <f t="shared" si="11"/>
        <v>712.18400000000008</v>
      </c>
    </row>
    <row r="386" spans="1:19" x14ac:dyDescent="0.4">
      <c r="A386" s="136" t="s">
        <v>386</v>
      </c>
      <c r="B386" s="140" t="s">
        <v>2361</v>
      </c>
      <c r="C386" s="144">
        <v>68625</v>
      </c>
      <c r="D386" s="144">
        <v>24473</v>
      </c>
      <c r="E386" s="144">
        <v>6611</v>
      </c>
      <c r="F386" s="145">
        <v>33289</v>
      </c>
      <c r="G386" s="144">
        <v>3744</v>
      </c>
      <c r="H386" s="144">
        <v>508</v>
      </c>
      <c r="I386" s="140"/>
      <c r="J386" s="140"/>
      <c r="K386" s="174" t="s">
        <v>552</v>
      </c>
      <c r="L386" s="140" t="s">
        <v>1451</v>
      </c>
      <c r="M386" s="150">
        <v>1072.4784</v>
      </c>
      <c r="N386" s="150">
        <v>33.292400000000001</v>
      </c>
      <c r="O386" s="150">
        <v>92.63000000000001</v>
      </c>
      <c r="P386" s="150">
        <v>93.411099999999962</v>
      </c>
      <c r="Q386" s="150">
        <v>1291.8118999999999</v>
      </c>
      <c r="R386" s="151">
        <f t="shared" si="10"/>
        <v>93.411099999999962</v>
      </c>
      <c r="S386" s="153">
        <f t="shared" si="11"/>
        <v>1291.8119000000002</v>
      </c>
    </row>
    <row r="387" spans="1:19" x14ac:dyDescent="0.4">
      <c r="A387" s="136" t="s">
        <v>387</v>
      </c>
      <c r="B387" s="140" t="s">
        <v>2362</v>
      </c>
      <c r="C387" s="144">
        <v>15017</v>
      </c>
      <c r="D387" s="144">
        <v>1594</v>
      </c>
      <c r="E387" s="144">
        <v>3261</v>
      </c>
      <c r="F387" s="145">
        <v>6301</v>
      </c>
      <c r="G387" s="144">
        <v>3820</v>
      </c>
      <c r="H387" s="144">
        <v>41</v>
      </c>
      <c r="I387" s="140"/>
      <c r="J387" s="140"/>
      <c r="K387" s="174" t="s">
        <v>526</v>
      </c>
      <c r="L387" s="140" t="s">
        <v>1425</v>
      </c>
      <c r="M387" s="150">
        <v>3945.1142</v>
      </c>
      <c r="N387" s="150">
        <v>215.78769999999994</v>
      </c>
      <c r="O387" s="150">
        <v>286.23500000000001</v>
      </c>
      <c r="P387" s="150">
        <v>225.4047999999998</v>
      </c>
      <c r="Q387" s="150">
        <v>4672.5416999999998</v>
      </c>
      <c r="R387" s="151">
        <f t="shared" si="10"/>
        <v>225.4047999999998</v>
      </c>
      <c r="S387" s="153">
        <f t="shared" si="11"/>
        <v>4672.5416999999998</v>
      </c>
    </row>
    <row r="388" spans="1:19" x14ac:dyDescent="0.4">
      <c r="A388" s="136" t="s">
        <v>388</v>
      </c>
      <c r="B388" s="140" t="s">
        <v>2363</v>
      </c>
      <c r="C388" s="144">
        <v>33035</v>
      </c>
      <c r="D388" s="144">
        <v>1904</v>
      </c>
      <c r="E388" s="144">
        <v>6373</v>
      </c>
      <c r="F388" s="145">
        <v>15266</v>
      </c>
      <c r="G388" s="144">
        <v>9487</v>
      </c>
      <c r="H388" s="144">
        <v>5</v>
      </c>
      <c r="I388" s="140"/>
      <c r="J388" s="140"/>
      <c r="K388" s="174" t="s">
        <v>527</v>
      </c>
      <c r="L388" s="140" t="s">
        <v>1426</v>
      </c>
      <c r="M388" s="150">
        <v>1411.6425000000002</v>
      </c>
      <c r="N388" s="150">
        <v>41.156500000000001</v>
      </c>
      <c r="O388" s="150">
        <v>81.976100000000002</v>
      </c>
      <c r="P388" s="201">
        <v>-258.94140000000004</v>
      </c>
      <c r="Q388" s="150">
        <v>1275.8337000000001</v>
      </c>
      <c r="R388" s="151">
        <f t="shared" si="10"/>
        <v>-258.94140000000004</v>
      </c>
      <c r="S388" s="153">
        <f t="shared" si="11"/>
        <v>1275.8337000000001</v>
      </c>
    </row>
    <row r="389" spans="1:19" x14ac:dyDescent="0.4">
      <c r="A389" s="136" t="s">
        <v>359</v>
      </c>
      <c r="B389" s="140" t="s">
        <v>2364</v>
      </c>
      <c r="C389" s="144">
        <v>483480</v>
      </c>
      <c r="D389" s="144">
        <v>86873</v>
      </c>
      <c r="E389" s="144">
        <v>105340</v>
      </c>
      <c r="F389" s="145">
        <v>239455</v>
      </c>
      <c r="G389" s="144">
        <v>51637</v>
      </c>
      <c r="H389" s="144">
        <v>175</v>
      </c>
      <c r="I389" s="140"/>
      <c r="J389" s="140"/>
      <c r="K389" s="174" t="s">
        <v>528</v>
      </c>
      <c r="L389" s="140" t="s">
        <v>1427</v>
      </c>
      <c r="M389" s="150">
        <v>1544.711</v>
      </c>
      <c r="N389" s="150">
        <v>61.39</v>
      </c>
      <c r="O389" s="150">
        <v>110.21000000000001</v>
      </c>
      <c r="P389" s="150">
        <v>191.45899999999975</v>
      </c>
      <c r="Q389" s="150">
        <v>1907.7699999999998</v>
      </c>
      <c r="R389" s="151">
        <f t="shared" ref="R389:R452" si="12">SUM(Q389-M389-N389-O389)</f>
        <v>191.45899999999975</v>
      </c>
      <c r="S389" s="153">
        <f t="shared" ref="S389:S452" si="13">SUM(M389:P389)</f>
        <v>1907.77</v>
      </c>
    </row>
    <row r="390" spans="1:19" x14ac:dyDescent="0.4">
      <c r="A390" s="136" t="s">
        <v>360</v>
      </c>
      <c r="B390" s="140" t="s">
        <v>2365</v>
      </c>
      <c r="C390" s="144">
        <v>96612</v>
      </c>
      <c r="D390" s="144">
        <v>4658</v>
      </c>
      <c r="E390" s="144">
        <v>5267</v>
      </c>
      <c r="F390" s="145">
        <v>79502</v>
      </c>
      <c r="G390" s="144">
        <v>7151</v>
      </c>
      <c r="H390" s="144">
        <v>34</v>
      </c>
      <c r="I390" s="140"/>
      <c r="J390" s="140"/>
      <c r="K390" s="174" t="s">
        <v>529</v>
      </c>
      <c r="L390" s="140" t="s">
        <v>1428</v>
      </c>
      <c r="M390" s="150">
        <v>998.75779999999986</v>
      </c>
      <c r="N390" s="150">
        <v>16.8065</v>
      </c>
      <c r="O390" s="150">
        <v>60.811500000000002</v>
      </c>
      <c r="P390" s="150">
        <v>61.366800000000175</v>
      </c>
      <c r="Q390" s="150">
        <v>1137.7426</v>
      </c>
      <c r="R390" s="151">
        <f t="shared" si="12"/>
        <v>61.366800000000175</v>
      </c>
      <c r="S390" s="153">
        <f t="shared" si="13"/>
        <v>1137.7426</v>
      </c>
    </row>
    <row r="391" spans="1:19" x14ac:dyDescent="0.4">
      <c r="A391" s="136" t="s">
        <v>361</v>
      </c>
      <c r="B391" s="140" t="s">
        <v>2366</v>
      </c>
      <c r="C391" s="144">
        <v>100369</v>
      </c>
      <c r="D391" s="144">
        <v>14274</v>
      </c>
      <c r="E391" s="144">
        <v>22059</v>
      </c>
      <c r="F391" s="145">
        <v>49859</v>
      </c>
      <c r="G391" s="144">
        <v>702</v>
      </c>
      <c r="H391" s="144">
        <v>13475</v>
      </c>
      <c r="I391" s="140"/>
      <c r="J391" s="140"/>
      <c r="K391" s="174" t="s">
        <v>530</v>
      </c>
      <c r="L391" s="140" t="s">
        <v>1429</v>
      </c>
      <c r="M391" s="150">
        <v>312.90049999999997</v>
      </c>
      <c r="N391" s="150">
        <v>9.5744000000000007</v>
      </c>
      <c r="O391" s="150">
        <v>39.625300000000003</v>
      </c>
      <c r="P391" s="150">
        <v>15.712800000000023</v>
      </c>
      <c r="Q391" s="150">
        <v>377.81299999999999</v>
      </c>
      <c r="R391" s="151">
        <f t="shared" si="12"/>
        <v>15.712800000000023</v>
      </c>
      <c r="S391" s="153">
        <f t="shared" si="13"/>
        <v>377.81299999999999</v>
      </c>
    </row>
    <row r="392" spans="1:19" x14ac:dyDescent="0.4">
      <c r="A392" s="136" t="s">
        <v>362</v>
      </c>
      <c r="B392" s="140" t="s">
        <v>2367</v>
      </c>
      <c r="C392" s="144">
        <v>130495</v>
      </c>
      <c r="D392" s="144">
        <v>8190</v>
      </c>
      <c r="E392" s="144">
        <v>28276</v>
      </c>
      <c r="F392" s="145">
        <v>84093</v>
      </c>
      <c r="G392" s="144">
        <v>9936</v>
      </c>
      <c r="H392" s="144">
        <v>0</v>
      </c>
      <c r="I392" s="140"/>
      <c r="J392" s="140"/>
      <c r="K392" s="174" t="s">
        <v>465</v>
      </c>
      <c r="L392" s="140" t="s">
        <v>1364</v>
      </c>
      <c r="M392" s="150">
        <v>459.88499999999999</v>
      </c>
      <c r="N392" s="150">
        <v>22.528000000000002</v>
      </c>
      <c r="O392" s="150">
        <v>85.183000000000007</v>
      </c>
      <c r="P392" s="201">
        <v>673466.54119999998</v>
      </c>
      <c r="Q392" s="150">
        <v>674034.1372</v>
      </c>
      <c r="R392" s="151">
        <f t="shared" si="12"/>
        <v>673466.54119999998</v>
      </c>
      <c r="S392" s="153">
        <f t="shared" si="13"/>
        <v>674034.1372</v>
      </c>
    </row>
    <row r="393" spans="1:19" x14ac:dyDescent="0.4">
      <c r="A393" s="136" t="s">
        <v>363</v>
      </c>
      <c r="B393" s="140" t="s">
        <v>2368</v>
      </c>
      <c r="C393" s="144">
        <v>120783</v>
      </c>
      <c r="D393" s="144">
        <v>9164</v>
      </c>
      <c r="E393" s="144">
        <v>5875</v>
      </c>
      <c r="F393" s="145">
        <v>70100</v>
      </c>
      <c r="G393" s="144">
        <v>34856</v>
      </c>
      <c r="H393" s="144">
        <v>788</v>
      </c>
      <c r="I393" s="140"/>
      <c r="J393" s="140"/>
      <c r="K393" s="174" t="s">
        <v>466</v>
      </c>
      <c r="L393" s="140" t="s">
        <v>1365</v>
      </c>
      <c r="M393" s="150">
        <v>4258.7599999999993</v>
      </c>
      <c r="N393" s="150">
        <v>220.80999999999997</v>
      </c>
      <c r="O393" s="150">
        <v>386.72000000000008</v>
      </c>
      <c r="P393" s="150">
        <v>200.75000000000063</v>
      </c>
      <c r="Q393" s="150">
        <v>5067.04</v>
      </c>
      <c r="R393" s="151">
        <f t="shared" si="12"/>
        <v>200.75000000000063</v>
      </c>
      <c r="S393" s="153">
        <f t="shared" si="13"/>
        <v>5067.0400000000009</v>
      </c>
    </row>
    <row r="394" spans="1:19" x14ac:dyDescent="0.4">
      <c r="A394" s="136" t="s">
        <v>364</v>
      </c>
      <c r="B394" s="140" t="s">
        <v>2369</v>
      </c>
      <c r="C394" s="144">
        <v>110310</v>
      </c>
      <c r="D394" s="144">
        <v>17733</v>
      </c>
      <c r="E394" s="144">
        <v>12860</v>
      </c>
      <c r="F394" s="145">
        <v>65708</v>
      </c>
      <c r="G394" s="144">
        <v>11913</v>
      </c>
      <c r="H394" s="144">
        <v>2096</v>
      </c>
      <c r="I394" s="140"/>
      <c r="J394" s="140"/>
      <c r="K394" s="174" t="s">
        <v>467</v>
      </c>
      <c r="L394" s="140" t="s">
        <v>1366</v>
      </c>
      <c r="M394" s="150">
        <v>1472.04</v>
      </c>
      <c r="N394" s="150">
        <v>51.750000000000007</v>
      </c>
      <c r="O394" s="150">
        <v>209.86</v>
      </c>
      <c r="P394" s="150">
        <v>161.37</v>
      </c>
      <c r="Q394" s="150">
        <v>1895.02</v>
      </c>
      <c r="R394" s="151">
        <f t="shared" si="12"/>
        <v>161.37</v>
      </c>
      <c r="S394" s="153">
        <f t="shared" si="13"/>
        <v>1895.02</v>
      </c>
    </row>
    <row r="395" spans="1:19" x14ac:dyDescent="0.4">
      <c r="A395" s="136" t="s">
        <v>365</v>
      </c>
      <c r="B395" s="140" t="s">
        <v>2370</v>
      </c>
      <c r="C395" s="144">
        <v>179383</v>
      </c>
      <c r="D395" s="144">
        <v>24670</v>
      </c>
      <c r="E395" s="144">
        <v>27552</v>
      </c>
      <c r="F395" s="145">
        <v>105605</v>
      </c>
      <c r="G395" s="144">
        <v>21556</v>
      </c>
      <c r="H395" s="144">
        <v>0</v>
      </c>
      <c r="I395" s="140"/>
      <c r="J395" s="140"/>
      <c r="K395" s="174" t="s">
        <v>468</v>
      </c>
      <c r="L395" s="140" t="s">
        <v>1367</v>
      </c>
      <c r="M395" s="150">
        <v>2094.6376</v>
      </c>
      <c r="N395" s="150">
        <v>103.0226</v>
      </c>
      <c r="O395" s="150">
        <v>180.65129999999999</v>
      </c>
      <c r="P395" s="150">
        <v>204.48099999999954</v>
      </c>
      <c r="Q395" s="150">
        <v>2582.7924999999996</v>
      </c>
      <c r="R395" s="151">
        <f t="shared" si="12"/>
        <v>204.48099999999954</v>
      </c>
      <c r="S395" s="153">
        <f t="shared" si="13"/>
        <v>2582.7924999999996</v>
      </c>
    </row>
    <row r="396" spans="1:19" x14ac:dyDescent="0.4">
      <c r="A396" s="136" t="s">
        <v>366</v>
      </c>
      <c r="B396" s="140" t="s">
        <v>2371</v>
      </c>
      <c r="C396" s="144">
        <v>108776</v>
      </c>
      <c r="D396" s="144">
        <v>11491</v>
      </c>
      <c r="E396" s="144">
        <v>8428</v>
      </c>
      <c r="F396" s="145">
        <v>66542</v>
      </c>
      <c r="G396" s="144">
        <v>12005</v>
      </c>
      <c r="H396" s="144">
        <v>10310</v>
      </c>
      <c r="I396" s="140"/>
      <c r="J396" s="140"/>
      <c r="K396" s="174" t="s">
        <v>469</v>
      </c>
      <c r="L396" s="140" t="s">
        <v>1368</v>
      </c>
      <c r="M396" s="150">
        <v>4828.7011999999995</v>
      </c>
      <c r="N396" s="150">
        <v>198.71019999999999</v>
      </c>
      <c r="O396" s="150">
        <v>481.11810000000003</v>
      </c>
      <c r="P396" s="150">
        <v>298.88000000000113</v>
      </c>
      <c r="Q396" s="150">
        <v>5807.4095000000007</v>
      </c>
      <c r="R396" s="151">
        <f t="shared" si="12"/>
        <v>298.88000000000113</v>
      </c>
      <c r="S396" s="153">
        <f t="shared" si="13"/>
        <v>5807.4094999999998</v>
      </c>
    </row>
    <row r="397" spans="1:19" x14ac:dyDescent="0.4">
      <c r="A397" s="136" t="s">
        <v>367</v>
      </c>
      <c r="B397" s="140" t="s">
        <v>2372</v>
      </c>
      <c r="C397" s="144">
        <v>114241</v>
      </c>
      <c r="D397" s="144">
        <v>7599</v>
      </c>
      <c r="E397" s="144">
        <v>41924</v>
      </c>
      <c r="F397" s="145">
        <v>60045</v>
      </c>
      <c r="G397" s="144">
        <v>3295</v>
      </c>
      <c r="H397" s="144">
        <v>1378</v>
      </c>
      <c r="I397" s="140"/>
      <c r="J397" s="140"/>
      <c r="K397" s="174" t="s">
        <v>470</v>
      </c>
      <c r="L397" s="140" t="s">
        <v>1369</v>
      </c>
      <c r="M397" s="150">
        <v>958.56539999999995</v>
      </c>
      <c r="N397" s="150">
        <v>40.144799999999996</v>
      </c>
      <c r="O397" s="150">
        <v>103.4071</v>
      </c>
      <c r="P397" s="150">
        <v>83.181300000000121</v>
      </c>
      <c r="Q397" s="150">
        <v>1185.2986000000001</v>
      </c>
      <c r="R397" s="151">
        <f t="shared" si="12"/>
        <v>83.181300000000121</v>
      </c>
      <c r="S397" s="153">
        <f t="shared" si="13"/>
        <v>1185.2986000000001</v>
      </c>
    </row>
    <row r="398" spans="1:19" x14ac:dyDescent="0.4">
      <c r="A398" s="136" t="s">
        <v>368</v>
      </c>
      <c r="B398" s="140" t="s">
        <v>2373</v>
      </c>
      <c r="C398" s="144">
        <v>39162</v>
      </c>
      <c r="D398" s="144">
        <v>3206</v>
      </c>
      <c r="E398" s="144">
        <v>10587</v>
      </c>
      <c r="F398" s="145">
        <v>21898</v>
      </c>
      <c r="G398" s="144">
        <v>3461</v>
      </c>
      <c r="H398" s="144">
        <v>10</v>
      </c>
      <c r="I398" s="140"/>
      <c r="J398" s="140"/>
      <c r="K398" s="174" t="s">
        <v>471</v>
      </c>
      <c r="L398" s="140" t="s">
        <v>1370</v>
      </c>
      <c r="M398" s="150">
        <v>2846.5299999999997</v>
      </c>
      <c r="N398" s="150">
        <v>108.2</v>
      </c>
      <c r="O398" s="150">
        <v>242.07999999999998</v>
      </c>
      <c r="P398" s="150">
        <v>390.82000000000033</v>
      </c>
      <c r="Q398" s="150">
        <v>3587.63</v>
      </c>
      <c r="R398" s="151">
        <f t="shared" si="12"/>
        <v>390.82000000000033</v>
      </c>
      <c r="S398" s="153">
        <f t="shared" si="13"/>
        <v>3587.6299999999997</v>
      </c>
    </row>
    <row r="399" spans="1:19" x14ac:dyDescent="0.4">
      <c r="A399" s="136" t="s">
        <v>369</v>
      </c>
      <c r="B399" s="140" t="s">
        <v>2374</v>
      </c>
      <c r="C399" s="144">
        <v>30925</v>
      </c>
      <c r="D399" s="144">
        <v>3806</v>
      </c>
      <c r="E399" s="144">
        <v>4056</v>
      </c>
      <c r="F399" s="145">
        <v>22101</v>
      </c>
      <c r="G399" s="144">
        <v>962</v>
      </c>
      <c r="H399" s="144">
        <v>0</v>
      </c>
      <c r="I399" s="140"/>
      <c r="J399" s="140"/>
      <c r="K399" s="174" t="s">
        <v>472</v>
      </c>
      <c r="L399" s="140" t="s">
        <v>1371</v>
      </c>
      <c r="M399" s="150">
        <v>3387.6124</v>
      </c>
      <c r="N399" s="150">
        <v>149.4667</v>
      </c>
      <c r="O399" s="150">
        <v>480.77069999999998</v>
      </c>
      <c r="P399" s="150">
        <v>217.95910000000009</v>
      </c>
      <c r="Q399" s="150">
        <v>4235.8089</v>
      </c>
      <c r="R399" s="151">
        <f t="shared" si="12"/>
        <v>217.95910000000009</v>
      </c>
      <c r="S399" s="153">
        <f t="shared" si="13"/>
        <v>4235.8089</v>
      </c>
    </row>
    <row r="400" spans="1:19" x14ac:dyDescent="0.4">
      <c r="A400" s="136" t="s">
        <v>389</v>
      </c>
      <c r="B400" s="140" t="s">
        <v>2375</v>
      </c>
      <c r="C400" s="144">
        <v>295930</v>
      </c>
      <c r="D400" s="144">
        <v>54671</v>
      </c>
      <c r="E400" s="144">
        <v>94147</v>
      </c>
      <c r="F400" s="145">
        <v>122505</v>
      </c>
      <c r="G400" s="144">
        <v>24607</v>
      </c>
      <c r="H400" s="144">
        <v>0</v>
      </c>
      <c r="I400" s="140"/>
      <c r="J400" s="140"/>
      <c r="K400" s="174" t="s">
        <v>473</v>
      </c>
      <c r="L400" s="140" t="s">
        <v>1372</v>
      </c>
      <c r="M400" s="150">
        <v>979.99240000000009</v>
      </c>
      <c r="N400" s="150">
        <v>22.413300000000003</v>
      </c>
      <c r="O400" s="150">
        <v>67.985399999999998</v>
      </c>
      <c r="P400" s="150">
        <v>56.294199999999776</v>
      </c>
      <c r="Q400" s="150">
        <v>1126.6852999999999</v>
      </c>
      <c r="R400" s="151">
        <f t="shared" si="12"/>
        <v>56.294199999999776</v>
      </c>
      <c r="S400" s="153">
        <f t="shared" si="13"/>
        <v>1126.6852999999999</v>
      </c>
    </row>
    <row r="401" spans="1:19" x14ac:dyDescent="0.4">
      <c r="A401" s="136" t="s">
        <v>390</v>
      </c>
      <c r="B401" s="140" t="s">
        <v>2376</v>
      </c>
      <c r="C401" s="144">
        <v>258969</v>
      </c>
      <c r="D401" s="144">
        <v>20107</v>
      </c>
      <c r="E401" s="144">
        <v>61099</v>
      </c>
      <c r="F401" s="145">
        <v>126897</v>
      </c>
      <c r="G401" s="144">
        <v>50735</v>
      </c>
      <c r="H401" s="144">
        <v>131</v>
      </c>
      <c r="I401" s="140"/>
      <c r="J401" s="140"/>
      <c r="K401" s="174" t="s">
        <v>474</v>
      </c>
      <c r="L401" s="140" t="s">
        <v>1373</v>
      </c>
      <c r="M401" s="150">
        <v>954.06150000000002</v>
      </c>
      <c r="N401" s="150">
        <v>29.761399999999998</v>
      </c>
      <c r="O401" s="150">
        <v>68.551900000000003</v>
      </c>
      <c r="P401" s="150">
        <v>26.570100000000167</v>
      </c>
      <c r="Q401" s="150">
        <v>1078.9449000000002</v>
      </c>
      <c r="R401" s="151">
        <f t="shared" si="12"/>
        <v>26.570100000000167</v>
      </c>
      <c r="S401" s="153">
        <f t="shared" si="13"/>
        <v>1078.9449000000002</v>
      </c>
    </row>
    <row r="402" spans="1:19" x14ac:dyDescent="0.4">
      <c r="A402" s="136" t="s">
        <v>391</v>
      </c>
      <c r="B402" s="140" t="s">
        <v>2377</v>
      </c>
      <c r="C402" s="144">
        <v>90151</v>
      </c>
      <c r="D402" s="144">
        <v>5953</v>
      </c>
      <c r="E402" s="144">
        <v>17592</v>
      </c>
      <c r="F402" s="145">
        <v>58590</v>
      </c>
      <c r="G402" s="144">
        <v>8016</v>
      </c>
      <c r="H402" s="144">
        <v>0</v>
      </c>
      <c r="I402" s="140"/>
      <c r="J402" s="140"/>
      <c r="K402" s="174" t="s">
        <v>478</v>
      </c>
      <c r="L402" s="140" t="s">
        <v>1377</v>
      </c>
      <c r="M402" s="150">
        <v>3478.4346999999998</v>
      </c>
      <c r="N402" s="150">
        <v>249.5463</v>
      </c>
      <c r="O402" s="150">
        <v>392.02459999999996</v>
      </c>
      <c r="P402" s="150">
        <v>156.88759999999979</v>
      </c>
      <c r="Q402" s="150">
        <v>4276.8931999999995</v>
      </c>
      <c r="R402" s="151">
        <f t="shared" si="12"/>
        <v>156.88759999999979</v>
      </c>
      <c r="S402" s="153">
        <f t="shared" si="13"/>
        <v>4276.8931999999995</v>
      </c>
    </row>
    <row r="403" spans="1:19" x14ac:dyDescent="0.4">
      <c r="A403" s="136" t="s">
        <v>392</v>
      </c>
      <c r="B403" s="140" t="s">
        <v>2378</v>
      </c>
      <c r="C403" s="144">
        <v>59317</v>
      </c>
      <c r="D403" s="144">
        <v>4435</v>
      </c>
      <c r="E403" s="144">
        <v>7828</v>
      </c>
      <c r="F403" s="145">
        <v>41449</v>
      </c>
      <c r="G403" s="144">
        <v>5605</v>
      </c>
      <c r="H403" s="144">
        <v>0</v>
      </c>
      <c r="I403" s="140"/>
      <c r="J403" s="140"/>
      <c r="K403" s="174" t="s">
        <v>479</v>
      </c>
      <c r="L403" s="140" t="s">
        <v>1378</v>
      </c>
      <c r="M403" s="150">
        <v>903.87680000000012</v>
      </c>
      <c r="N403" s="150">
        <v>39.212600000000002</v>
      </c>
      <c r="O403" s="150">
        <v>141.14759999999998</v>
      </c>
      <c r="P403" s="150">
        <v>50.274299999999783</v>
      </c>
      <c r="Q403" s="150">
        <v>1134.5112999999999</v>
      </c>
      <c r="R403" s="151">
        <f t="shared" si="12"/>
        <v>50.274299999999783</v>
      </c>
      <c r="S403" s="153">
        <f t="shared" si="13"/>
        <v>1134.5112999999999</v>
      </c>
    </row>
    <row r="404" spans="1:19" x14ac:dyDescent="0.4">
      <c r="A404" s="136" t="s">
        <v>393</v>
      </c>
      <c r="B404" s="140" t="s">
        <v>2379</v>
      </c>
      <c r="C404" s="144">
        <v>89003</v>
      </c>
      <c r="D404" s="144">
        <v>8352</v>
      </c>
      <c r="E404" s="144">
        <v>12902</v>
      </c>
      <c r="F404" s="145">
        <v>62770</v>
      </c>
      <c r="G404" s="144">
        <v>4979</v>
      </c>
      <c r="H404" s="144">
        <v>0</v>
      </c>
      <c r="I404" s="140"/>
      <c r="J404" s="140"/>
      <c r="K404" s="174" t="s">
        <v>480</v>
      </c>
      <c r="L404" s="140" t="s">
        <v>1379</v>
      </c>
      <c r="M404" s="150">
        <v>1655.1423</v>
      </c>
      <c r="N404" s="150">
        <v>53.158500000000004</v>
      </c>
      <c r="O404" s="150">
        <v>218.60040000000001</v>
      </c>
      <c r="P404" s="150">
        <v>65.049499999999881</v>
      </c>
      <c r="Q404" s="150">
        <v>1991.9506999999999</v>
      </c>
      <c r="R404" s="151">
        <f t="shared" si="12"/>
        <v>65.049499999999881</v>
      </c>
      <c r="S404" s="153">
        <f t="shared" si="13"/>
        <v>1991.9506999999999</v>
      </c>
    </row>
    <row r="405" spans="1:19" x14ac:dyDescent="0.4">
      <c r="A405" s="136" t="s">
        <v>394</v>
      </c>
      <c r="B405" s="140" t="s">
        <v>2380</v>
      </c>
      <c r="C405" s="144">
        <v>125260</v>
      </c>
      <c r="D405" s="144">
        <v>6192</v>
      </c>
      <c r="E405" s="144">
        <v>33854</v>
      </c>
      <c r="F405" s="145">
        <v>71057</v>
      </c>
      <c r="G405" s="144">
        <v>14157</v>
      </c>
      <c r="H405" s="144">
        <v>0</v>
      </c>
      <c r="I405" s="140"/>
      <c r="J405" s="140"/>
      <c r="K405" s="174" t="s">
        <v>481</v>
      </c>
      <c r="L405" s="140" t="s">
        <v>1380</v>
      </c>
      <c r="M405" s="150">
        <v>789.87369999999999</v>
      </c>
      <c r="N405" s="150">
        <v>44.794899999999998</v>
      </c>
      <c r="O405" s="150">
        <v>97.280899999999988</v>
      </c>
      <c r="P405" s="150">
        <v>58.87240000000007</v>
      </c>
      <c r="Q405" s="150">
        <v>990.82190000000003</v>
      </c>
      <c r="R405" s="151">
        <f t="shared" si="12"/>
        <v>58.87240000000007</v>
      </c>
      <c r="S405" s="153">
        <f t="shared" si="13"/>
        <v>990.82190000000003</v>
      </c>
    </row>
    <row r="406" spans="1:19" x14ac:dyDescent="0.4">
      <c r="A406" s="136" t="s">
        <v>395</v>
      </c>
      <c r="B406" s="140" t="s">
        <v>2381</v>
      </c>
      <c r="C406" s="144">
        <v>136034</v>
      </c>
      <c r="D406" s="144">
        <v>7377</v>
      </c>
      <c r="E406" s="144">
        <v>24619</v>
      </c>
      <c r="F406" s="145">
        <v>85196</v>
      </c>
      <c r="G406" s="144">
        <v>18832</v>
      </c>
      <c r="H406" s="144">
        <v>10</v>
      </c>
      <c r="I406" s="140"/>
      <c r="J406" s="140"/>
      <c r="K406" s="174" t="s">
        <v>482</v>
      </c>
      <c r="L406" s="140" t="s">
        <v>1381</v>
      </c>
      <c r="M406" s="150">
        <v>1106.2994999999999</v>
      </c>
      <c r="N406" s="150">
        <v>74.261300000000006</v>
      </c>
      <c r="O406" s="150">
        <v>93.864199999999997</v>
      </c>
      <c r="P406" s="150">
        <v>72.85700000000007</v>
      </c>
      <c r="Q406" s="150">
        <v>1347.2819999999999</v>
      </c>
      <c r="R406" s="151">
        <f t="shared" si="12"/>
        <v>72.85700000000007</v>
      </c>
      <c r="S406" s="153">
        <f t="shared" si="13"/>
        <v>1347.2819999999997</v>
      </c>
    </row>
    <row r="407" spans="1:19" x14ac:dyDescent="0.4">
      <c r="A407" s="136" t="s">
        <v>411</v>
      </c>
      <c r="B407" s="140" t="s">
        <v>2382</v>
      </c>
      <c r="C407" s="144">
        <v>312335</v>
      </c>
      <c r="D407" s="144">
        <v>50453</v>
      </c>
      <c r="E407" s="144">
        <v>69671</v>
      </c>
      <c r="F407" s="145">
        <v>192211</v>
      </c>
      <c r="G407" s="144">
        <v>0</v>
      </c>
      <c r="H407" s="144">
        <v>0</v>
      </c>
      <c r="I407" s="140"/>
      <c r="J407" s="140"/>
      <c r="K407" s="174" t="s">
        <v>483</v>
      </c>
      <c r="L407" s="140" t="s">
        <v>1382</v>
      </c>
      <c r="M407" s="150">
        <v>3899.0403999999999</v>
      </c>
      <c r="N407" s="150">
        <v>390.35050000000007</v>
      </c>
      <c r="O407" s="150">
        <v>373.90000000000003</v>
      </c>
      <c r="P407" s="150">
        <v>274.60630000000043</v>
      </c>
      <c r="Q407" s="150">
        <v>4937.8972000000003</v>
      </c>
      <c r="R407" s="151">
        <f t="shared" si="12"/>
        <v>274.60630000000043</v>
      </c>
      <c r="S407" s="153">
        <f t="shared" si="13"/>
        <v>4937.8972000000003</v>
      </c>
    </row>
    <row r="408" spans="1:19" x14ac:dyDescent="0.4">
      <c r="A408" s="136" t="s">
        <v>412</v>
      </c>
      <c r="B408" s="140" t="s">
        <v>2383</v>
      </c>
      <c r="C408" s="144">
        <v>78794</v>
      </c>
      <c r="D408" s="144">
        <v>4987</v>
      </c>
      <c r="E408" s="144">
        <v>3291</v>
      </c>
      <c r="F408" s="145">
        <v>65812</v>
      </c>
      <c r="G408" s="144">
        <v>4702</v>
      </c>
      <c r="H408" s="144">
        <v>2</v>
      </c>
      <c r="I408" s="140"/>
      <c r="J408" s="140"/>
      <c r="K408" s="174" t="s">
        <v>484</v>
      </c>
      <c r="L408" s="140" t="s">
        <v>1383</v>
      </c>
      <c r="M408" s="150">
        <v>1292.3255999999999</v>
      </c>
      <c r="N408" s="150">
        <v>43.257100000000001</v>
      </c>
      <c r="O408" s="150">
        <v>85.276299999999992</v>
      </c>
      <c r="P408" s="150">
        <v>91.234500000000054</v>
      </c>
      <c r="Q408" s="150">
        <v>1512.0934999999999</v>
      </c>
      <c r="R408" s="151">
        <f t="shared" si="12"/>
        <v>91.234500000000054</v>
      </c>
      <c r="S408" s="153">
        <f t="shared" si="13"/>
        <v>1512.0934999999999</v>
      </c>
    </row>
    <row r="409" spans="1:19" x14ac:dyDescent="0.4">
      <c r="A409" s="136" t="s">
        <v>413</v>
      </c>
      <c r="B409" s="140" t="s">
        <v>2384</v>
      </c>
      <c r="C409" s="144">
        <v>73334</v>
      </c>
      <c r="D409" s="144">
        <v>6910</v>
      </c>
      <c r="E409" s="144">
        <v>2967</v>
      </c>
      <c r="F409" s="145">
        <v>59299</v>
      </c>
      <c r="G409" s="144">
        <v>4151</v>
      </c>
      <c r="H409" s="144">
        <v>7</v>
      </c>
      <c r="I409" s="140"/>
      <c r="J409" s="140"/>
      <c r="K409" s="174" t="s">
        <v>485</v>
      </c>
      <c r="L409" s="140" t="s">
        <v>1384</v>
      </c>
      <c r="M409" s="150">
        <v>1170.8604000000003</v>
      </c>
      <c r="N409" s="150">
        <v>35.045299999999997</v>
      </c>
      <c r="O409" s="150">
        <v>80.377399999999994</v>
      </c>
      <c r="P409" s="150">
        <v>62.764699999999578</v>
      </c>
      <c r="Q409" s="150">
        <v>1349.0477999999998</v>
      </c>
      <c r="R409" s="151">
        <f t="shared" si="12"/>
        <v>62.764699999999578</v>
      </c>
      <c r="S409" s="153">
        <f t="shared" si="13"/>
        <v>1349.0477999999998</v>
      </c>
    </row>
    <row r="410" spans="1:19" x14ac:dyDescent="0.4">
      <c r="A410" s="136" t="s">
        <v>414</v>
      </c>
      <c r="B410" s="140" t="s">
        <v>2385</v>
      </c>
      <c r="C410" s="144">
        <v>128108</v>
      </c>
      <c r="D410" s="144">
        <v>7625</v>
      </c>
      <c r="E410" s="144">
        <v>664</v>
      </c>
      <c r="F410" s="145">
        <v>101313</v>
      </c>
      <c r="G410" s="144">
        <v>10716</v>
      </c>
      <c r="H410" s="144">
        <v>7790</v>
      </c>
      <c r="I410" s="140"/>
      <c r="J410" s="140"/>
      <c r="K410" s="174" t="s">
        <v>486</v>
      </c>
      <c r="L410" s="140" t="s">
        <v>1385</v>
      </c>
      <c r="M410" s="150">
        <v>2364.9318999999996</v>
      </c>
      <c r="N410" s="150">
        <v>95.667199999999994</v>
      </c>
      <c r="O410" s="150">
        <v>241.23559999999998</v>
      </c>
      <c r="P410" s="150">
        <v>127.27460000000053</v>
      </c>
      <c r="Q410" s="150">
        <v>2829.1093000000001</v>
      </c>
      <c r="R410" s="151">
        <f t="shared" si="12"/>
        <v>127.27460000000053</v>
      </c>
      <c r="S410" s="153">
        <f t="shared" si="13"/>
        <v>2829.1093000000001</v>
      </c>
    </row>
    <row r="411" spans="1:19" x14ac:dyDescent="0.4">
      <c r="A411" s="136" t="s">
        <v>415</v>
      </c>
      <c r="B411" s="140" t="s">
        <v>2386</v>
      </c>
      <c r="C411" s="144">
        <v>155356</v>
      </c>
      <c r="D411" s="144">
        <v>21777</v>
      </c>
      <c r="E411" s="144">
        <v>11215</v>
      </c>
      <c r="F411" s="145">
        <v>111621</v>
      </c>
      <c r="G411" s="144">
        <v>10743</v>
      </c>
      <c r="H411" s="144">
        <v>0</v>
      </c>
      <c r="I411" s="140"/>
      <c r="J411" s="140"/>
      <c r="K411" s="174" t="s">
        <v>487</v>
      </c>
      <c r="L411" s="140" t="s">
        <v>1386</v>
      </c>
      <c r="M411" s="150">
        <v>3490.05</v>
      </c>
      <c r="N411" s="150">
        <v>281.91000000000003</v>
      </c>
      <c r="O411" s="150">
        <v>384.76</v>
      </c>
      <c r="P411" s="150">
        <v>230.57999999999993</v>
      </c>
      <c r="Q411" s="150">
        <v>4387.3</v>
      </c>
      <c r="R411" s="151">
        <f t="shared" si="12"/>
        <v>230.57999999999993</v>
      </c>
      <c r="S411" s="153">
        <f t="shared" si="13"/>
        <v>4387.3</v>
      </c>
    </row>
    <row r="412" spans="1:19" x14ac:dyDescent="0.4">
      <c r="A412" s="136" t="s">
        <v>416</v>
      </c>
      <c r="B412" s="140" t="s">
        <v>2387</v>
      </c>
      <c r="C412" s="144">
        <v>202293</v>
      </c>
      <c r="D412" s="144">
        <v>23837</v>
      </c>
      <c r="E412" s="144">
        <v>18277</v>
      </c>
      <c r="F412" s="145">
        <v>134297</v>
      </c>
      <c r="G412" s="144">
        <v>24318</v>
      </c>
      <c r="H412" s="144">
        <v>1564</v>
      </c>
      <c r="I412" s="140"/>
      <c r="J412" s="140"/>
      <c r="K412" s="174" t="s">
        <v>488</v>
      </c>
      <c r="L412" s="140" t="s">
        <v>1387</v>
      </c>
      <c r="M412" s="150">
        <v>495.06240000000003</v>
      </c>
      <c r="N412" s="150">
        <v>65.228800000000007</v>
      </c>
      <c r="O412" s="150">
        <v>70.3035</v>
      </c>
      <c r="P412" s="201">
        <v>-11.056999999999945</v>
      </c>
      <c r="Q412" s="150">
        <v>619.53770000000009</v>
      </c>
      <c r="R412" s="151">
        <f t="shared" si="12"/>
        <v>-11.056999999999945</v>
      </c>
      <c r="S412" s="153">
        <f t="shared" si="13"/>
        <v>619.53770000000009</v>
      </c>
    </row>
    <row r="413" spans="1:19" x14ac:dyDescent="0.4">
      <c r="A413" s="136" t="s">
        <v>417</v>
      </c>
      <c r="B413" s="140" t="s">
        <v>2388</v>
      </c>
      <c r="C413" s="144">
        <v>74639</v>
      </c>
      <c r="D413" s="144">
        <v>4209</v>
      </c>
      <c r="E413" s="144">
        <v>3405</v>
      </c>
      <c r="F413" s="145">
        <v>60452</v>
      </c>
      <c r="G413" s="144">
        <v>6500</v>
      </c>
      <c r="H413" s="144">
        <v>73</v>
      </c>
      <c r="I413" s="140"/>
      <c r="J413" s="140"/>
      <c r="K413" s="174" t="s">
        <v>489</v>
      </c>
      <c r="L413" s="140" t="s">
        <v>1388</v>
      </c>
      <c r="M413" s="150">
        <v>549.57499999999993</v>
      </c>
      <c r="N413" s="150">
        <v>23.869</v>
      </c>
      <c r="O413" s="150">
        <v>49.48599999999999</v>
      </c>
      <c r="P413" s="150">
        <v>23.724800000000101</v>
      </c>
      <c r="Q413" s="150">
        <v>646.65480000000002</v>
      </c>
      <c r="R413" s="151">
        <f t="shared" si="12"/>
        <v>23.724800000000101</v>
      </c>
      <c r="S413" s="153">
        <f t="shared" si="13"/>
        <v>646.65480000000002</v>
      </c>
    </row>
    <row r="414" spans="1:19" x14ac:dyDescent="0.4">
      <c r="A414" s="136" t="s">
        <v>438</v>
      </c>
      <c r="B414" s="140" t="s">
        <v>2389</v>
      </c>
      <c r="C414" s="144">
        <v>730186</v>
      </c>
      <c r="D414" s="144">
        <v>100312</v>
      </c>
      <c r="E414" s="144">
        <v>115087</v>
      </c>
      <c r="F414" s="145">
        <v>450509</v>
      </c>
      <c r="G414" s="144">
        <v>64229</v>
      </c>
      <c r="H414" s="144">
        <v>49</v>
      </c>
      <c r="I414" s="140"/>
      <c r="J414" s="140"/>
      <c r="K414" s="174" t="s">
        <v>490</v>
      </c>
      <c r="L414" s="140" t="s">
        <v>1389</v>
      </c>
      <c r="M414" s="150">
        <v>1952060.5444000002</v>
      </c>
      <c r="N414" s="150">
        <v>37.4621</v>
      </c>
      <c r="O414" s="150">
        <v>64.474899999999991</v>
      </c>
      <c r="P414" s="201">
        <v>-1951138.7507000002</v>
      </c>
      <c r="Q414" s="150">
        <v>1023.7307000000001</v>
      </c>
      <c r="R414" s="151">
        <f t="shared" si="12"/>
        <v>-1951138.7507000002</v>
      </c>
      <c r="S414" s="153">
        <f t="shared" si="13"/>
        <v>1023.7306999999564</v>
      </c>
    </row>
    <row r="415" spans="1:19" x14ac:dyDescent="0.4">
      <c r="A415" s="136" t="s">
        <v>439</v>
      </c>
      <c r="B415" s="140" t="s">
        <v>2390</v>
      </c>
      <c r="C415" s="144">
        <v>74184</v>
      </c>
      <c r="D415" s="144">
        <v>7659</v>
      </c>
      <c r="E415" s="144">
        <v>8854</v>
      </c>
      <c r="F415" s="145">
        <v>50129</v>
      </c>
      <c r="G415" s="144">
        <v>7542</v>
      </c>
      <c r="H415" s="144">
        <v>0</v>
      </c>
      <c r="I415" s="140"/>
      <c r="J415" s="140"/>
      <c r="K415" s="174" t="s">
        <v>491</v>
      </c>
      <c r="L415" s="140" t="s">
        <v>1390</v>
      </c>
      <c r="M415" s="150">
        <v>110.8317</v>
      </c>
      <c r="N415" s="150">
        <v>18.277500000000003</v>
      </c>
      <c r="O415" s="150">
        <v>37.465899999999998</v>
      </c>
      <c r="P415" s="150">
        <v>24.783200000000015</v>
      </c>
      <c r="Q415" s="150">
        <v>191.35830000000001</v>
      </c>
      <c r="R415" s="151">
        <f t="shared" si="12"/>
        <v>24.783200000000015</v>
      </c>
      <c r="S415" s="153">
        <f t="shared" si="13"/>
        <v>191.35830000000001</v>
      </c>
    </row>
    <row r="416" spans="1:19" x14ac:dyDescent="0.4">
      <c r="A416" s="136" t="s">
        <v>440</v>
      </c>
      <c r="B416" s="140" t="s">
        <v>2391</v>
      </c>
      <c r="C416" s="144">
        <v>68554</v>
      </c>
      <c r="D416" s="144">
        <v>7088</v>
      </c>
      <c r="E416" s="144">
        <v>8284</v>
      </c>
      <c r="F416" s="145">
        <v>51919</v>
      </c>
      <c r="G416" s="144">
        <v>1263</v>
      </c>
      <c r="H416" s="144">
        <v>0</v>
      </c>
      <c r="I416" s="140"/>
      <c r="J416" s="140"/>
      <c r="K416" s="174" t="s">
        <v>492</v>
      </c>
      <c r="L416" s="140" t="s">
        <v>1391</v>
      </c>
      <c r="M416" s="150">
        <v>747.30899999999997</v>
      </c>
      <c r="N416" s="150">
        <v>37.56</v>
      </c>
      <c r="O416" s="150">
        <v>124.0701</v>
      </c>
      <c r="P416" s="150">
        <v>59.405900000000059</v>
      </c>
      <c r="Q416" s="150">
        <v>968.34500000000003</v>
      </c>
      <c r="R416" s="151">
        <f t="shared" si="12"/>
        <v>59.405900000000059</v>
      </c>
      <c r="S416" s="153">
        <f t="shared" si="13"/>
        <v>968.34500000000003</v>
      </c>
    </row>
    <row r="417" spans="1:19" x14ac:dyDescent="0.4">
      <c r="A417" s="136" t="s">
        <v>441</v>
      </c>
      <c r="B417" s="140" t="s">
        <v>2392</v>
      </c>
      <c r="C417" s="144">
        <v>110164</v>
      </c>
      <c r="D417" s="144">
        <v>488</v>
      </c>
      <c r="E417" s="144">
        <v>5277</v>
      </c>
      <c r="F417" s="145">
        <v>79363</v>
      </c>
      <c r="G417" s="144">
        <v>314</v>
      </c>
      <c r="H417" s="144">
        <v>24722</v>
      </c>
      <c r="I417" s="140"/>
      <c r="J417" s="140"/>
      <c r="K417" s="174" t="s">
        <v>493</v>
      </c>
      <c r="L417" s="140" t="s">
        <v>1392</v>
      </c>
      <c r="M417" s="150">
        <v>779.19799999999998</v>
      </c>
      <c r="N417" s="150">
        <v>70.231200000000001</v>
      </c>
      <c r="O417" s="150">
        <v>92.774699999999996</v>
      </c>
      <c r="P417" s="150">
        <v>50.455399999999827</v>
      </c>
      <c r="Q417" s="150">
        <v>992.6592999999998</v>
      </c>
      <c r="R417" s="151">
        <f t="shared" si="12"/>
        <v>50.455399999999827</v>
      </c>
      <c r="S417" s="153">
        <f t="shared" si="13"/>
        <v>992.6592999999998</v>
      </c>
    </row>
    <row r="418" spans="1:19" x14ac:dyDescent="0.4">
      <c r="A418" s="136" t="s">
        <v>442</v>
      </c>
      <c r="B418" s="140" t="s">
        <v>2393</v>
      </c>
      <c r="C418" s="144">
        <v>276103</v>
      </c>
      <c r="D418" s="144">
        <v>43119</v>
      </c>
      <c r="E418" s="144">
        <v>32212</v>
      </c>
      <c r="F418" s="145">
        <v>172793</v>
      </c>
      <c r="G418" s="144">
        <v>27956</v>
      </c>
      <c r="H418" s="144">
        <v>23</v>
      </c>
      <c r="I418" s="140"/>
      <c r="J418" s="140"/>
      <c r="K418" s="174" t="s">
        <v>421</v>
      </c>
      <c r="L418" s="140" t="s">
        <v>1320</v>
      </c>
      <c r="M418" s="150">
        <v>663.22440000000006</v>
      </c>
      <c r="N418" s="150">
        <v>19.482500000000002</v>
      </c>
      <c r="O418" s="150">
        <v>54.899700000000003</v>
      </c>
      <c r="P418" s="150">
        <v>81.033399999999915</v>
      </c>
      <c r="Q418" s="150">
        <v>818.64</v>
      </c>
      <c r="R418" s="151">
        <f t="shared" si="12"/>
        <v>81.033399999999915</v>
      </c>
      <c r="S418" s="153">
        <f t="shared" si="13"/>
        <v>818.64</v>
      </c>
    </row>
    <row r="419" spans="1:19" x14ac:dyDescent="0.4">
      <c r="A419" s="136" t="s">
        <v>443</v>
      </c>
      <c r="B419" s="140" t="s">
        <v>2394</v>
      </c>
      <c r="C419" s="144">
        <v>95462</v>
      </c>
      <c r="D419" s="144">
        <v>21798</v>
      </c>
      <c r="E419" s="144">
        <v>2600</v>
      </c>
      <c r="F419" s="145">
        <v>70771</v>
      </c>
      <c r="G419" s="144">
        <v>293</v>
      </c>
      <c r="H419" s="144">
        <v>0</v>
      </c>
      <c r="I419" s="140"/>
      <c r="J419" s="140"/>
      <c r="K419" s="174" t="s">
        <v>422</v>
      </c>
      <c r="L419" s="140" t="s">
        <v>1321</v>
      </c>
      <c r="M419" s="150">
        <v>10074.0242</v>
      </c>
      <c r="N419" s="150">
        <v>345.01060000000001</v>
      </c>
      <c r="O419" s="150">
        <v>544.45240000000013</v>
      </c>
      <c r="P419" s="201">
        <v>-7287.6287999999986</v>
      </c>
      <c r="Q419" s="150">
        <v>3675.8584000000005</v>
      </c>
      <c r="R419" s="151">
        <f t="shared" si="12"/>
        <v>-7287.6287999999986</v>
      </c>
      <c r="S419" s="153">
        <f t="shared" si="13"/>
        <v>3675.858400000001</v>
      </c>
    </row>
    <row r="420" spans="1:19" x14ac:dyDescent="0.4">
      <c r="A420" s="136" t="s">
        <v>444</v>
      </c>
      <c r="B420" s="140" t="s">
        <v>2395</v>
      </c>
      <c r="C420" s="144">
        <v>165048</v>
      </c>
      <c r="D420" s="144">
        <v>15727</v>
      </c>
      <c r="E420" s="144">
        <v>20640</v>
      </c>
      <c r="F420" s="145">
        <v>116528</v>
      </c>
      <c r="G420" s="144">
        <v>12153</v>
      </c>
      <c r="H420" s="144">
        <v>0</v>
      </c>
      <c r="I420" s="140"/>
      <c r="J420" s="140"/>
      <c r="K420" s="174" t="s">
        <v>423</v>
      </c>
      <c r="L420" s="140" t="s">
        <v>1322</v>
      </c>
      <c r="M420" s="150">
        <v>496.18209999999999</v>
      </c>
      <c r="N420" s="150">
        <v>28.7453</v>
      </c>
      <c r="O420" s="150">
        <v>83.028399999999991</v>
      </c>
      <c r="P420" s="150">
        <v>55.231800000000121</v>
      </c>
      <c r="Q420" s="150">
        <v>663.18760000000009</v>
      </c>
      <c r="R420" s="151">
        <f t="shared" si="12"/>
        <v>55.231800000000121</v>
      </c>
      <c r="S420" s="153">
        <f t="shared" si="13"/>
        <v>663.1876000000002</v>
      </c>
    </row>
    <row r="421" spans="1:19" x14ac:dyDescent="0.4">
      <c r="A421" s="136" t="s">
        <v>445</v>
      </c>
      <c r="B421" s="140" t="s">
        <v>2396</v>
      </c>
      <c r="C421" s="144">
        <v>80296</v>
      </c>
      <c r="D421" s="144">
        <v>1401</v>
      </c>
      <c r="E421" s="144">
        <v>12713</v>
      </c>
      <c r="F421" s="145">
        <v>61686</v>
      </c>
      <c r="G421" s="144">
        <v>4496</v>
      </c>
      <c r="H421" s="144">
        <v>0</v>
      </c>
      <c r="I421" s="140"/>
      <c r="J421" s="140"/>
      <c r="K421" s="174" t="s">
        <v>424</v>
      </c>
      <c r="L421" s="140" t="s">
        <v>1323</v>
      </c>
      <c r="M421" s="150">
        <v>1993</v>
      </c>
      <c r="N421" s="150">
        <v>87</v>
      </c>
      <c r="O421" s="150">
        <v>405</v>
      </c>
      <c r="P421" s="150">
        <v>36</v>
      </c>
      <c r="Q421" s="150">
        <v>2521</v>
      </c>
      <c r="R421" s="151">
        <f t="shared" si="12"/>
        <v>36</v>
      </c>
      <c r="S421" s="153">
        <f t="shared" si="13"/>
        <v>2521</v>
      </c>
    </row>
    <row r="422" spans="1:19" x14ac:dyDescent="0.4">
      <c r="A422" s="136" t="s">
        <v>446</v>
      </c>
      <c r="B422" s="140" t="s">
        <v>2397</v>
      </c>
      <c r="C422" s="144">
        <v>156002</v>
      </c>
      <c r="D422" s="144">
        <v>29993</v>
      </c>
      <c r="E422" s="144">
        <v>17054</v>
      </c>
      <c r="F422" s="145">
        <v>97667</v>
      </c>
      <c r="G422" s="144">
        <v>11230</v>
      </c>
      <c r="H422" s="144">
        <v>58</v>
      </c>
      <c r="I422" s="140"/>
      <c r="J422" s="140"/>
      <c r="K422" s="174" t="s">
        <v>425</v>
      </c>
      <c r="L422" s="140" t="s">
        <v>1324</v>
      </c>
      <c r="M422" s="150">
        <v>3926.9848999999999</v>
      </c>
      <c r="N422" s="150">
        <v>367.29390000000006</v>
      </c>
      <c r="O422" s="150">
        <v>347.0591</v>
      </c>
      <c r="P422" s="150">
        <v>230.59260000000035</v>
      </c>
      <c r="Q422" s="150">
        <v>4871.9305000000004</v>
      </c>
      <c r="R422" s="151">
        <f t="shared" si="12"/>
        <v>230.59260000000035</v>
      </c>
      <c r="S422" s="153">
        <f t="shared" si="13"/>
        <v>4871.9305000000004</v>
      </c>
    </row>
    <row r="423" spans="1:19" x14ac:dyDescent="0.4">
      <c r="A423" s="136" t="s">
        <v>447</v>
      </c>
      <c r="B423" s="140" t="s">
        <v>2398</v>
      </c>
      <c r="C423" s="144">
        <v>45923</v>
      </c>
      <c r="D423" s="144">
        <v>5395</v>
      </c>
      <c r="E423" s="144">
        <v>4322</v>
      </c>
      <c r="F423" s="145">
        <v>33227</v>
      </c>
      <c r="G423" s="144">
        <v>2979</v>
      </c>
      <c r="H423" s="144">
        <v>0</v>
      </c>
      <c r="I423" s="140"/>
      <c r="J423" s="140"/>
      <c r="K423" s="174" t="s">
        <v>426</v>
      </c>
      <c r="L423" s="140" t="s">
        <v>1325</v>
      </c>
      <c r="M423" s="150">
        <v>874.23959999999988</v>
      </c>
      <c r="N423" s="150">
        <v>49.175200000000004</v>
      </c>
      <c r="O423" s="150">
        <v>81.630300000000005</v>
      </c>
      <c r="P423" s="150">
        <v>35.853600000000071</v>
      </c>
      <c r="Q423" s="150">
        <v>1040.8987</v>
      </c>
      <c r="R423" s="151">
        <f t="shared" si="12"/>
        <v>35.853600000000071</v>
      </c>
      <c r="S423" s="153">
        <f t="shared" si="13"/>
        <v>1040.8987</v>
      </c>
    </row>
    <row r="424" spans="1:19" x14ac:dyDescent="0.4">
      <c r="A424" s="136" t="s">
        <v>448</v>
      </c>
      <c r="B424" s="140" t="s">
        <v>2399</v>
      </c>
      <c r="C424" s="144">
        <v>165058</v>
      </c>
      <c r="D424" s="144">
        <v>33850</v>
      </c>
      <c r="E424" s="144">
        <v>20546</v>
      </c>
      <c r="F424" s="145">
        <v>100009</v>
      </c>
      <c r="G424" s="144">
        <v>10458</v>
      </c>
      <c r="H424" s="144">
        <v>195</v>
      </c>
      <c r="I424" s="140"/>
      <c r="J424" s="140"/>
      <c r="K424" s="174" t="s">
        <v>427</v>
      </c>
      <c r="L424" s="140" t="s">
        <v>1326</v>
      </c>
      <c r="M424" s="150">
        <v>1227.6566</v>
      </c>
      <c r="N424" s="150">
        <v>45.667399999999994</v>
      </c>
      <c r="O424" s="150">
        <v>121.72930000000001</v>
      </c>
      <c r="P424" s="150">
        <v>25.682299999999955</v>
      </c>
      <c r="Q424" s="150">
        <v>1420.7356</v>
      </c>
      <c r="R424" s="151">
        <f t="shared" si="12"/>
        <v>25.682299999999955</v>
      </c>
      <c r="S424" s="153">
        <f t="shared" si="13"/>
        <v>1420.7356</v>
      </c>
    </row>
    <row r="425" spans="1:19" x14ac:dyDescent="0.4">
      <c r="A425" s="136" t="s">
        <v>449</v>
      </c>
      <c r="B425" s="140" t="s">
        <v>2400</v>
      </c>
      <c r="C425" s="144">
        <v>59237</v>
      </c>
      <c r="D425" s="144">
        <v>7294</v>
      </c>
      <c r="E425" s="144">
        <v>5548</v>
      </c>
      <c r="F425" s="145">
        <v>44765</v>
      </c>
      <c r="G425" s="144">
        <v>1523</v>
      </c>
      <c r="H425" s="144">
        <v>107</v>
      </c>
      <c r="I425" s="140"/>
      <c r="J425" s="140"/>
      <c r="K425" s="174" t="s">
        <v>428</v>
      </c>
      <c r="L425" s="140" t="s">
        <v>1327</v>
      </c>
      <c r="M425" s="150">
        <v>1838.5477999999998</v>
      </c>
      <c r="N425" s="150">
        <v>91.179899999999989</v>
      </c>
      <c r="O425" s="150">
        <v>173.8064</v>
      </c>
      <c r="P425" s="150">
        <v>136.92470000000009</v>
      </c>
      <c r="Q425" s="150">
        <v>2240.4587999999999</v>
      </c>
      <c r="R425" s="151">
        <f t="shared" si="12"/>
        <v>136.92470000000009</v>
      </c>
      <c r="S425" s="153">
        <f t="shared" si="13"/>
        <v>2240.4587999999999</v>
      </c>
    </row>
    <row r="426" spans="1:19" x14ac:dyDescent="0.4">
      <c r="A426" s="136" t="s">
        <v>450</v>
      </c>
      <c r="B426" s="140" t="s">
        <v>2401</v>
      </c>
      <c r="C426" s="144">
        <v>80425</v>
      </c>
      <c r="D426" s="144">
        <v>8028</v>
      </c>
      <c r="E426" s="144">
        <v>2824</v>
      </c>
      <c r="F426" s="145">
        <v>59118</v>
      </c>
      <c r="G426" s="144">
        <v>10455</v>
      </c>
      <c r="H426" s="144">
        <v>0</v>
      </c>
      <c r="I426" s="140"/>
      <c r="J426" s="140"/>
      <c r="K426" s="174" t="s">
        <v>429</v>
      </c>
      <c r="L426" s="140" t="s">
        <v>1328</v>
      </c>
      <c r="M426" s="150">
        <v>1520.5378999999998</v>
      </c>
      <c r="N426" s="150">
        <v>61.0976</v>
      </c>
      <c r="O426" s="150">
        <v>109.75910000000002</v>
      </c>
      <c r="P426" s="150">
        <v>87.829499999999854</v>
      </c>
      <c r="Q426" s="150">
        <v>1779.2240999999997</v>
      </c>
      <c r="R426" s="151">
        <f t="shared" si="12"/>
        <v>87.829499999999854</v>
      </c>
      <c r="S426" s="153">
        <f t="shared" si="13"/>
        <v>1779.2240999999997</v>
      </c>
    </row>
    <row r="427" spans="1:19" x14ac:dyDescent="0.4">
      <c r="A427" s="136" t="s">
        <v>451</v>
      </c>
      <c r="B427" s="140" t="s">
        <v>2402</v>
      </c>
      <c r="C427" s="144">
        <v>91912</v>
      </c>
      <c r="D427" s="144">
        <v>11935</v>
      </c>
      <c r="E427" s="144">
        <v>6786</v>
      </c>
      <c r="F427" s="145">
        <v>68993</v>
      </c>
      <c r="G427" s="144">
        <v>4194</v>
      </c>
      <c r="H427" s="144">
        <v>4</v>
      </c>
      <c r="I427" s="140"/>
      <c r="J427" s="140"/>
      <c r="K427" s="174" t="s">
        <v>430</v>
      </c>
      <c r="L427" s="140" t="s">
        <v>1329</v>
      </c>
      <c r="M427" s="150">
        <v>1917.4819000000002</v>
      </c>
      <c r="N427" s="150">
        <v>68.291200000000003</v>
      </c>
      <c r="O427" s="150">
        <v>164.5513</v>
      </c>
      <c r="P427" s="150">
        <v>108.46099999999953</v>
      </c>
      <c r="Q427" s="150">
        <v>2258.7853999999998</v>
      </c>
      <c r="R427" s="151">
        <f t="shared" si="12"/>
        <v>108.46099999999953</v>
      </c>
      <c r="S427" s="153">
        <f t="shared" si="13"/>
        <v>2258.7853999999998</v>
      </c>
    </row>
    <row r="428" spans="1:19" x14ac:dyDescent="0.4">
      <c r="A428" s="136" t="s">
        <v>452</v>
      </c>
      <c r="B428" s="140" t="s">
        <v>2403</v>
      </c>
      <c r="C428" s="144">
        <v>92473</v>
      </c>
      <c r="D428" s="144">
        <v>11515</v>
      </c>
      <c r="E428" s="144">
        <v>11969</v>
      </c>
      <c r="F428" s="145">
        <v>67736</v>
      </c>
      <c r="G428" s="144">
        <v>1245</v>
      </c>
      <c r="H428" s="144">
        <v>8</v>
      </c>
      <c r="I428" s="140"/>
      <c r="J428" s="140"/>
      <c r="K428" s="174" t="s">
        <v>431</v>
      </c>
      <c r="L428" s="140" t="s">
        <v>1330</v>
      </c>
      <c r="M428" s="150">
        <v>2973.6387999999997</v>
      </c>
      <c r="N428" s="150">
        <v>246.71680000000003</v>
      </c>
      <c r="O428" s="150">
        <v>227.16829999999999</v>
      </c>
      <c r="P428" s="150">
        <v>241.33670000000023</v>
      </c>
      <c r="Q428" s="150">
        <v>3688.8606</v>
      </c>
      <c r="R428" s="151">
        <f t="shared" si="12"/>
        <v>241.33670000000023</v>
      </c>
      <c r="S428" s="153">
        <f t="shared" si="13"/>
        <v>3688.8606</v>
      </c>
    </row>
    <row r="429" spans="1:19" x14ac:dyDescent="0.4">
      <c r="A429" s="136" t="s">
        <v>453</v>
      </c>
      <c r="B429" s="140" t="s">
        <v>2404</v>
      </c>
      <c r="C429" s="144">
        <v>113289</v>
      </c>
      <c r="D429" s="144">
        <v>15939</v>
      </c>
      <c r="E429" s="144">
        <v>9035</v>
      </c>
      <c r="F429" s="145">
        <v>87980</v>
      </c>
      <c r="G429" s="144">
        <v>335</v>
      </c>
      <c r="H429" s="144">
        <v>0</v>
      </c>
      <c r="I429" s="140"/>
      <c r="J429" s="140"/>
      <c r="K429" s="174" t="s">
        <v>432</v>
      </c>
      <c r="L429" s="140" t="s">
        <v>1331</v>
      </c>
      <c r="M429" s="150">
        <v>829.6253999999999</v>
      </c>
      <c r="N429" s="150">
        <v>36.454099999999997</v>
      </c>
      <c r="O429" s="150">
        <v>106.8647</v>
      </c>
      <c r="P429" s="150">
        <v>62.166400000000095</v>
      </c>
      <c r="Q429" s="150">
        <v>1035.1106</v>
      </c>
      <c r="R429" s="151">
        <f t="shared" si="12"/>
        <v>62.166400000000095</v>
      </c>
      <c r="S429" s="153">
        <f t="shared" si="13"/>
        <v>1035.1106</v>
      </c>
    </row>
    <row r="430" spans="1:19" x14ac:dyDescent="0.4">
      <c r="A430" s="136" t="s">
        <v>454</v>
      </c>
      <c r="B430" s="140" t="s">
        <v>2405</v>
      </c>
      <c r="C430" s="144">
        <v>80338</v>
      </c>
      <c r="D430" s="144">
        <v>12696</v>
      </c>
      <c r="E430" s="144">
        <v>7506</v>
      </c>
      <c r="F430" s="145">
        <v>59103</v>
      </c>
      <c r="G430" s="144">
        <v>1032</v>
      </c>
      <c r="H430" s="144">
        <v>1</v>
      </c>
      <c r="I430" s="140"/>
      <c r="J430" s="140"/>
      <c r="K430" s="174" t="s">
        <v>532</v>
      </c>
      <c r="L430" s="140" t="s">
        <v>1431</v>
      </c>
      <c r="M430" s="150">
        <v>1101.1659</v>
      </c>
      <c r="N430" s="150">
        <v>35.6952</v>
      </c>
      <c r="O430" s="150">
        <v>36.915700000000001</v>
      </c>
      <c r="P430" s="150">
        <v>10.912199999999885</v>
      </c>
      <c r="Q430" s="150">
        <v>1184.6889999999999</v>
      </c>
      <c r="R430" s="151">
        <f t="shared" si="12"/>
        <v>10.912199999999885</v>
      </c>
      <c r="S430" s="153">
        <f t="shared" si="13"/>
        <v>1184.6890000000001</v>
      </c>
    </row>
    <row r="431" spans="1:19" x14ac:dyDescent="0.4">
      <c r="A431" s="136" t="s">
        <v>455</v>
      </c>
      <c r="B431" s="140" t="s">
        <v>2406</v>
      </c>
      <c r="C431" s="144">
        <v>77849</v>
      </c>
      <c r="D431" s="144">
        <v>7678</v>
      </c>
      <c r="E431" s="144">
        <v>23780</v>
      </c>
      <c r="F431" s="145">
        <v>42267</v>
      </c>
      <c r="G431" s="144">
        <v>4124</v>
      </c>
      <c r="H431" s="144">
        <v>0</v>
      </c>
      <c r="I431" s="140"/>
      <c r="J431" s="140"/>
      <c r="K431" s="174" t="s">
        <v>533</v>
      </c>
      <c r="L431" s="140" t="s">
        <v>1432</v>
      </c>
      <c r="M431" s="150">
        <v>896.55970000000013</v>
      </c>
      <c r="N431" s="150">
        <v>58.271699999999996</v>
      </c>
      <c r="O431" s="150">
        <v>88.210899999999995</v>
      </c>
      <c r="P431" s="150">
        <v>34.599099999999851</v>
      </c>
      <c r="Q431" s="150">
        <v>1077.6414</v>
      </c>
      <c r="R431" s="151">
        <f t="shared" si="12"/>
        <v>34.599099999999851</v>
      </c>
      <c r="S431" s="153">
        <f t="shared" si="13"/>
        <v>1077.6414</v>
      </c>
    </row>
    <row r="432" spans="1:19" x14ac:dyDescent="0.4">
      <c r="A432" s="136" t="s">
        <v>456</v>
      </c>
      <c r="B432" s="140" t="s">
        <v>2407</v>
      </c>
      <c r="C432" s="144">
        <v>44055</v>
      </c>
      <c r="D432" s="144">
        <v>4014</v>
      </c>
      <c r="E432" s="144">
        <v>2764</v>
      </c>
      <c r="F432" s="145">
        <v>35619</v>
      </c>
      <c r="G432" s="144">
        <v>1309</v>
      </c>
      <c r="H432" s="144">
        <v>349</v>
      </c>
      <c r="I432" s="140"/>
      <c r="J432" s="140"/>
      <c r="K432" s="174" t="s">
        <v>534</v>
      </c>
      <c r="L432" s="140" t="s">
        <v>1433</v>
      </c>
      <c r="M432" s="150">
        <v>2886.2981999999997</v>
      </c>
      <c r="N432" s="150">
        <v>160.2706</v>
      </c>
      <c r="O432" s="150">
        <v>521.37</v>
      </c>
      <c r="P432" s="150">
        <v>254.46110000000056</v>
      </c>
      <c r="Q432" s="150">
        <v>3822.3999000000003</v>
      </c>
      <c r="R432" s="151">
        <f t="shared" si="12"/>
        <v>254.46110000000056</v>
      </c>
      <c r="S432" s="153">
        <f t="shared" si="13"/>
        <v>3822.3998999999999</v>
      </c>
    </row>
    <row r="433" spans="1:19" x14ac:dyDescent="0.4">
      <c r="A433" s="136" t="s">
        <v>457</v>
      </c>
      <c r="B433" s="140" t="s">
        <v>2408</v>
      </c>
      <c r="C433" s="144">
        <v>143950</v>
      </c>
      <c r="D433" s="144">
        <v>18555</v>
      </c>
      <c r="E433" s="144">
        <v>15651</v>
      </c>
      <c r="F433" s="145">
        <v>109200</v>
      </c>
      <c r="G433" s="144">
        <v>544</v>
      </c>
      <c r="H433" s="144">
        <v>0</v>
      </c>
      <c r="I433" s="140"/>
      <c r="J433" s="140"/>
      <c r="K433" s="174" t="s">
        <v>535</v>
      </c>
      <c r="L433" s="140" t="s">
        <v>1434</v>
      </c>
      <c r="M433" s="150">
        <v>2310.9598999999998</v>
      </c>
      <c r="N433" s="150">
        <v>169.51419999999999</v>
      </c>
      <c r="O433" s="150">
        <v>356.42070000000001</v>
      </c>
      <c r="P433" s="150">
        <v>905.43340000000001</v>
      </c>
      <c r="Q433" s="150">
        <v>3742.3281999999999</v>
      </c>
      <c r="R433" s="151">
        <f t="shared" si="12"/>
        <v>905.43340000000001</v>
      </c>
      <c r="S433" s="153">
        <f t="shared" si="13"/>
        <v>3742.3281999999999</v>
      </c>
    </row>
    <row r="434" spans="1:19" x14ac:dyDescent="0.4">
      <c r="A434" s="136" t="s">
        <v>458</v>
      </c>
      <c r="B434" s="140" t="s">
        <v>2409</v>
      </c>
      <c r="C434" s="144">
        <v>131865</v>
      </c>
      <c r="D434" s="144">
        <v>17080</v>
      </c>
      <c r="E434" s="144">
        <v>34029</v>
      </c>
      <c r="F434" s="145">
        <v>76030</v>
      </c>
      <c r="G434" s="144">
        <v>4726</v>
      </c>
      <c r="H434" s="144">
        <v>0</v>
      </c>
      <c r="I434" s="140"/>
      <c r="J434" s="140"/>
      <c r="K434" s="174" t="s">
        <v>536</v>
      </c>
      <c r="L434" s="140" t="s">
        <v>1435</v>
      </c>
      <c r="M434" s="150">
        <v>966.16439999999989</v>
      </c>
      <c r="N434" s="150">
        <v>35.183300000000003</v>
      </c>
      <c r="O434" s="150">
        <v>126.6447</v>
      </c>
      <c r="P434" s="150">
        <v>24.817500000000081</v>
      </c>
      <c r="Q434" s="150">
        <v>1152.8099</v>
      </c>
      <c r="R434" s="151">
        <f t="shared" si="12"/>
        <v>24.817500000000081</v>
      </c>
      <c r="S434" s="153">
        <f t="shared" si="13"/>
        <v>1152.8099</v>
      </c>
    </row>
    <row r="435" spans="1:19" x14ac:dyDescent="0.4">
      <c r="A435" s="136" t="s">
        <v>459</v>
      </c>
      <c r="B435" s="140" t="s">
        <v>2410</v>
      </c>
      <c r="C435" s="144">
        <v>48246</v>
      </c>
      <c r="D435" s="144">
        <v>5010</v>
      </c>
      <c r="E435" s="144">
        <v>3779</v>
      </c>
      <c r="F435" s="145">
        <v>37187</v>
      </c>
      <c r="G435" s="144">
        <v>2235</v>
      </c>
      <c r="H435" s="144">
        <v>35</v>
      </c>
      <c r="I435" s="140"/>
      <c r="J435" s="140"/>
      <c r="K435" s="174" t="s">
        <v>537</v>
      </c>
      <c r="L435" s="140" t="s">
        <v>1436</v>
      </c>
      <c r="M435" s="150">
        <v>278.32249999999999</v>
      </c>
      <c r="N435" s="150">
        <v>6.741200000000001</v>
      </c>
      <c r="O435" s="150">
        <v>34.585899999999995</v>
      </c>
      <c r="P435" s="150">
        <v>24.128400000000035</v>
      </c>
      <c r="Q435" s="150">
        <v>343.77800000000002</v>
      </c>
      <c r="R435" s="151">
        <f t="shared" si="12"/>
        <v>24.128400000000035</v>
      </c>
      <c r="S435" s="153">
        <f t="shared" si="13"/>
        <v>343.77800000000002</v>
      </c>
    </row>
    <row r="436" spans="1:19" x14ac:dyDescent="0.4">
      <c r="A436" s="136" t="s">
        <v>460</v>
      </c>
      <c r="B436" s="140" t="s">
        <v>2411</v>
      </c>
      <c r="C436" s="144">
        <v>33639</v>
      </c>
      <c r="D436" s="144">
        <v>1892</v>
      </c>
      <c r="E436" s="144">
        <v>2415</v>
      </c>
      <c r="F436" s="145">
        <v>29328</v>
      </c>
      <c r="G436" s="144">
        <v>4</v>
      </c>
      <c r="H436" s="144">
        <v>0</v>
      </c>
      <c r="I436" s="140"/>
      <c r="J436" s="140"/>
      <c r="K436" s="174" t="s">
        <v>538</v>
      </c>
      <c r="L436" s="140" t="s">
        <v>1437</v>
      </c>
      <c r="M436" s="150">
        <v>8857.7081999999991</v>
      </c>
      <c r="N436" s="150">
        <v>498.12640000000005</v>
      </c>
      <c r="O436" s="150">
        <v>898.19190000000015</v>
      </c>
      <c r="P436" s="150">
        <v>717.40870000000052</v>
      </c>
      <c r="Q436" s="150">
        <v>10971.4352</v>
      </c>
      <c r="R436" s="151">
        <f t="shared" si="12"/>
        <v>717.40870000000052</v>
      </c>
      <c r="S436" s="153">
        <f t="shared" si="13"/>
        <v>10971.435199999998</v>
      </c>
    </row>
    <row r="437" spans="1:19" x14ac:dyDescent="0.4">
      <c r="A437" s="136" t="s">
        <v>461</v>
      </c>
      <c r="B437" s="140" t="s">
        <v>2412</v>
      </c>
      <c r="C437" s="144">
        <v>38377</v>
      </c>
      <c r="D437" s="144">
        <v>3506</v>
      </c>
      <c r="E437" s="144">
        <v>2418</v>
      </c>
      <c r="F437" s="145">
        <v>29851</v>
      </c>
      <c r="G437" s="144">
        <v>2595</v>
      </c>
      <c r="H437" s="144">
        <v>7</v>
      </c>
      <c r="I437" s="140"/>
      <c r="J437" s="140"/>
      <c r="K437" s="174" t="s">
        <v>539</v>
      </c>
      <c r="L437" s="140" t="s">
        <v>1438</v>
      </c>
      <c r="M437" s="150">
        <v>1212.876</v>
      </c>
      <c r="N437" s="150">
        <v>61.621699999999997</v>
      </c>
      <c r="O437" s="150">
        <v>57.966300000000004</v>
      </c>
      <c r="P437" s="150">
        <v>87.404599999999803</v>
      </c>
      <c r="Q437" s="150">
        <v>1419.8685999999998</v>
      </c>
      <c r="R437" s="151">
        <f t="shared" si="12"/>
        <v>87.404599999999803</v>
      </c>
      <c r="S437" s="153">
        <f t="shared" si="13"/>
        <v>1419.8685999999998</v>
      </c>
    </row>
    <row r="438" spans="1:19" x14ac:dyDescent="0.4">
      <c r="A438" s="136" t="s">
        <v>462</v>
      </c>
      <c r="B438" s="140" t="s">
        <v>2413</v>
      </c>
      <c r="C438" s="144">
        <v>46892</v>
      </c>
      <c r="D438" s="144">
        <v>1132</v>
      </c>
      <c r="E438" s="144">
        <v>303</v>
      </c>
      <c r="F438" s="145">
        <v>38433</v>
      </c>
      <c r="G438" s="144">
        <v>1268</v>
      </c>
      <c r="H438" s="144">
        <v>5756</v>
      </c>
      <c r="I438" s="140"/>
      <c r="J438" s="140"/>
      <c r="K438" s="174" t="s">
        <v>540</v>
      </c>
      <c r="L438" s="140" t="s">
        <v>1439</v>
      </c>
      <c r="M438" s="150">
        <v>2476.5316000000003</v>
      </c>
      <c r="N438" s="150">
        <v>111.79780000000001</v>
      </c>
      <c r="O438" s="150">
        <v>115.52079999999999</v>
      </c>
      <c r="P438" s="150">
        <v>120.88789999999979</v>
      </c>
      <c r="Q438" s="150">
        <v>2824.7381</v>
      </c>
      <c r="R438" s="151">
        <f t="shared" si="12"/>
        <v>120.88789999999979</v>
      </c>
      <c r="S438" s="153">
        <f t="shared" si="13"/>
        <v>2824.7380999999996</v>
      </c>
    </row>
    <row r="439" spans="1:19" x14ac:dyDescent="0.4">
      <c r="A439" s="136" t="s">
        <v>463</v>
      </c>
      <c r="B439" s="140" t="s">
        <v>2414</v>
      </c>
      <c r="C439" s="144">
        <v>30714</v>
      </c>
      <c r="D439" s="144">
        <v>1300</v>
      </c>
      <c r="E439" s="144">
        <v>2262</v>
      </c>
      <c r="F439" s="145">
        <v>27036</v>
      </c>
      <c r="G439" s="144">
        <v>107</v>
      </c>
      <c r="H439" s="144">
        <v>9</v>
      </c>
      <c r="I439" s="140"/>
      <c r="J439" s="140"/>
      <c r="K439" s="174" t="s">
        <v>541</v>
      </c>
      <c r="L439" s="140" t="s">
        <v>1440</v>
      </c>
      <c r="M439" s="150">
        <v>2544.5401999999999</v>
      </c>
      <c r="N439" s="150">
        <v>130.16559999999998</v>
      </c>
      <c r="O439" s="150">
        <v>252.31619999999998</v>
      </c>
      <c r="P439" s="150">
        <v>130.11540000000019</v>
      </c>
      <c r="Q439" s="150">
        <v>3057.1374000000001</v>
      </c>
      <c r="R439" s="151">
        <f t="shared" si="12"/>
        <v>130.11540000000019</v>
      </c>
      <c r="S439" s="153">
        <f t="shared" si="13"/>
        <v>3057.1374000000001</v>
      </c>
    </row>
    <row r="440" spans="1:19" x14ac:dyDescent="0.4">
      <c r="A440" s="136" t="s">
        <v>464</v>
      </c>
      <c r="B440" s="140" t="s">
        <v>2415</v>
      </c>
      <c r="C440" s="144">
        <v>440148</v>
      </c>
      <c r="D440" s="144">
        <v>97032</v>
      </c>
      <c r="E440" s="144">
        <v>70904</v>
      </c>
      <c r="F440" s="145">
        <v>246574</v>
      </c>
      <c r="G440" s="144">
        <v>25638</v>
      </c>
      <c r="H440" s="144">
        <v>0</v>
      </c>
      <c r="I440" s="140"/>
      <c r="J440" s="140"/>
      <c r="K440" s="174" t="s">
        <v>542</v>
      </c>
      <c r="L440" s="140" t="s">
        <v>1441</v>
      </c>
      <c r="M440" s="150">
        <v>1209.0927999999999</v>
      </c>
      <c r="N440" s="150">
        <v>33.619199999999999</v>
      </c>
      <c r="O440" s="150">
        <v>62.960399999999993</v>
      </c>
      <c r="P440" s="150">
        <v>58.895900000000012</v>
      </c>
      <c r="Q440" s="150">
        <v>1364.5682999999999</v>
      </c>
      <c r="R440" s="151">
        <f t="shared" si="12"/>
        <v>58.895900000000012</v>
      </c>
      <c r="S440" s="153">
        <f t="shared" si="13"/>
        <v>1364.5682999999999</v>
      </c>
    </row>
    <row r="441" spans="1:19" x14ac:dyDescent="0.4">
      <c r="A441" s="136" t="s">
        <v>465</v>
      </c>
      <c r="B441" s="140" t="s">
        <v>2416</v>
      </c>
      <c r="C441" s="144">
        <v>57409</v>
      </c>
      <c r="D441" s="144">
        <v>7105</v>
      </c>
      <c r="E441" s="144">
        <v>2601</v>
      </c>
      <c r="F441" s="145">
        <v>44853</v>
      </c>
      <c r="G441" s="144">
        <v>2850</v>
      </c>
      <c r="H441" s="144">
        <v>0</v>
      </c>
      <c r="I441" s="140"/>
      <c r="J441" s="140"/>
      <c r="K441" s="174" t="s">
        <v>543</v>
      </c>
      <c r="L441" s="140" t="s">
        <v>1442</v>
      </c>
      <c r="M441" s="150">
        <v>862.10979999999984</v>
      </c>
      <c r="N441" s="150">
        <v>43.0486</v>
      </c>
      <c r="O441" s="150">
        <v>45.705100000000002</v>
      </c>
      <c r="P441" s="150">
        <v>11.7922000000003</v>
      </c>
      <c r="Q441" s="150">
        <v>962.65570000000014</v>
      </c>
      <c r="R441" s="151">
        <f t="shared" si="12"/>
        <v>11.7922000000003</v>
      </c>
      <c r="S441" s="153">
        <f t="shared" si="13"/>
        <v>962.65570000000014</v>
      </c>
    </row>
    <row r="442" spans="1:19" x14ac:dyDescent="0.4">
      <c r="A442" s="136" t="s">
        <v>466</v>
      </c>
      <c r="B442" s="140" t="s">
        <v>2417</v>
      </c>
      <c r="C442" s="144">
        <v>180239</v>
      </c>
      <c r="D442" s="144">
        <v>24208</v>
      </c>
      <c r="E442" s="144">
        <v>14222</v>
      </c>
      <c r="F442" s="145">
        <v>132053</v>
      </c>
      <c r="G442" s="144">
        <v>9756</v>
      </c>
      <c r="H442" s="144">
        <v>0</v>
      </c>
      <c r="I442" s="140"/>
      <c r="J442" s="140"/>
      <c r="K442" s="174" t="s">
        <v>544</v>
      </c>
      <c r="L442" s="140" t="s">
        <v>1443</v>
      </c>
      <c r="M442" s="150">
        <v>1258.2453</v>
      </c>
      <c r="N442" s="150">
        <v>47.311700000000002</v>
      </c>
      <c r="O442" s="150">
        <v>134.3939</v>
      </c>
      <c r="P442" s="150">
        <v>33.131199999999808</v>
      </c>
      <c r="Q442" s="150">
        <v>1473.0820999999999</v>
      </c>
      <c r="R442" s="151">
        <f t="shared" si="12"/>
        <v>33.131199999999808</v>
      </c>
      <c r="S442" s="153">
        <f t="shared" si="13"/>
        <v>1473.0820999999999</v>
      </c>
    </row>
    <row r="443" spans="1:19" x14ac:dyDescent="0.4">
      <c r="A443" s="136" t="s">
        <v>467</v>
      </c>
      <c r="B443" s="140" t="s">
        <v>2418</v>
      </c>
      <c r="C443" s="144">
        <v>102136</v>
      </c>
      <c r="D443" s="144">
        <v>12057</v>
      </c>
      <c r="E443" s="144">
        <v>6899</v>
      </c>
      <c r="F443" s="145">
        <v>79111</v>
      </c>
      <c r="G443" s="144">
        <v>4068</v>
      </c>
      <c r="H443" s="144">
        <v>1</v>
      </c>
      <c r="I443" s="140"/>
      <c r="J443" s="140"/>
      <c r="K443" s="174" t="s">
        <v>545</v>
      </c>
      <c r="L443" s="140" t="s">
        <v>1444</v>
      </c>
      <c r="M443" s="150">
        <v>953.87670000000003</v>
      </c>
      <c r="N443" s="150">
        <v>27.381600000000002</v>
      </c>
      <c r="O443" s="150">
        <v>53.506</v>
      </c>
      <c r="P443" s="150">
        <v>44.365399999999923</v>
      </c>
      <c r="Q443" s="150">
        <v>1079.1297</v>
      </c>
      <c r="R443" s="151">
        <f t="shared" si="12"/>
        <v>44.365399999999923</v>
      </c>
      <c r="S443" s="153">
        <f t="shared" si="13"/>
        <v>1079.1297</v>
      </c>
    </row>
    <row r="444" spans="1:19" x14ac:dyDescent="0.4">
      <c r="A444" s="136" t="s">
        <v>468</v>
      </c>
      <c r="B444" s="140" t="s">
        <v>2419</v>
      </c>
      <c r="C444" s="144">
        <v>138479</v>
      </c>
      <c r="D444" s="144">
        <v>18031</v>
      </c>
      <c r="E444" s="144">
        <v>9551</v>
      </c>
      <c r="F444" s="145">
        <v>109013</v>
      </c>
      <c r="G444" s="144">
        <v>1881</v>
      </c>
      <c r="H444" s="144">
        <v>3</v>
      </c>
      <c r="I444" s="140"/>
      <c r="J444" s="140"/>
      <c r="K444" s="174" t="s">
        <v>546</v>
      </c>
      <c r="L444" s="140" t="s">
        <v>1445</v>
      </c>
      <c r="M444" s="150">
        <v>947.70449999999994</v>
      </c>
      <c r="N444" s="150">
        <v>47.85</v>
      </c>
      <c r="O444" s="150">
        <v>42.401499999999999</v>
      </c>
      <c r="P444" s="150">
        <v>30.169600000000145</v>
      </c>
      <c r="Q444" s="150">
        <v>1068.1256000000001</v>
      </c>
      <c r="R444" s="151">
        <f t="shared" si="12"/>
        <v>30.169600000000145</v>
      </c>
      <c r="S444" s="153">
        <f t="shared" si="13"/>
        <v>1068.1256000000001</v>
      </c>
    </row>
    <row r="445" spans="1:19" x14ac:dyDescent="0.4">
      <c r="A445" s="136" t="s">
        <v>469</v>
      </c>
      <c r="B445" s="140" t="s">
        <v>2420</v>
      </c>
      <c r="C445" s="144">
        <v>187930</v>
      </c>
      <c r="D445" s="144">
        <v>27186</v>
      </c>
      <c r="E445" s="144">
        <v>7423</v>
      </c>
      <c r="F445" s="145">
        <v>118333</v>
      </c>
      <c r="G445" s="144">
        <v>34988</v>
      </c>
      <c r="H445" s="144">
        <v>0</v>
      </c>
      <c r="I445" s="140"/>
      <c r="J445" s="140"/>
      <c r="K445" s="174" t="s">
        <v>512</v>
      </c>
      <c r="L445" s="140" t="s">
        <v>1411</v>
      </c>
      <c r="M445" s="150">
        <v>684.25890000000004</v>
      </c>
      <c r="N445" s="150">
        <v>13.020499999999998</v>
      </c>
      <c r="O445" s="150">
        <v>68.869200000000006</v>
      </c>
      <c r="P445" s="150">
        <v>48.555199999999957</v>
      </c>
      <c r="Q445" s="150">
        <v>814.7038</v>
      </c>
      <c r="R445" s="151">
        <f t="shared" si="12"/>
        <v>48.555199999999957</v>
      </c>
      <c r="S445" s="153">
        <f t="shared" si="13"/>
        <v>814.7038</v>
      </c>
    </row>
    <row r="446" spans="1:19" x14ac:dyDescent="0.4">
      <c r="A446" s="136" t="s">
        <v>470</v>
      </c>
      <c r="B446" s="140" t="s">
        <v>2421</v>
      </c>
      <c r="C446" s="144">
        <v>80904</v>
      </c>
      <c r="D446" s="144">
        <v>10287</v>
      </c>
      <c r="E446" s="144">
        <v>5644</v>
      </c>
      <c r="F446" s="145">
        <v>64340</v>
      </c>
      <c r="G446" s="144">
        <v>633</v>
      </c>
      <c r="H446" s="144">
        <v>0</v>
      </c>
      <c r="I446" s="140"/>
      <c r="J446" s="140"/>
      <c r="K446" s="174" t="s">
        <v>513</v>
      </c>
      <c r="L446" s="140" t="s">
        <v>1412</v>
      </c>
      <c r="M446" s="150">
        <v>775.66020000000003</v>
      </c>
      <c r="N446" s="150">
        <v>25.784600000000001</v>
      </c>
      <c r="O446" s="150">
        <v>52.991499999999995</v>
      </c>
      <c r="P446" s="150">
        <v>54.849999999999845</v>
      </c>
      <c r="Q446" s="150">
        <v>909.28629999999987</v>
      </c>
      <c r="R446" s="151">
        <f t="shared" si="12"/>
        <v>54.849999999999845</v>
      </c>
      <c r="S446" s="153">
        <f t="shared" si="13"/>
        <v>909.28629999999976</v>
      </c>
    </row>
    <row r="447" spans="1:19" x14ac:dyDescent="0.4">
      <c r="A447" s="136" t="s">
        <v>471</v>
      </c>
      <c r="B447" s="140" t="s">
        <v>2422</v>
      </c>
      <c r="C447" s="144">
        <v>157966</v>
      </c>
      <c r="D447" s="144">
        <v>17046</v>
      </c>
      <c r="E447" s="144">
        <v>7099</v>
      </c>
      <c r="F447" s="145">
        <v>125260</v>
      </c>
      <c r="G447" s="144">
        <v>0</v>
      </c>
      <c r="H447" s="144">
        <v>8561</v>
      </c>
      <c r="I447" s="140"/>
      <c r="J447" s="140"/>
      <c r="K447" s="174" t="s">
        <v>514</v>
      </c>
      <c r="L447" s="140" t="s">
        <v>1413</v>
      </c>
      <c r="M447" s="150">
        <v>666.41469999999993</v>
      </c>
      <c r="N447" s="150">
        <v>17.733699999999999</v>
      </c>
      <c r="O447" s="150">
        <v>66.732100000000003</v>
      </c>
      <c r="P447" s="150">
        <v>208.43030000000016</v>
      </c>
      <c r="Q447" s="150">
        <v>959.31080000000009</v>
      </c>
      <c r="R447" s="151">
        <f t="shared" si="12"/>
        <v>208.43030000000016</v>
      </c>
      <c r="S447" s="153">
        <f t="shared" si="13"/>
        <v>959.3108000000002</v>
      </c>
    </row>
    <row r="448" spans="1:19" x14ac:dyDescent="0.4">
      <c r="A448" s="136" t="s">
        <v>472</v>
      </c>
      <c r="B448" s="140" t="s">
        <v>2423</v>
      </c>
      <c r="C448" s="144">
        <v>165232</v>
      </c>
      <c r="D448" s="144">
        <v>27694</v>
      </c>
      <c r="E448" s="144">
        <v>7936</v>
      </c>
      <c r="F448" s="145">
        <v>120049</v>
      </c>
      <c r="G448" s="144">
        <v>9553</v>
      </c>
      <c r="H448" s="144">
        <v>0</v>
      </c>
      <c r="I448" s="140"/>
      <c r="J448" s="140"/>
      <c r="K448" s="174" t="s">
        <v>515</v>
      </c>
      <c r="L448" s="140" t="s">
        <v>1414</v>
      </c>
      <c r="M448" s="150">
        <v>663.56619999999998</v>
      </c>
      <c r="N448" s="150">
        <v>17.546299999999999</v>
      </c>
      <c r="O448" s="150">
        <v>30.493200000000002</v>
      </c>
      <c r="P448" s="150">
        <v>20.324699999999979</v>
      </c>
      <c r="Q448" s="150">
        <v>731.93039999999996</v>
      </c>
      <c r="R448" s="151">
        <f t="shared" si="12"/>
        <v>20.324699999999979</v>
      </c>
      <c r="S448" s="153">
        <f t="shared" si="13"/>
        <v>731.93039999999996</v>
      </c>
    </row>
    <row r="449" spans="1:19" x14ac:dyDescent="0.4">
      <c r="A449" s="136" t="s">
        <v>473</v>
      </c>
      <c r="B449" s="140" t="s">
        <v>2424</v>
      </c>
      <c r="C449" s="144">
        <v>60378</v>
      </c>
      <c r="D449" s="144">
        <v>1341</v>
      </c>
      <c r="E449" s="144">
        <v>4505</v>
      </c>
      <c r="F449" s="145">
        <v>54324</v>
      </c>
      <c r="G449" s="144">
        <v>208</v>
      </c>
      <c r="H449" s="144">
        <v>0</v>
      </c>
      <c r="I449" s="140"/>
      <c r="J449" s="140"/>
      <c r="K449" s="174" t="s">
        <v>516</v>
      </c>
      <c r="L449" s="140" t="s">
        <v>1415</v>
      </c>
      <c r="M449" s="201">
        <v>3891.64</v>
      </c>
      <c r="N449" s="150">
        <v>122.66999999999999</v>
      </c>
      <c r="O449" s="150">
        <v>160.14000000000001</v>
      </c>
      <c r="P449" s="201">
        <v>-3005.97</v>
      </c>
      <c r="Q449" s="150">
        <v>1168.4800000000002</v>
      </c>
      <c r="R449" s="151">
        <f t="shared" si="12"/>
        <v>-3005.97</v>
      </c>
      <c r="S449" s="153">
        <f t="shared" si="13"/>
        <v>1168.48</v>
      </c>
    </row>
    <row r="450" spans="1:19" x14ac:dyDescent="0.4">
      <c r="A450" s="136" t="s">
        <v>474</v>
      </c>
      <c r="B450" s="140" t="s">
        <v>2425</v>
      </c>
      <c r="C450" s="144">
        <v>74335</v>
      </c>
      <c r="D450" s="144">
        <v>7535</v>
      </c>
      <c r="E450" s="144">
        <v>3899</v>
      </c>
      <c r="F450" s="145">
        <v>60937</v>
      </c>
      <c r="G450" s="144">
        <v>1901</v>
      </c>
      <c r="H450" s="144">
        <v>63</v>
      </c>
      <c r="I450" s="140"/>
      <c r="J450" s="140"/>
      <c r="K450" s="174" t="s">
        <v>517</v>
      </c>
      <c r="L450" s="140" t="s">
        <v>1416</v>
      </c>
      <c r="M450" s="150">
        <v>983.54389999999989</v>
      </c>
      <c r="N450" s="150">
        <v>34.563899999999997</v>
      </c>
      <c r="O450" s="150">
        <v>62.446199999999997</v>
      </c>
      <c r="P450" s="150">
        <v>58.048600000000057</v>
      </c>
      <c r="Q450" s="150">
        <v>1138.6025999999999</v>
      </c>
      <c r="R450" s="151">
        <f t="shared" si="12"/>
        <v>58.048600000000057</v>
      </c>
      <c r="S450" s="153">
        <f t="shared" si="13"/>
        <v>1138.6025999999999</v>
      </c>
    </row>
    <row r="451" spans="1:19" x14ac:dyDescent="0.4">
      <c r="A451" s="136" t="s">
        <v>475</v>
      </c>
      <c r="B451" s="140" t="s">
        <v>2426</v>
      </c>
      <c r="C451" s="144">
        <v>58205</v>
      </c>
      <c r="D451" s="144">
        <v>5008</v>
      </c>
      <c r="E451" s="144">
        <v>3107</v>
      </c>
      <c r="F451" s="145">
        <v>41591</v>
      </c>
      <c r="G451" s="144">
        <v>7788</v>
      </c>
      <c r="H451" s="144">
        <v>711</v>
      </c>
      <c r="I451" s="140"/>
      <c r="J451" s="140"/>
      <c r="K451" s="174" t="s">
        <v>518</v>
      </c>
      <c r="L451" s="140" t="s">
        <v>1417</v>
      </c>
      <c r="M451" s="150">
        <v>2808.5787</v>
      </c>
      <c r="N451" s="150">
        <v>70.802000000000007</v>
      </c>
      <c r="O451" s="150">
        <v>174.73869999999999</v>
      </c>
      <c r="P451" s="150">
        <v>219.44700000000012</v>
      </c>
      <c r="Q451" s="150">
        <v>3273.5664000000002</v>
      </c>
      <c r="R451" s="151">
        <f t="shared" si="12"/>
        <v>219.44700000000012</v>
      </c>
      <c r="S451" s="153">
        <f t="shared" si="13"/>
        <v>3273.5664000000002</v>
      </c>
    </row>
    <row r="452" spans="1:19" x14ac:dyDescent="0.4">
      <c r="A452" s="136" t="s">
        <v>476</v>
      </c>
      <c r="B452" s="140" t="s">
        <v>2427</v>
      </c>
      <c r="C452" s="144">
        <v>39219</v>
      </c>
      <c r="D452" s="144">
        <v>2967</v>
      </c>
      <c r="E452" s="144">
        <v>3378</v>
      </c>
      <c r="F452" s="145">
        <v>31900</v>
      </c>
      <c r="G452" s="144">
        <v>974</v>
      </c>
      <c r="H452" s="144">
        <v>0</v>
      </c>
      <c r="I452" s="140"/>
      <c r="J452" s="140"/>
      <c r="K452" s="174" t="s">
        <v>519</v>
      </c>
      <c r="L452" s="140" t="s">
        <v>1418</v>
      </c>
      <c r="M452" s="150">
        <v>1136.9557000000002</v>
      </c>
      <c r="N452" s="150">
        <v>38.3386</v>
      </c>
      <c r="O452" s="150">
        <v>72.639799999999994</v>
      </c>
      <c r="P452" s="150">
        <v>55.869999999999649</v>
      </c>
      <c r="Q452" s="150">
        <v>1303.8040999999998</v>
      </c>
      <c r="R452" s="151">
        <f t="shared" si="12"/>
        <v>55.869999999999649</v>
      </c>
      <c r="S452" s="153">
        <f t="shared" si="13"/>
        <v>1303.8040999999998</v>
      </c>
    </row>
    <row r="453" spans="1:19" x14ac:dyDescent="0.4">
      <c r="A453" s="136" t="s">
        <v>477</v>
      </c>
      <c r="B453" s="140" t="s">
        <v>2428</v>
      </c>
      <c r="C453" s="144">
        <v>629905</v>
      </c>
      <c r="D453" s="144">
        <v>169084</v>
      </c>
      <c r="E453" s="144">
        <v>103107</v>
      </c>
      <c r="F453" s="145">
        <v>354402</v>
      </c>
      <c r="G453" s="144">
        <v>860</v>
      </c>
      <c r="H453" s="144">
        <v>2452</v>
      </c>
      <c r="I453" s="140"/>
      <c r="J453" s="140"/>
      <c r="K453" s="174" t="s">
        <v>520</v>
      </c>
      <c r="L453" s="140" t="s">
        <v>1419</v>
      </c>
      <c r="M453" s="150">
        <v>1781.9634999999998</v>
      </c>
      <c r="N453" s="150">
        <v>43.4056</v>
      </c>
      <c r="O453" s="150">
        <v>47.138400000000004</v>
      </c>
      <c r="P453" s="150">
        <v>37.513100000000222</v>
      </c>
      <c r="Q453" s="150">
        <v>1910.0206000000001</v>
      </c>
      <c r="R453" s="151">
        <f t="shared" ref="R453:R516" si="14">SUM(Q453-M453-N453-O453)</f>
        <v>37.513100000000222</v>
      </c>
      <c r="S453" s="153">
        <f t="shared" ref="S453:S516" si="15">SUM(M453:P453)</f>
        <v>1910.0206000000001</v>
      </c>
    </row>
    <row r="454" spans="1:19" x14ac:dyDescent="0.4">
      <c r="A454" s="136" t="s">
        <v>478</v>
      </c>
      <c r="B454" s="140" t="s">
        <v>2429</v>
      </c>
      <c r="C454" s="144">
        <v>189420</v>
      </c>
      <c r="D454" s="144">
        <v>14317</v>
      </c>
      <c r="E454" s="144">
        <v>7408</v>
      </c>
      <c r="F454" s="145">
        <v>148954</v>
      </c>
      <c r="G454" s="144">
        <v>6</v>
      </c>
      <c r="H454" s="144">
        <v>18735</v>
      </c>
      <c r="I454" s="140"/>
      <c r="J454" s="140"/>
      <c r="K454" s="174" t="s">
        <v>678</v>
      </c>
      <c r="L454" s="140" t="s">
        <v>1574</v>
      </c>
      <c r="M454" s="150">
        <v>1520.0465000000002</v>
      </c>
      <c r="N454" s="150">
        <v>145.19010000000003</v>
      </c>
      <c r="O454" s="150">
        <v>57.680900000000001</v>
      </c>
      <c r="P454" s="201">
        <v>-740.89380000000006</v>
      </c>
      <c r="Q454" s="150">
        <v>982.02370000000008</v>
      </c>
      <c r="R454" s="151">
        <f t="shared" si="14"/>
        <v>-740.89380000000006</v>
      </c>
      <c r="S454" s="153">
        <f t="shared" si="15"/>
        <v>982.02370000000019</v>
      </c>
    </row>
    <row r="455" spans="1:19" x14ac:dyDescent="0.4">
      <c r="A455" s="136" t="s">
        <v>479</v>
      </c>
      <c r="B455" s="140" t="s">
        <v>2430</v>
      </c>
      <c r="C455" s="144">
        <v>106139</v>
      </c>
      <c r="D455" s="144">
        <v>19380</v>
      </c>
      <c r="E455" s="144">
        <v>30151</v>
      </c>
      <c r="F455" s="145">
        <v>56496</v>
      </c>
      <c r="G455" s="144">
        <v>112</v>
      </c>
      <c r="H455" s="144">
        <v>0</v>
      </c>
      <c r="I455" s="140"/>
      <c r="J455" s="140"/>
      <c r="K455" s="174" t="s">
        <v>679</v>
      </c>
      <c r="L455" s="140" t="s">
        <v>1575</v>
      </c>
      <c r="M455" s="150">
        <v>1089.8899999999999</v>
      </c>
      <c r="N455" s="150">
        <v>23.05</v>
      </c>
      <c r="O455" s="150">
        <v>149.89999999999998</v>
      </c>
      <c r="P455" s="150">
        <v>18.04000000000002</v>
      </c>
      <c r="Q455" s="150">
        <v>1280.8799999999999</v>
      </c>
      <c r="R455" s="151">
        <f t="shared" si="14"/>
        <v>18.04000000000002</v>
      </c>
      <c r="S455" s="153">
        <f t="shared" si="15"/>
        <v>1280.8799999999997</v>
      </c>
    </row>
    <row r="456" spans="1:19" x14ac:dyDescent="0.4">
      <c r="A456" s="136" t="s">
        <v>480</v>
      </c>
      <c r="B456" s="140" t="s">
        <v>2431</v>
      </c>
      <c r="C456" s="144">
        <v>146826</v>
      </c>
      <c r="D456" s="144">
        <v>18923</v>
      </c>
      <c r="E456" s="144">
        <v>18611</v>
      </c>
      <c r="F456" s="145">
        <v>92967</v>
      </c>
      <c r="G456" s="144">
        <v>46</v>
      </c>
      <c r="H456" s="144">
        <v>16279</v>
      </c>
      <c r="I456" s="140"/>
      <c r="J456" s="140"/>
      <c r="K456" s="174" t="s">
        <v>680</v>
      </c>
      <c r="L456" s="140" t="s">
        <v>1576</v>
      </c>
      <c r="M456" s="150">
        <v>1108.51</v>
      </c>
      <c r="N456" s="150">
        <v>19.670000000000002</v>
      </c>
      <c r="O456" s="150">
        <v>48.129999999999995</v>
      </c>
      <c r="P456" s="150">
        <v>85.670000000000016</v>
      </c>
      <c r="Q456" s="150">
        <v>1261.98</v>
      </c>
      <c r="R456" s="151">
        <f t="shared" si="14"/>
        <v>85.670000000000016</v>
      </c>
      <c r="S456" s="153">
        <f t="shared" si="15"/>
        <v>1261.98</v>
      </c>
    </row>
    <row r="457" spans="1:19" x14ac:dyDescent="0.4">
      <c r="A457" s="136" t="s">
        <v>481</v>
      </c>
      <c r="B457" s="140" t="s">
        <v>2432</v>
      </c>
      <c r="C457" s="144">
        <v>81439</v>
      </c>
      <c r="D457" s="144">
        <v>12005</v>
      </c>
      <c r="E457" s="144">
        <v>12774</v>
      </c>
      <c r="F457" s="145">
        <v>56651</v>
      </c>
      <c r="G457" s="144">
        <v>0</v>
      </c>
      <c r="H457" s="144">
        <v>9</v>
      </c>
      <c r="I457" s="140"/>
      <c r="J457" s="140"/>
      <c r="K457" s="174" t="s">
        <v>681</v>
      </c>
      <c r="L457" s="140" t="s">
        <v>1577</v>
      </c>
      <c r="M457" s="150">
        <v>1287.8363999999999</v>
      </c>
      <c r="N457" s="150">
        <v>53.098700000000001</v>
      </c>
      <c r="O457" s="150">
        <v>184.66800000000001</v>
      </c>
      <c r="P457" s="150">
        <v>56.631700000000023</v>
      </c>
      <c r="Q457" s="150">
        <v>1582.2348</v>
      </c>
      <c r="R457" s="151">
        <f t="shared" si="14"/>
        <v>56.631700000000023</v>
      </c>
      <c r="S457" s="153">
        <f t="shared" si="15"/>
        <v>1582.2347999999997</v>
      </c>
    </row>
    <row r="458" spans="1:19" x14ac:dyDescent="0.4">
      <c r="A458" s="136" t="s">
        <v>482</v>
      </c>
      <c r="B458" s="140" t="s">
        <v>2433</v>
      </c>
      <c r="C458" s="144">
        <v>121408</v>
      </c>
      <c r="D458" s="144">
        <v>18960</v>
      </c>
      <c r="E458" s="144">
        <v>7654</v>
      </c>
      <c r="F458" s="145">
        <v>89907</v>
      </c>
      <c r="G458" s="144">
        <v>4821</v>
      </c>
      <c r="H458" s="144">
        <v>66</v>
      </c>
      <c r="I458" s="140"/>
      <c r="J458" s="140"/>
      <c r="K458" s="174" t="s">
        <v>682</v>
      </c>
      <c r="L458" s="140" t="s">
        <v>1578</v>
      </c>
      <c r="M458" s="150">
        <v>677.72970000000009</v>
      </c>
      <c r="N458" s="150">
        <v>47.49730000000001</v>
      </c>
      <c r="O458" s="150">
        <v>78.522800000000004</v>
      </c>
      <c r="P458" s="150">
        <v>61.389899999999855</v>
      </c>
      <c r="Q458" s="150">
        <v>865.13969999999995</v>
      </c>
      <c r="R458" s="151">
        <f t="shared" si="14"/>
        <v>61.389899999999855</v>
      </c>
      <c r="S458" s="153">
        <f t="shared" si="15"/>
        <v>865.13969999999995</v>
      </c>
    </row>
    <row r="459" spans="1:19" x14ac:dyDescent="0.4">
      <c r="A459" s="136" t="s">
        <v>483</v>
      </c>
      <c r="B459" s="140" t="s">
        <v>2434</v>
      </c>
      <c r="C459" s="144">
        <v>238137</v>
      </c>
      <c r="D459" s="144">
        <v>29832</v>
      </c>
      <c r="E459" s="144">
        <v>60777</v>
      </c>
      <c r="F459" s="145">
        <v>147434</v>
      </c>
      <c r="G459" s="144">
        <v>94</v>
      </c>
      <c r="H459" s="144">
        <v>0</v>
      </c>
      <c r="I459" s="140"/>
      <c r="J459" s="140"/>
      <c r="K459" s="174" t="s">
        <v>683</v>
      </c>
      <c r="L459" s="140" t="s">
        <v>1579</v>
      </c>
      <c r="M459" s="150">
        <v>1181.2122000000002</v>
      </c>
      <c r="N459" s="150">
        <v>47.790499999999994</v>
      </c>
      <c r="O459" s="150">
        <v>317.98669999999998</v>
      </c>
      <c r="P459" s="150">
        <v>99.212299999999914</v>
      </c>
      <c r="Q459" s="150">
        <v>1646.2017000000001</v>
      </c>
      <c r="R459" s="151">
        <f t="shared" si="14"/>
        <v>99.212299999999914</v>
      </c>
      <c r="S459" s="153">
        <f t="shared" si="15"/>
        <v>1646.2017000000001</v>
      </c>
    </row>
    <row r="460" spans="1:19" x14ac:dyDescent="0.4">
      <c r="A460" s="136" t="s">
        <v>484</v>
      </c>
      <c r="B460" s="140" t="s">
        <v>2435</v>
      </c>
      <c r="C460" s="144">
        <v>93310</v>
      </c>
      <c r="D460" s="144">
        <v>8346</v>
      </c>
      <c r="E460" s="144">
        <v>4212</v>
      </c>
      <c r="F460" s="145">
        <v>78291</v>
      </c>
      <c r="G460" s="144">
        <v>2423</v>
      </c>
      <c r="H460" s="144">
        <v>38</v>
      </c>
      <c r="I460" s="140"/>
      <c r="J460" s="140"/>
      <c r="K460" s="174" t="s">
        <v>8</v>
      </c>
      <c r="L460" s="140" t="s">
        <v>907</v>
      </c>
      <c r="M460" s="150">
        <v>10981.340900000001</v>
      </c>
      <c r="N460" s="150">
        <v>257.41210000000001</v>
      </c>
      <c r="O460" s="150">
        <v>954.53439999999989</v>
      </c>
      <c r="P460" s="150">
        <v>1090.7952000000005</v>
      </c>
      <c r="Q460" s="150">
        <v>13284.082600000002</v>
      </c>
      <c r="R460" s="151">
        <f t="shared" si="14"/>
        <v>1090.7952000000005</v>
      </c>
      <c r="S460" s="153">
        <f t="shared" si="15"/>
        <v>13284.082600000002</v>
      </c>
    </row>
    <row r="461" spans="1:19" x14ac:dyDescent="0.4">
      <c r="A461" s="136" t="s">
        <v>485</v>
      </c>
      <c r="B461" s="140" t="s">
        <v>2436</v>
      </c>
      <c r="C461" s="144">
        <v>108603</v>
      </c>
      <c r="D461" s="144">
        <v>12472</v>
      </c>
      <c r="E461" s="144">
        <v>4031</v>
      </c>
      <c r="F461" s="145">
        <v>86937</v>
      </c>
      <c r="G461" s="144">
        <v>5163</v>
      </c>
      <c r="H461" s="144">
        <v>0</v>
      </c>
      <c r="I461" s="140"/>
      <c r="J461" s="140"/>
      <c r="K461" s="174" t="s">
        <v>9</v>
      </c>
      <c r="L461" s="140" t="s">
        <v>908</v>
      </c>
      <c r="M461" s="150">
        <v>856.25839999999994</v>
      </c>
      <c r="N461" s="150">
        <v>8.9434000000000005</v>
      </c>
      <c r="O461" s="150">
        <v>28.189300000000003</v>
      </c>
      <c r="P461" s="150">
        <v>88.600200000000086</v>
      </c>
      <c r="Q461" s="150">
        <v>981.99130000000002</v>
      </c>
      <c r="R461" s="151">
        <f t="shared" si="14"/>
        <v>88.600200000000086</v>
      </c>
      <c r="S461" s="153">
        <f t="shared" si="15"/>
        <v>981.99130000000002</v>
      </c>
    </row>
    <row r="462" spans="1:19" x14ac:dyDescent="0.4">
      <c r="A462" s="136" t="s">
        <v>486</v>
      </c>
      <c r="B462" s="140" t="s">
        <v>2437</v>
      </c>
      <c r="C462" s="144">
        <v>180637</v>
      </c>
      <c r="D462" s="144">
        <v>23797</v>
      </c>
      <c r="E462" s="144">
        <v>10250</v>
      </c>
      <c r="F462" s="145">
        <v>142571</v>
      </c>
      <c r="G462" s="144">
        <v>4013</v>
      </c>
      <c r="H462" s="144">
        <v>6</v>
      </c>
      <c r="I462" s="140"/>
      <c r="J462" s="140"/>
      <c r="K462" s="174" t="s">
        <v>10</v>
      </c>
      <c r="L462" s="140" t="s">
        <v>909</v>
      </c>
      <c r="M462" s="150">
        <v>2036.962</v>
      </c>
      <c r="N462" s="150">
        <v>40.447999999999993</v>
      </c>
      <c r="O462" s="150">
        <v>89.254000000000005</v>
      </c>
      <c r="P462" s="150">
        <v>648.95500000000015</v>
      </c>
      <c r="Q462" s="150">
        <v>2815.6190000000001</v>
      </c>
      <c r="R462" s="151">
        <f t="shared" si="14"/>
        <v>648.95500000000015</v>
      </c>
      <c r="S462" s="153">
        <f t="shared" si="15"/>
        <v>2815.6189999999997</v>
      </c>
    </row>
    <row r="463" spans="1:19" x14ac:dyDescent="0.4">
      <c r="A463" s="136" t="s">
        <v>487</v>
      </c>
      <c r="B463" s="140" t="s">
        <v>2438</v>
      </c>
      <c r="C463" s="144">
        <v>255023</v>
      </c>
      <c r="D463" s="144">
        <v>35855</v>
      </c>
      <c r="E463" s="144">
        <v>17166</v>
      </c>
      <c r="F463" s="145">
        <v>186287</v>
      </c>
      <c r="G463" s="144">
        <v>6798</v>
      </c>
      <c r="H463" s="144">
        <v>8917</v>
      </c>
      <c r="I463" s="140"/>
      <c r="J463" s="140"/>
      <c r="K463" s="174" t="s">
        <v>11</v>
      </c>
      <c r="L463" s="140" t="s">
        <v>910</v>
      </c>
      <c r="M463" s="150">
        <v>1861.9743999999998</v>
      </c>
      <c r="N463" s="150">
        <v>23.6783</v>
      </c>
      <c r="O463" s="150">
        <v>142.03580000000002</v>
      </c>
      <c r="P463" s="150">
        <v>17.834699999999998</v>
      </c>
      <c r="Q463" s="150">
        <v>2045.5231999999999</v>
      </c>
      <c r="R463" s="151">
        <f t="shared" si="14"/>
        <v>17.834699999999998</v>
      </c>
      <c r="S463" s="153">
        <f t="shared" si="15"/>
        <v>2045.5232000000001</v>
      </c>
    </row>
    <row r="464" spans="1:19" x14ac:dyDescent="0.4">
      <c r="A464" s="136" t="s">
        <v>488</v>
      </c>
      <c r="B464" s="140" t="s">
        <v>2439</v>
      </c>
      <c r="C464" s="144">
        <v>54867</v>
      </c>
      <c r="D464" s="144">
        <v>8238</v>
      </c>
      <c r="E464" s="144">
        <v>2218</v>
      </c>
      <c r="F464" s="145">
        <v>33488</v>
      </c>
      <c r="G464" s="144">
        <v>1967</v>
      </c>
      <c r="H464" s="144">
        <v>8956</v>
      </c>
      <c r="I464" s="140"/>
      <c r="J464" s="140"/>
      <c r="K464" s="174" t="s">
        <v>12</v>
      </c>
      <c r="L464" s="140" t="s">
        <v>911</v>
      </c>
      <c r="M464" s="150">
        <v>1695.319</v>
      </c>
      <c r="N464" s="150">
        <v>51.634199999999993</v>
      </c>
      <c r="O464" s="150">
        <v>50.075900000000004</v>
      </c>
      <c r="P464" s="150">
        <v>305.71860000000044</v>
      </c>
      <c r="Q464" s="150">
        <v>2102.7477000000003</v>
      </c>
      <c r="R464" s="151">
        <f t="shared" si="14"/>
        <v>305.71860000000044</v>
      </c>
      <c r="S464" s="153">
        <f t="shared" si="15"/>
        <v>2102.7477000000003</v>
      </c>
    </row>
    <row r="465" spans="1:19" x14ac:dyDescent="0.4">
      <c r="A465" s="136" t="s">
        <v>489</v>
      </c>
      <c r="B465" s="140" t="s">
        <v>2440</v>
      </c>
      <c r="C465" s="144">
        <v>65389</v>
      </c>
      <c r="D465" s="144">
        <v>7531</v>
      </c>
      <c r="E465" s="144">
        <v>3709</v>
      </c>
      <c r="F465" s="145">
        <v>54121</v>
      </c>
      <c r="G465" s="144">
        <v>28</v>
      </c>
      <c r="H465" s="144">
        <v>0</v>
      </c>
      <c r="I465" s="140"/>
      <c r="J465" s="140"/>
      <c r="K465" s="174" t="s">
        <v>13</v>
      </c>
      <c r="L465" s="140" t="s">
        <v>912</v>
      </c>
      <c r="M465" s="150">
        <v>904.63560000000007</v>
      </c>
      <c r="N465" s="150">
        <v>18.962800000000001</v>
      </c>
      <c r="O465" s="150">
        <v>48.394200000000005</v>
      </c>
      <c r="P465" s="150">
        <v>110.96149999999983</v>
      </c>
      <c r="Q465" s="150">
        <v>1082.9540999999999</v>
      </c>
      <c r="R465" s="151">
        <f t="shared" si="14"/>
        <v>110.96149999999983</v>
      </c>
      <c r="S465" s="153">
        <f t="shared" si="15"/>
        <v>1082.9540999999999</v>
      </c>
    </row>
    <row r="466" spans="1:19" x14ac:dyDescent="0.4">
      <c r="A466" s="136" t="s">
        <v>490</v>
      </c>
      <c r="B466" s="140" t="s">
        <v>2441</v>
      </c>
      <c r="C466" s="144">
        <v>102949</v>
      </c>
      <c r="D466" s="144">
        <v>11858</v>
      </c>
      <c r="E466" s="144">
        <v>8607</v>
      </c>
      <c r="F466" s="145">
        <v>82441</v>
      </c>
      <c r="G466" s="144">
        <v>39</v>
      </c>
      <c r="H466" s="144">
        <v>4</v>
      </c>
      <c r="I466" s="140"/>
      <c r="J466" s="140"/>
      <c r="K466" s="174" t="s">
        <v>14</v>
      </c>
      <c r="L466" s="140" t="s">
        <v>913</v>
      </c>
      <c r="M466" s="150">
        <v>7303.8408999999992</v>
      </c>
      <c r="N466" s="150">
        <v>365.81689999999998</v>
      </c>
      <c r="O466" s="150">
        <v>644.57010000000002</v>
      </c>
      <c r="P466" s="150">
        <v>3021.5267000000013</v>
      </c>
      <c r="Q466" s="150">
        <v>11335.7546</v>
      </c>
      <c r="R466" s="151">
        <f t="shared" si="14"/>
        <v>3021.5267000000013</v>
      </c>
      <c r="S466" s="153">
        <f t="shared" si="15"/>
        <v>11335.7546</v>
      </c>
    </row>
    <row r="467" spans="1:19" x14ac:dyDescent="0.4">
      <c r="A467" s="136" t="s">
        <v>491</v>
      </c>
      <c r="B467" s="140" t="s">
        <v>2442</v>
      </c>
      <c r="C467" s="144">
        <v>54282</v>
      </c>
      <c r="D467" s="144">
        <v>7487</v>
      </c>
      <c r="E467" s="144">
        <v>4278</v>
      </c>
      <c r="F467" s="145">
        <v>42403</v>
      </c>
      <c r="G467" s="144">
        <v>113</v>
      </c>
      <c r="H467" s="144">
        <v>1</v>
      </c>
      <c r="I467" s="140"/>
      <c r="J467" s="140"/>
      <c r="K467" s="174" t="s">
        <v>15</v>
      </c>
      <c r="L467" s="140" t="s">
        <v>914</v>
      </c>
      <c r="M467" s="150">
        <v>2404.3014000000003</v>
      </c>
      <c r="N467" s="150">
        <v>55.642499999999998</v>
      </c>
      <c r="O467" s="150">
        <v>80.490300000000005</v>
      </c>
      <c r="P467" s="150">
        <v>707.07649999999899</v>
      </c>
      <c r="Q467" s="150">
        <v>3247.5106999999994</v>
      </c>
      <c r="R467" s="151">
        <f t="shared" si="14"/>
        <v>707.07649999999899</v>
      </c>
      <c r="S467" s="153">
        <f t="shared" si="15"/>
        <v>3247.5106999999989</v>
      </c>
    </row>
    <row r="468" spans="1:19" x14ac:dyDescent="0.4">
      <c r="A468" s="136" t="s">
        <v>492</v>
      </c>
      <c r="B468" s="140" t="s">
        <v>2443</v>
      </c>
      <c r="C468" s="144">
        <v>71463</v>
      </c>
      <c r="D468" s="144">
        <v>17744</v>
      </c>
      <c r="E468" s="144">
        <v>4171</v>
      </c>
      <c r="F468" s="145">
        <v>46281</v>
      </c>
      <c r="G468" s="144">
        <v>3266</v>
      </c>
      <c r="H468" s="144">
        <v>1</v>
      </c>
      <c r="I468" s="140"/>
      <c r="J468" s="140"/>
      <c r="K468" s="174" t="s">
        <v>16</v>
      </c>
      <c r="L468" s="140" t="s">
        <v>915</v>
      </c>
      <c r="M468" s="150">
        <v>1804.4931000000001</v>
      </c>
      <c r="N468" s="150">
        <v>36.578300000000006</v>
      </c>
      <c r="O468" s="150">
        <v>126.58629999999999</v>
      </c>
      <c r="P468" s="150">
        <v>132.19679999999977</v>
      </c>
      <c r="Q468" s="150">
        <v>2099.8544999999999</v>
      </c>
      <c r="R468" s="151">
        <f t="shared" si="14"/>
        <v>132.19679999999977</v>
      </c>
      <c r="S468" s="153">
        <f t="shared" si="15"/>
        <v>2099.8544999999999</v>
      </c>
    </row>
    <row r="469" spans="1:19" x14ac:dyDescent="0.4">
      <c r="A469" s="136" t="s">
        <v>493</v>
      </c>
      <c r="B469" s="140" t="s">
        <v>2444</v>
      </c>
      <c r="C469" s="144">
        <v>76339</v>
      </c>
      <c r="D469" s="144">
        <v>8482</v>
      </c>
      <c r="E469" s="144">
        <v>19760</v>
      </c>
      <c r="F469" s="145">
        <v>44063</v>
      </c>
      <c r="G469" s="144">
        <v>4034</v>
      </c>
      <c r="H469" s="144">
        <v>0</v>
      </c>
      <c r="I469" s="140"/>
      <c r="J469" s="140"/>
      <c r="K469" s="174" t="s">
        <v>17</v>
      </c>
      <c r="L469" s="140" t="s">
        <v>916</v>
      </c>
      <c r="M469" s="150">
        <v>6438.4299999999994</v>
      </c>
      <c r="N469" s="150">
        <v>404.64000000000004</v>
      </c>
      <c r="O469" s="150">
        <v>884.87</v>
      </c>
      <c r="P469" s="150">
        <v>330.7400000000008</v>
      </c>
      <c r="Q469" s="150">
        <v>8058.68</v>
      </c>
      <c r="R469" s="151">
        <f t="shared" si="14"/>
        <v>330.7400000000008</v>
      </c>
      <c r="S469" s="153">
        <f t="shared" si="15"/>
        <v>8058.68</v>
      </c>
    </row>
    <row r="470" spans="1:19" x14ac:dyDescent="0.4">
      <c r="A470" s="136" t="s">
        <v>494</v>
      </c>
      <c r="B470" s="140" t="s">
        <v>2445</v>
      </c>
      <c r="C470" s="144">
        <v>44597</v>
      </c>
      <c r="D470" s="144">
        <v>4268</v>
      </c>
      <c r="E470" s="144">
        <v>4888</v>
      </c>
      <c r="F470" s="145">
        <v>33289</v>
      </c>
      <c r="G470" s="144">
        <v>1986</v>
      </c>
      <c r="H470" s="144">
        <v>166</v>
      </c>
      <c r="I470" s="140"/>
      <c r="J470" s="140"/>
      <c r="K470" s="174" t="s">
        <v>18</v>
      </c>
      <c r="L470" s="140" t="s">
        <v>917</v>
      </c>
      <c r="M470" s="150">
        <v>1854.8407000000002</v>
      </c>
      <c r="N470" s="150">
        <v>51.029499999999999</v>
      </c>
      <c r="O470" s="150">
        <v>124.9534</v>
      </c>
      <c r="P470" s="150">
        <v>265.05919999999969</v>
      </c>
      <c r="Q470" s="150">
        <v>2295.8827999999999</v>
      </c>
      <c r="R470" s="151">
        <f t="shared" si="14"/>
        <v>265.05919999999969</v>
      </c>
      <c r="S470" s="153">
        <f t="shared" si="15"/>
        <v>2295.8828000000003</v>
      </c>
    </row>
    <row r="471" spans="1:19" x14ac:dyDescent="0.4">
      <c r="A471" s="136" t="s">
        <v>495</v>
      </c>
      <c r="B471" s="140" t="s">
        <v>2446</v>
      </c>
      <c r="C471" s="144">
        <v>52825</v>
      </c>
      <c r="D471" s="144">
        <v>5965</v>
      </c>
      <c r="E471" s="144">
        <v>2841</v>
      </c>
      <c r="F471" s="145">
        <v>42202</v>
      </c>
      <c r="G471" s="144">
        <v>15</v>
      </c>
      <c r="H471" s="144">
        <v>1802</v>
      </c>
      <c r="I471" s="140"/>
      <c r="J471" s="140"/>
      <c r="K471" s="174" t="s">
        <v>19</v>
      </c>
      <c r="L471" s="140" t="s">
        <v>918</v>
      </c>
      <c r="M471" s="150">
        <v>7654.1171999999988</v>
      </c>
      <c r="N471" s="150">
        <v>96.869200000000006</v>
      </c>
      <c r="O471" s="150">
        <v>737.41800000000001</v>
      </c>
      <c r="P471" s="150">
        <v>2364.1929999999998</v>
      </c>
      <c r="Q471" s="150">
        <v>10852.597399999999</v>
      </c>
      <c r="R471" s="151">
        <f t="shared" si="14"/>
        <v>2364.1929999999998</v>
      </c>
      <c r="S471" s="153">
        <f t="shared" si="15"/>
        <v>10852.597399999999</v>
      </c>
    </row>
    <row r="472" spans="1:19" x14ac:dyDescent="0.4">
      <c r="A472" s="136" t="s">
        <v>496</v>
      </c>
      <c r="B472" s="140" t="s">
        <v>2447</v>
      </c>
      <c r="C472" s="144">
        <v>51322</v>
      </c>
      <c r="D472" s="144">
        <v>4635</v>
      </c>
      <c r="E472" s="144">
        <v>2153</v>
      </c>
      <c r="F472" s="145">
        <v>43235</v>
      </c>
      <c r="G472" s="144">
        <v>0</v>
      </c>
      <c r="H472" s="144">
        <v>1299</v>
      </c>
      <c r="I472" s="140"/>
      <c r="J472" s="140"/>
      <c r="K472" s="174" t="s">
        <v>20</v>
      </c>
      <c r="L472" s="140" t="s">
        <v>919</v>
      </c>
      <c r="M472" s="150">
        <v>3740.7861999999996</v>
      </c>
      <c r="N472" s="150">
        <v>78.703400000000002</v>
      </c>
      <c r="O472" s="150">
        <v>259.58479999999997</v>
      </c>
      <c r="P472" s="150">
        <v>962.11000000000229</v>
      </c>
      <c r="Q472" s="150">
        <v>5041.1844000000019</v>
      </c>
      <c r="R472" s="151">
        <f t="shared" si="14"/>
        <v>962.11000000000229</v>
      </c>
      <c r="S472" s="153">
        <f t="shared" si="15"/>
        <v>5041.1844000000019</v>
      </c>
    </row>
    <row r="473" spans="1:19" x14ac:dyDescent="0.4">
      <c r="A473" s="136" t="s">
        <v>420</v>
      </c>
      <c r="B473" s="140" t="s">
        <v>2448</v>
      </c>
      <c r="C473" s="144">
        <v>331357</v>
      </c>
      <c r="D473" s="144">
        <v>62536</v>
      </c>
      <c r="E473" s="144">
        <v>34901</v>
      </c>
      <c r="F473" s="145">
        <v>210904</v>
      </c>
      <c r="G473" s="144">
        <v>23016</v>
      </c>
      <c r="H473" s="144">
        <v>0</v>
      </c>
      <c r="I473" s="140"/>
      <c r="J473" s="140"/>
      <c r="K473" s="174" t="s">
        <v>21</v>
      </c>
      <c r="L473" s="140" t="s">
        <v>920</v>
      </c>
      <c r="M473" s="150">
        <v>2048.5513000000005</v>
      </c>
      <c r="N473" s="150">
        <v>32.288200000000003</v>
      </c>
      <c r="O473" s="150">
        <v>79.604500000000016</v>
      </c>
      <c r="P473" s="150">
        <v>84.377499999999444</v>
      </c>
      <c r="Q473" s="150">
        <v>2244.8215</v>
      </c>
      <c r="R473" s="151">
        <f t="shared" si="14"/>
        <v>84.377499999999444</v>
      </c>
      <c r="S473" s="153">
        <f t="shared" si="15"/>
        <v>2244.8215</v>
      </c>
    </row>
    <row r="474" spans="1:19" x14ac:dyDescent="0.4">
      <c r="A474" s="136" t="s">
        <v>421</v>
      </c>
      <c r="B474" s="140" t="s">
        <v>2449</v>
      </c>
      <c r="C474" s="144">
        <v>67302</v>
      </c>
      <c r="D474" s="144">
        <v>5852</v>
      </c>
      <c r="E474" s="144">
        <v>6512</v>
      </c>
      <c r="F474" s="145">
        <v>54677</v>
      </c>
      <c r="G474" s="144">
        <v>261</v>
      </c>
      <c r="H474" s="144">
        <v>0</v>
      </c>
      <c r="I474" s="140"/>
      <c r="J474" s="140"/>
      <c r="K474" s="174" t="s">
        <v>22</v>
      </c>
      <c r="L474" s="140" t="s">
        <v>921</v>
      </c>
      <c r="M474" s="150">
        <v>1439.0100000000002</v>
      </c>
      <c r="N474" s="150">
        <v>11.5176</v>
      </c>
      <c r="O474" s="150">
        <v>89.395499999999984</v>
      </c>
      <c r="P474" s="150">
        <v>48.907299999999637</v>
      </c>
      <c r="Q474" s="150">
        <v>1588.8303999999998</v>
      </c>
      <c r="R474" s="151">
        <f t="shared" si="14"/>
        <v>48.907299999999637</v>
      </c>
      <c r="S474" s="153">
        <f t="shared" si="15"/>
        <v>1588.8303999999998</v>
      </c>
    </row>
    <row r="475" spans="1:19" x14ac:dyDescent="0.4">
      <c r="A475" s="136" t="s">
        <v>422</v>
      </c>
      <c r="B475" s="140" t="s">
        <v>2450</v>
      </c>
      <c r="C475" s="144">
        <v>142753</v>
      </c>
      <c r="D475" s="144">
        <v>35471</v>
      </c>
      <c r="E475" s="144">
        <v>5677</v>
      </c>
      <c r="F475" s="145">
        <v>93317</v>
      </c>
      <c r="G475" s="144">
        <v>8288</v>
      </c>
      <c r="H475" s="144">
        <v>0</v>
      </c>
      <c r="I475" s="140"/>
      <c r="J475" s="140"/>
      <c r="K475" s="174" t="s">
        <v>23</v>
      </c>
      <c r="L475" s="140" t="s">
        <v>922</v>
      </c>
      <c r="M475" s="150">
        <v>1565.8745000000001</v>
      </c>
      <c r="N475" s="150">
        <v>22.020700000000001</v>
      </c>
      <c r="O475" s="150">
        <v>40.397399999999998</v>
      </c>
      <c r="P475" s="150">
        <v>55.47599999999975</v>
      </c>
      <c r="Q475" s="150">
        <v>1683.7685999999999</v>
      </c>
      <c r="R475" s="151">
        <f t="shared" si="14"/>
        <v>55.47599999999975</v>
      </c>
      <c r="S475" s="153">
        <f t="shared" si="15"/>
        <v>1683.7685999999999</v>
      </c>
    </row>
    <row r="476" spans="1:19" x14ac:dyDescent="0.4">
      <c r="A476" s="136" t="s">
        <v>423</v>
      </c>
      <c r="B476" s="140" t="s">
        <v>2451</v>
      </c>
      <c r="C476" s="144">
        <v>49330</v>
      </c>
      <c r="D476" s="144">
        <v>8632</v>
      </c>
      <c r="E476" s="144">
        <v>3883</v>
      </c>
      <c r="F476" s="145">
        <v>36795</v>
      </c>
      <c r="G476" s="144">
        <v>20</v>
      </c>
      <c r="H476" s="144">
        <v>0</v>
      </c>
      <c r="I476" s="140"/>
      <c r="J476" s="140"/>
      <c r="K476" s="174" t="s">
        <v>24</v>
      </c>
      <c r="L476" s="140" t="s">
        <v>923</v>
      </c>
      <c r="M476" s="150">
        <v>1274.4465000000002</v>
      </c>
      <c r="N476" s="150">
        <v>20.001999999999999</v>
      </c>
      <c r="O476" s="150">
        <v>98.788599999999988</v>
      </c>
      <c r="P476" s="150">
        <v>242.92969999999997</v>
      </c>
      <c r="Q476" s="150">
        <v>1636.1668000000002</v>
      </c>
      <c r="R476" s="151">
        <f t="shared" si="14"/>
        <v>242.92969999999997</v>
      </c>
      <c r="S476" s="153">
        <f t="shared" si="15"/>
        <v>1636.1668000000002</v>
      </c>
    </row>
    <row r="477" spans="1:19" x14ac:dyDescent="0.4">
      <c r="A477" s="136" t="s">
        <v>424</v>
      </c>
      <c r="B477" s="140" t="s">
        <v>2452</v>
      </c>
      <c r="C477" s="144">
        <v>108126</v>
      </c>
      <c r="D477" s="144">
        <v>15956</v>
      </c>
      <c r="E477" s="144">
        <v>3742</v>
      </c>
      <c r="F477" s="145">
        <v>80029</v>
      </c>
      <c r="G477" s="144">
        <v>2990</v>
      </c>
      <c r="H477" s="144">
        <v>5409</v>
      </c>
      <c r="I477" s="140"/>
      <c r="J477" s="140"/>
      <c r="K477" s="174" t="s">
        <v>25</v>
      </c>
      <c r="L477" s="140" t="s">
        <v>924</v>
      </c>
      <c r="M477" s="150">
        <v>566.00739999999996</v>
      </c>
      <c r="N477" s="150">
        <v>27.1648</v>
      </c>
      <c r="O477" s="150">
        <v>29.538399999999996</v>
      </c>
      <c r="P477" s="150">
        <v>419.92469999999992</v>
      </c>
      <c r="Q477" s="150">
        <v>1042.6352999999999</v>
      </c>
      <c r="R477" s="151">
        <f t="shared" si="14"/>
        <v>419.92469999999992</v>
      </c>
      <c r="S477" s="153">
        <f t="shared" si="15"/>
        <v>1042.6352999999999</v>
      </c>
    </row>
    <row r="478" spans="1:19" x14ac:dyDescent="0.4">
      <c r="A478" s="136" t="s">
        <v>425</v>
      </c>
      <c r="B478" s="140" t="s">
        <v>2453</v>
      </c>
      <c r="C478" s="144">
        <v>161586</v>
      </c>
      <c r="D478" s="144">
        <v>4809</v>
      </c>
      <c r="E478" s="144">
        <v>24274</v>
      </c>
      <c r="F478" s="145">
        <v>124960</v>
      </c>
      <c r="G478" s="144">
        <v>7528</v>
      </c>
      <c r="H478" s="144">
        <v>15</v>
      </c>
      <c r="I478" s="140"/>
      <c r="J478" s="140"/>
      <c r="K478" s="174" t="s">
        <v>26</v>
      </c>
      <c r="L478" s="140" t="s">
        <v>925</v>
      </c>
      <c r="M478" s="150">
        <v>1224.7971000000002</v>
      </c>
      <c r="N478" s="150">
        <v>29.2193</v>
      </c>
      <c r="O478" s="150">
        <v>34.6447</v>
      </c>
      <c r="P478" s="150">
        <v>334.37429999999955</v>
      </c>
      <c r="Q478" s="150">
        <v>1623.0353999999998</v>
      </c>
      <c r="R478" s="151">
        <f t="shared" si="14"/>
        <v>334.37429999999955</v>
      </c>
      <c r="S478" s="153">
        <f t="shared" si="15"/>
        <v>1623.0353999999998</v>
      </c>
    </row>
    <row r="479" spans="1:19" x14ac:dyDescent="0.4">
      <c r="A479" s="136" t="s">
        <v>426</v>
      </c>
      <c r="B479" s="140" t="s">
        <v>2454</v>
      </c>
      <c r="C479" s="144">
        <v>62564</v>
      </c>
      <c r="D479" s="144">
        <v>6403</v>
      </c>
      <c r="E479" s="144">
        <v>2296</v>
      </c>
      <c r="F479" s="145">
        <v>51637</v>
      </c>
      <c r="G479" s="144">
        <v>2205</v>
      </c>
      <c r="H479" s="144">
        <v>23</v>
      </c>
      <c r="I479" s="140"/>
      <c r="J479" s="140"/>
      <c r="K479" s="174" t="s">
        <v>27</v>
      </c>
      <c r="L479" s="140" t="s">
        <v>926</v>
      </c>
      <c r="M479" s="150">
        <v>1385.6601999999998</v>
      </c>
      <c r="N479" s="150">
        <v>15.3475</v>
      </c>
      <c r="O479" s="150">
        <v>31.5306</v>
      </c>
      <c r="P479" s="150">
        <v>114.91200000000018</v>
      </c>
      <c r="Q479" s="150">
        <v>1547.4503</v>
      </c>
      <c r="R479" s="151">
        <f t="shared" si="14"/>
        <v>114.91200000000018</v>
      </c>
      <c r="S479" s="153">
        <f t="shared" si="15"/>
        <v>1547.4503000000002</v>
      </c>
    </row>
    <row r="480" spans="1:19" x14ac:dyDescent="0.4">
      <c r="A480" s="136" t="s">
        <v>427</v>
      </c>
      <c r="B480" s="140" t="s">
        <v>2455</v>
      </c>
      <c r="C480" s="144">
        <v>63772</v>
      </c>
      <c r="D480" s="144">
        <v>7521</v>
      </c>
      <c r="E480" s="144">
        <v>3668</v>
      </c>
      <c r="F480" s="145">
        <v>50616</v>
      </c>
      <c r="G480" s="144">
        <v>1405</v>
      </c>
      <c r="H480" s="144">
        <v>562</v>
      </c>
      <c r="I480" s="140"/>
      <c r="J480" s="140"/>
      <c r="K480" s="174" t="s">
        <v>28</v>
      </c>
      <c r="L480" s="140" t="s">
        <v>927</v>
      </c>
      <c r="M480" s="150">
        <v>1261.6429000000001</v>
      </c>
      <c r="N480" s="150">
        <v>47.987200000000001</v>
      </c>
      <c r="O480" s="150">
        <v>49.697200000000009</v>
      </c>
      <c r="P480" s="150">
        <v>149.19629999999992</v>
      </c>
      <c r="Q480" s="150">
        <v>1508.5236</v>
      </c>
      <c r="R480" s="151">
        <f t="shared" si="14"/>
        <v>149.19629999999992</v>
      </c>
      <c r="S480" s="153">
        <f t="shared" si="15"/>
        <v>1508.5236</v>
      </c>
    </row>
    <row r="481" spans="1:19" x14ac:dyDescent="0.4">
      <c r="A481" s="136" t="s">
        <v>428</v>
      </c>
      <c r="B481" s="140" t="s">
        <v>2456</v>
      </c>
      <c r="C481" s="144">
        <v>104116</v>
      </c>
      <c r="D481" s="144">
        <v>15325</v>
      </c>
      <c r="E481" s="144">
        <v>10882</v>
      </c>
      <c r="F481" s="145">
        <v>76587</v>
      </c>
      <c r="G481" s="144">
        <v>1318</v>
      </c>
      <c r="H481" s="144">
        <v>4</v>
      </c>
      <c r="I481" s="140"/>
      <c r="J481" s="140"/>
      <c r="K481" s="174" t="s">
        <v>102</v>
      </c>
      <c r="L481" s="140" t="s">
        <v>1001</v>
      </c>
      <c r="M481" s="150">
        <v>1131.0891999999999</v>
      </c>
      <c r="N481" s="150">
        <v>56.465800000000002</v>
      </c>
      <c r="O481" s="150">
        <v>54.924999999999997</v>
      </c>
      <c r="P481" s="150">
        <v>46.678800000000038</v>
      </c>
      <c r="Q481" s="150">
        <v>1289.1587999999999</v>
      </c>
      <c r="R481" s="151">
        <f t="shared" si="14"/>
        <v>46.678800000000038</v>
      </c>
      <c r="S481" s="153">
        <f t="shared" si="15"/>
        <v>1289.1587999999999</v>
      </c>
    </row>
    <row r="482" spans="1:19" x14ac:dyDescent="0.4">
      <c r="A482" s="136" t="s">
        <v>429</v>
      </c>
      <c r="B482" s="140" t="s">
        <v>2457</v>
      </c>
      <c r="C482" s="144">
        <v>91570</v>
      </c>
      <c r="D482" s="144">
        <v>8423</v>
      </c>
      <c r="E482" s="144">
        <v>19951</v>
      </c>
      <c r="F482" s="145">
        <v>61427</v>
      </c>
      <c r="G482" s="144">
        <v>1764</v>
      </c>
      <c r="H482" s="144">
        <v>5</v>
      </c>
      <c r="I482" s="140"/>
      <c r="J482" s="140"/>
      <c r="K482" s="174" t="s">
        <v>103</v>
      </c>
      <c r="L482" s="140" t="s">
        <v>1002</v>
      </c>
      <c r="M482" s="150">
        <v>1560.8422</v>
      </c>
      <c r="N482" s="150">
        <v>60.322300000000006</v>
      </c>
      <c r="O482" s="150">
        <v>108.51079999999999</v>
      </c>
      <c r="P482" s="150">
        <v>89.449799999999925</v>
      </c>
      <c r="Q482" s="150">
        <v>1819.1251</v>
      </c>
      <c r="R482" s="151">
        <f t="shared" si="14"/>
        <v>89.449799999999925</v>
      </c>
      <c r="S482" s="153">
        <f t="shared" si="15"/>
        <v>1819.1251</v>
      </c>
    </row>
    <row r="483" spans="1:19" x14ac:dyDescent="0.4">
      <c r="A483" s="136" t="s">
        <v>430</v>
      </c>
      <c r="B483" s="140" t="s">
        <v>2458</v>
      </c>
      <c r="C483" s="144">
        <v>113556</v>
      </c>
      <c r="D483" s="144">
        <v>12140</v>
      </c>
      <c r="E483" s="144">
        <v>5039</v>
      </c>
      <c r="F483" s="145">
        <v>95134</v>
      </c>
      <c r="G483" s="144">
        <v>1242</v>
      </c>
      <c r="H483" s="144">
        <v>1</v>
      </c>
      <c r="I483" s="140"/>
      <c r="J483" s="140"/>
      <c r="K483" s="174" t="s">
        <v>104</v>
      </c>
      <c r="L483" s="140" t="s">
        <v>1003</v>
      </c>
      <c r="M483" s="150">
        <v>2077.8722000000002</v>
      </c>
      <c r="N483" s="150">
        <v>41.506799999999998</v>
      </c>
      <c r="O483" s="150">
        <v>118.14099999999999</v>
      </c>
      <c r="P483" s="150">
        <v>91.866199999999679</v>
      </c>
      <c r="Q483" s="150">
        <v>2329.3861999999999</v>
      </c>
      <c r="R483" s="151">
        <f t="shared" si="14"/>
        <v>91.866199999999679</v>
      </c>
      <c r="S483" s="153">
        <f t="shared" si="15"/>
        <v>2329.3861999999999</v>
      </c>
    </row>
    <row r="484" spans="1:19" x14ac:dyDescent="0.4">
      <c r="A484" s="136" t="s">
        <v>431</v>
      </c>
      <c r="B484" s="140" t="s">
        <v>2459</v>
      </c>
      <c r="C484" s="144">
        <v>139515</v>
      </c>
      <c r="D484" s="144">
        <v>20739</v>
      </c>
      <c r="E484" s="144">
        <v>17264</v>
      </c>
      <c r="F484" s="145">
        <v>98855</v>
      </c>
      <c r="G484" s="144">
        <v>2471</v>
      </c>
      <c r="H484" s="144">
        <v>186</v>
      </c>
      <c r="I484" s="140"/>
      <c r="J484" s="140"/>
      <c r="K484" s="174" t="s">
        <v>105</v>
      </c>
      <c r="L484" s="140" t="s">
        <v>1004</v>
      </c>
      <c r="M484" s="150">
        <v>92989.575400000002</v>
      </c>
      <c r="N484" s="150">
        <v>13.4503</v>
      </c>
      <c r="O484" s="150">
        <v>44.220700000000008</v>
      </c>
      <c r="P484" s="201">
        <v>-92233.013600000006</v>
      </c>
      <c r="Q484" s="150">
        <v>814.2328</v>
      </c>
      <c r="R484" s="151">
        <f t="shared" si="14"/>
        <v>-92233.013600000006</v>
      </c>
      <c r="S484" s="153">
        <f t="shared" si="15"/>
        <v>814.23279999999795</v>
      </c>
    </row>
    <row r="485" spans="1:19" x14ac:dyDescent="0.4">
      <c r="A485" s="136" t="s">
        <v>432</v>
      </c>
      <c r="B485" s="140" t="s">
        <v>2460</v>
      </c>
      <c r="C485" s="144">
        <v>62811</v>
      </c>
      <c r="D485" s="144">
        <v>8254</v>
      </c>
      <c r="E485" s="144">
        <v>4680</v>
      </c>
      <c r="F485" s="145">
        <v>48332</v>
      </c>
      <c r="G485" s="144">
        <v>1545</v>
      </c>
      <c r="H485" s="144">
        <v>0</v>
      </c>
      <c r="I485" s="140"/>
      <c r="J485" s="140"/>
      <c r="K485" s="174" t="s">
        <v>106</v>
      </c>
      <c r="L485" s="140" t="s">
        <v>1005</v>
      </c>
      <c r="M485" s="150">
        <v>2324.61</v>
      </c>
      <c r="N485" s="150">
        <v>70.539999999999992</v>
      </c>
      <c r="O485" s="150">
        <v>135.994</v>
      </c>
      <c r="P485" s="150">
        <v>209.87099999999978</v>
      </c>
      <c r="Q485" s="150">
        <v>2741.0149999999999</v>
      </c>
      <c r="R485" s="151">
        <f t="shared" si="14"/>
        <v>209.87099999999978</v>
      </c>
      <c r="S485" s="153">
        <f t="shared" si="15"/>
        <v>2741.0149999999999</v>
      </c>
    </row>
    <row r="486" spans="1:19" x14ac:dyDescent="0.4">
      <c r="A486" s="136" t="s">
        <v>433</v>
      </c>
      <c r="B486" s="140" t="s">
        <v>2461</v>
      </c>
      <c r="C486" s="144">
        <v>196823</v>
      </c>
      <c r="D486" s="144">
        <v>38806</v>
      </c>
      <c r="E486" s="144">
        <v>1248</v>
      </c>
      <c r="F486" s="145">
        <v>146743</v>
      </c>
      <c r="G486" s="144">
        <v>381</v>
      </c>
      <c r="H486" s="144">
        <v>9645</v>
      </c>
      <c r="I486" s="140"/>
      <c r="J486" s="140"/>
      <c r="K486" s="174" t="s">
        <v>107</v>
      </c>
      <c r="L486" s="140" t="s">
        <v>1006</v>
      </c>
      <c r="M486" s="150">
        <v>693.05330000000004</v>
      </c>
      <c r="N486" s="150">
        <v>29.573900000000002</v>
      </c>
      <c r="O486" s="150">
        <v>57.954199999999993</v>
      </c>
      <c r="P486" s="150">
        <v>118.71539999999993</v>
      </c>
      <c r="Q486" s="150">
        <v>899.29679999999996</v>
      </c>
      <c r="R486" s="151">
        <f t="shared" si="14"/>
        <v>118.71539999999993</v>
      </c>
      <c r="S486" s="153">
        <f t="shared" si="15"/>
        <v>899.29679999999996</v>
      </c>
    </row>
    <row r="487" spans="1:19" x14ac:dyDescent="0.4">
      <c r="A487" s="136" t="s">
        <v>434</v>
      </c>
      <c r="B487" s="140" t="s">
        <v>2462</v>
      </c>
      <c r="C487" s="144">
        <v>74230</v>
      </c>
      <c r="D487" s="144">
        <v>7714</v>
      </c>
      <c r="E487" s="144">
        <v>1669</v>
      </c>
      <c r="F487" s="145">
        <v>63342</v>
      </c>
      <c r="G487" s="144">
        <v>1494</v>
      </c>
      <c r="H487" s="144">
        <v>11</v>
      </c>
      <c r="I487" s="140"/>
      <c r="J487" s="140"/>
      <c r="K487" s="174" t="s">
        <v>89</v>
      </c>
      <c r="L487" s="140" t="s">
        <v>988</v>
      </c>
      <c r="M487" s="150">
        <v>1436.1845000000001</v>
      </c>
      <c r="N487" s="150">
        <v>140.29949999999999</v>
      </c>
      <c r="O487" s="150">
        <v>70.710399999999993</v>
      </c>
      <c r="P487" s="150">
        <v>103.67920000000007</v>
      </c>
      <c r="Q487" s="150">
        <v>1750.8736000000001</v>
      </c>
      <c r="R487" s="151">
        <f t="shared" si="14"/>
        <v>103.67920000000007</v>
      </c>
      <c r="S487" s="153">
        <f t="shared" si="15"/>
        <v>1750.8736000000001</v>
      </c>
    </row>
    <row r="488" spans="1:19" x14ac:dyDescent="0.4">
      <c r="A488" s="136" t="s">
        <v>435</v>
      </c>
      <c r="B488" s="140" t="s">
        <v>2463</v>
      </c>
      <c r="C488" s="144">
        <v>51187</v>
      </c>
      <c r="D488" s="144">
        <v>5658</v>
      </c>
      <c r="E488" s="144">
        <v>2283</v>
      </c>
      <c r="F488" s="145">
        <v>42087</v>
      </c>
      <c r="G488" s="144">
        <v>1159</v>
      </c>
      <c r="H488" s="144">
        <v>0</v>
      </c>
      <c r="I488" s="140"/>
      <c r="J488" s="140"/>
      <c r="K488" s="174" t="s">
        <v>90</v>
      </c>
      <c r="L488" s="140" t="s">
        <v>989</v>
      </c>
      <c r="M488" s="150">
        <v>7089.1748999999991</v>
      </c>
      <c r="N488" s="150">
        <v>380.40519999999992</v>
      </c>
      <c r="O488" s="150">
        <v>746.52019999999993</v>
      </c>
      <c r="P488" s="150">
        <v>435.31470000000013</v>
      </c>
      <c r="Q488" s="150">
        <v>8651.4149999999991</v>
      </c>
      <c r="R488" s="151">
        <f t="shared" si="14"/>
        <v>435.31470000000013</v>
      </c>
      <c r="S488" s="153">
        <f t="shared" si="15"/>
        <v>8651.4149999999991</v>
      </c>
    </row>
    <row r="489" spans="1:19" x14ac:dyDescent="0.4">
      <c r="A489" s="136" t="s">
        <v>436</v>
      </c>
      <c r="B489" s="140" t="s">
        <v>2464</v>
      </c>
      <c r="C489" s="144">
        <v>48737</v>
      </c>
      <c r="D489" s="144">
        <v>2810</v>
      </c>
      <c r="E489" s="144">
        <v>2768</v>
      </c>
      <c r="F489" s="145">
        <v>42383</v>
      </c>
      <c r="G489" s="144">
        <v>773</v>
      </c>
      <c r="H489" s="144">
        <v>3</v>
      </c>
      <c r="I489" s="140"/>
      <c r="J489" s="140"/>
      <c r="K489" s="174" t="s">
        <v>91</v>
      </c>
      <c r="L489" s="140" t="s">
        <v>990</v>
      </c>
      <c r="M489" s="150">
        <v>1275.5363999999997</v>
      </c>
      <c r="N489" s="150">
        <v>67889.379399999991</v>
      </c>
      <c r="O489" s="150">
        <v>140372.43910000002</v>
      </c>
      <c r="P489" s="201">
        <v>-208144.27720000001</v>
      </c>
      <c r="Q489" s="150">
        <v>1393.0776999999998</v>
      </c>
      <c r="R489" s="151">
        <f t="shared" si="14"/>
        <v>-208144.27720000001</v>
      </c>
      <c r="S489" s="153">
        <f t="shared" si="15"/>
        <v>1393.0776999999944</v>
      </c>
    </row>
    <row r="490" spans="1:19" x14ac:dyDescent="0.4">
      <c r="A490" s="136" t="s">
        <v>437</v>
      </c>
      <c r="B490" s="140" t="s">
        <v>2465</v>
      </c>
      <c r="C490" s="144">
        <v>48816</v>
      </c>
      <c r="D490" s="144">
        <v>4122</v>
      </c>
      <c r="E490" s="144">
        <v>4093</v>
      </c>
      <c r="F490" s="145">
        <v>40581</v>
      </c>
      <c r="G490" s="144">
        <v>14</v>
      </c>
      <c r="H490" s="144">
        <v>6</v>
      </c>
      <c r="I490" s="140"/>
      <c r="J490" s="140"/>
      <c r="K490" s="174" t="s">
        <v>92</v>
      </c>
      <c r="L490" s="140" t="s">
        <v>991</v>
      </c>
      <c r="M490" s="150">
        <v>1872.2758000000001</v>
      </c>
      <c r="N490" s="150">
        <v>47.476100000000002</v>
      </c>
      <c r="O490" s="150">
        <v>112.1139</v>
      </c>
      <c r="P490" s="150">
        <v>71.002499999999969</v>
      </c>
      <c r="Q490" s="150">
        <v>2102.8683000000001</v>
      </c>
      <c r="R490" s="151">
        <f t="shared" si="14"/>
        <v>71.002499999999969</v>
      </c>
      <c r="S490" s="153">
        <f t="shared" si="15"/>
        <v>2102.8683000000001</v>
      </c>
    </row>
    <row r="491" spans="1:19" x14ac:dyDescent="0.4">
      <c r="A491" s="136" t="s">
        <v>523</v>
      </c>
      <c r="B491" s="200" t="s">
        <v>2466</v>
      </c>
      <c r="C491" s="144">
        <v>242984</v>
      </c>
      <c r="D491" s="144">
        <v>35250</v>
      </c>
      <c r="E491" s="144">
        <v>42862</v>
      </c>
      <c r="F491" s="145">
        <v>155872</v>
      </c>
      <c r="G491" s="144">
        <v>235</v>
      </c>
      <c r="H491" s="144">
        <v>8765</v>
      </c>
      <c r="I491" s="140"/>
      <c r="J491" s="140"/>
      <c r="K491" s="174" t="s">
        <v>93</v>
      </c>
      <c r="L491" s="140" t="s">
        <v>992</v>
      </c>
      <c r="M491" s="150">
        <v>1124.3125</v>
      </c>
      <c r="N491" s="150">
        <v>51.440800000000003</v>
      </c>
      <c r="O491" s="150">
        <v>139.40039999999999</v>
      </c>
      <c r="P491" s="150">
        <v>21.838100000000026</v>
      </c>
      <c r="Q491" s="150">
        <v>1336.9918</v>
      </c>
      <c r="R491" s="151">
        <f t="shared" si="14"/>
        <v>21.838100000000026</v>
      </c>
      <c r="S491" s="153">
        <f t="shared" si="15"/>
        <v>1336.9918</v>
      </c>
    </row>
    <row r="492" spans="1:19" x14ac:dyDescent="0.4">
      <c r="A492" s="136" t="s">
        <v>524</v>
      </c>
      <c r="B492" s="140" t="s">
        <v>2467</v>
      </c>
      <c r="C492" s="144">
        <v>97417</v>
      </c>
      <c r="D492" s="144">
        <v>9849</v>
      </c>
      <c r="E492" s="144">
        <v>3357</v>
      </c>
      <c r="F492" s="145">
        <v>77199</v>
      </c>
      <c r="G492" s="144">
        <v>6768</v>
      </c>
      <c r="H492" s="144">
        <v>244</v>
      </c>
      <c r="I492" s="140"/>
      <c r="J492" s="140"/>
      <c r="K492" s="174" t="s">
        <v>94</v>
      </c>
      <c r="L492" s="140" t="s">
        <v>993</v>
      </c>
      <c r="M492" s="150">
        <v>1440.6677999999999</v>
      </c>
      <c r="N492" s="150">
        <v>25.759399999999999</v>
      </c>
      <c r="O492" s="150">
        <v>68.947600000000008</v>
      </c>
      <c r="P492" s="150">
        <v>34.458100000000158</v>
      </c>
      <c r="Q492" s="150">
        <v>1569.8329000000001</v>
      </c>
      <c r="R492" s="151">
        <f t="shared" si="14"/>
        <v>34.458100000000158</v>
      </c>
      <c r="S492" s="153">
        <f t="shared" si="15"/>
        <v>1569.8328999999999</v>
      </c>
    </row>
    <row r="493" spans="1:19" x14ac:dyDescent="0.4">
      <c r="A493" s="136" t="s">
        <v>525</v>
      </c>
      <c r="B493" s="140" t="s">
        <v>2468</v>
      </c>
      <c r="C493" s="144">
        <v>111005</v>
      </c>
      <c r="D493" s="144">
        <v>8609</v>
      </c>
      <c r="E493" s="144">
        <v>5852</v>
      </c>
      <c r="F493" s="145">
        <v>91252</v>
      </c>
      <c r="G493" s="144">
        <v>5292</v>
      </c>
      <c r="H493" s="144">
        <v>0</v>
      </c>
      <c r="I493" s="140"/>
      <c r="J493" s="140"/>
      <c r="K493" s="174" t="s">
        <v>95</v>
      </c>
      <c r="L493" s="140" t="s">
        <v>994</v>
      </c>
      <c r="M493" s="150">
        <v>4572.028299999999</v>
      </c>
      <c r="N493" s="150">
        <v>146.55410000000003</v>
      </c>
      <c r="O493" s="150">
        <v>560.42880000000002</v>
      </c>
      <c r="P493" s="150">
        <v>225.37639999999999</v>
      </c>
      <c r="Q493" s="150">
        <v>5504.3875999999991</v>
      </c>
      <c r="R493" s="151">
        <f t="shared" si="14"/>
        <v>225.37639999999999</v>
      </c>
      <c r="S493" s="153">
        <f t="shared" si="15"/>
        <v>5504.3875999999991</v>
      </c>
    </row>
    <row r="494" spans="1:19" x14ac:dyDescent="0.4">
      <c r="A494" s="136" t="s">
        <v>526</v>
      </c>
      <c r="B494" s="140" t="s">
        <v>2469</v>
      </c>
      <c r="C494" s="144">
        <v>123769</v>
      </c>
      <c r="D494" s="144">
        <v>14784</v>
      </c>
      <c r="E494" s="144">
        <v>6100</v>
      </c>
      <c r="F494" s="145">
        <v>96145</v>
      </c>
      <c r="G494" s="144">
        <v>5678</v>
      </c>
      <c r="H494" s="144">
        <v>1062</v>
      </c>
      <c r="I494" s="140"/>
      <c r="J494" s="140"/>
      <c r="K494" s="174" t="s">
        <v>96</v>
      </c>
      <c r="L494" s="140" t="s">
        <v>995</v>
      </c>
      <c r="M494" s="150">
        <v>406.51189999999997</v>
      </c>
      <c r="N494" s="150">
        <v>18.7409</v>
      </c>
      <c r="O494" s="150">
        <v>38.300400000000003</v>
      </c>
      <c r="P494" s="150">
        <v>14.380400000000101</v>
      </c>
      <c r="Q494" s="150">
        <v>477.93360000000007</v>
      </c>
      <c r="R494" s="151">
        <f t="shared" si="14"/>
        <v>14.380400000000101</v>
      </c>
      <c r="S494" s="153">
        <f t="shared" si="15"/>
        <v>477.93360000000013</v>
      </c>
    </row>
    <row r="495" spans="1:19" x14ac:dyDescent="0.4">
      <c r="A495" s="136" t="s">
        <v>527</v>
      </c>
      <c r="B495" s="140" t="s">
        <v>2470</v>
      </c>
      <c r="C495" s="144">
        <v>97448</v>
      </c>
      <c r="D495" s="144">
        <v>10363</v>
      </c>
      <c r="E495" s="144">
        <v>4782</v>
      </c>
      <c r="F495" s="145">
        <v>75234</v>
      </c>
      <c r="G495" s="144">
        <v>7069</v>
      </c>
      <c r="H495" s="144">
        <v>0</v>
      </c>
      <c r="I495" s="140"/>
      <c r="J495" s="140"/>
      <c r="K495" s="174" t="s">
        <v>97</v>
      </c>
      <c r="L495" s="140" t="s">
        <v>996</v>
      </c>
      <c r="M495" s="150">
        <v>1015.0442999999999</v>
      </c>
      <c r="N495" s="150">
        <v>48.816499999999991</v>
      </c>
      <c r="O495" s="150">
        <v>76.131900000000002</v>
      </c>
      <c r="P495" s="150">
        <v>17.72079999999994</v>
      </c>
      <c r="Q495" s="150">
        <v>1157.7134999999998</v>
      </c>
      <c r="R495" s="151">
        <f t="shared" si="14"/>
        <v>17.72079999999994</v>
      </c>
      <c r="S495" s="153">
        <f t="shared" si="15"/>
        <v>1157.7134999999998</v>
      </c>
    </row>
    <row r="496" spans="1:19" x14ac:dyDescent="0.4">
      <c r="A496" s="136" t="s">
        <v>528</v>
      </c>
      <c r="B496" s="140" t="s">
        <v>2471</v>
      </c>
      <c r="C496" s="144">
        <v>71294</v>
      </c>
      <c r="D496" s="144">
        <v>8857</v>
      </c>
      <c r="E496" s="144">
        <v>10517</v>
      </c>
      <c r="F496" s="145">
        <v>45343</v>
      </c>
      <c r="G496" s="144">
        <v>1124</v>
      </c>
      <c r="H496" s="144">
        <v>5453</v>
      </c>
      <c r="I496" s="140"/>
      <c r="J496" s="140"/>
      <c r="K496" s="174" t="s">
        <v>98</v>
      </c>
      <c r="L496" s="140" t="s">
        <v>997</v>
      </c>
      <c r="M496" s="150">
        <v>870.03629999999998</v>
      </c>
      <c r="N496" s="150">
        <v>25.458200000000001</v>
      </c>
      <c r="O496" s="150">
        <v>28.001300000000001</v>
      </c>
      <c r="P496" s="150">
        <v>23.376599999999982</v>
      </c>
      <c r="Q496" s="150">
        <v>946.87239999999997</v>
      </c>
      <c r="R496" s="151">
        <f t="shared" si="14"/>
        <v>23.376599999999982</v>
      </c>
      <c r="S496" s="153">
        <f t="shared" si="15"/>
        <v>946.87239999999997</v>
      </c>
    </row>
    <row r="497" spans="1:19" x14ac:dyDescent="0.4">
      <c r="A497" s="136" t="s">
        <v>529</v>
      </c>
      <c r="B497" s="140" t="s">
        <v>2472</v>
      </c>
      <c r="C497" s="144">
        <v>80495</v>
      </c>
      <c r="D497" s="144">
        <v>8047</v>
      </c>
      <c r="E497" s="144">
        <v>3183</v>
      </c>
      <c r="F497" s="145">
        <v>62915</v>
      </c>
      <c r="G497" s="144">
        <v>6350</v>
      </c>
      <c r="H497" s="144">
        <v>0</v>
      </c>
      <c r="I497" s="140"/>
      <c r="J497" s="140"/>
      <c r="K497" s="174" t="s">
        <v>99</v>
      </c>
      <c r="L497" s="140" t="s">
        <v>998</v>
      </c>
      <c r="M497" s="150">
        <v>1518.5780000000002</v>
      </c>
      <c r="N497" s="150">
        <v>89.21690000000001</v>
      </c>
      <c r="O497" s="150">
        <v>145.36269999999999</v>
      </c>
      <c r="P497" s="150">
        <v>45.075799999999646</v>
      </c>
      <c r="Q497" s="150">
        <v>1798.2333999999998</v>
      </c>
      <c r="R497" s="151">
        <f t="shared" si="14"/>
        <v>45.075799999999646</v>
      </c>
      <c r="S497" s="153">
        <f t="shared" si="15"/>
        <v>1798.2333999999998</v>
      </c>
    </row>
    <row r="498" spans="1:19" x14ac:dyDescent="0.4">
      <c r="A498" s="136" t="s">
        <v>530</v>
      </c>
      <c r="B498" s="140" t="s">
        <v>2473</v>
      </c>
      <c r="C498" s="144">
        <v>34175</v>
      </c>
      <c r="D498" s="144">
        <v>3398</v>
      </c>
      <c r="E498" s="144">
        <v>1579</v>
      </c>
      <c r="F498" s="145">
        <v>26593</v>
      </c>
      <c r="G498" s="144">
        <v>2605</v>
      </c>
      <c r="H498" s="144">
        <v>0</v>
      </c>
      <c r="I498" s="140"/>
      <c r="J498" s="140"/>
      <c r="K498" s="174" t="s">
        <v>100</v>
      </c>
      <c r="L498" s="140" t="s">
        <v>999</v>
      </c>
      <c r="M498" s="150">
        <v>982.2885</v>
      </c>
      <c r="N498" s="150">
        <v>26.178100000000001</v>
      </c>
      <c r="O498" s="150">
        <v>48.441299999999998</v>
      </c>
      <c r="P498" s="150">
        <v>37.090699999999899</v>
      </c>
      <c r="Q498" s="150">
        <v>1093.9985999999999</v>
      </c>
      <c r="R498" s="151">
        <f t="shared" si="14"/>
        <v>37.090699999999899</v>
      </c>
      <c r="S498" s="153">
        <f t="shared" si="15"/>
        <v>1093.9985999999999</v>
      </c>
    </row>
    <row r="499" spans="1:19" x14ac:dyDescent="0.4">
      <c r="A499" s="136" t="s">
        <v>558</v>
      </c>
      <c r="B499" s="200" t="s">
        <v>2474</v>
      </c>
      <c r="C499" s="144">
        <v>275306</v>
      </c>
      <c r="D499" s="144">
        <v>41379</v>
      </c>
      <c r="E499" s="144">
        <v>59005</v>
      </c>
      <c r="F499" s="145">
        <v>166085</v>
      </c>
      <c r="G499" s="144">
        <v>4</v>
      </c>
      <c r="H499" s="144">
        <v>8833</v>
      </c>
      <c r="I499" s="140"/>
      <c r="J499" s="140"/>
      <c r="K499" s="174" t="s">
        <v>148</v>
      </c>
      <c r="L499" s="140" t="s">
        <v>1047</v>
      </c>
      <c r="M499" s="150">
        <v>6.3805000000000005</v>
      </c>
      <c r="N499" s="150">
        <v>5.1993</v>
      </c>
      <c r="O499" s="150">
        <v>5.5884999999999989</v>
      </c>
      <c r="P499" s="201">
        <v>-10.875399999999999</v>
      </c>
      <c r="Q499" s="150">
        <v>6.2929000000000004</v>
      </c>
      <c r="R499" s="151">
        <f t="shared" si="14"/>
        <v>-10.875399999999999</v>
      </c>
      <c r="S499" s="153">
        <f t="shared" si="15"/>
        <v>6.2928999999999995</v>
      </c>
    </row>
    <row r="500" spans="1:19" x14ac:dyDescent="0.4">
      <c r="A500" s="136" t="s">
        <v>559</v>
      </c>
      <c r="B500" s="140" t="s">
        <v>2475</v>
      </c>
      <c r="C500" s="144">
        <v>123383</v>
      </c>
      <c r="D500" s="144">
        <v>14460</v>
      </c>
      <c r="E500" s="144">
        <v>9244</v>
      </c>
      <c r="F500" s="145">
        <v>93530</v>
      </c>
      <c r="G500" s="144">
        <v>5276</v>
      </c>
      <c r="H500" s="144">
        <v>873</v>
      </c>
      <c r="I500" s="140"/>
      <c r="J500" s="140"/>
      <c r="K500" s="174" t="s">
        <v>149</v>
      </c>
      <c r="L500" s="140" t="s">
        <v>1048</v>
      </c>
      <c r="M500" s="150">
        <v>872.60670000000005</v>
      </c>
      <c r="N500" s="150">
        <v>30.053899999999999</v>
      </c>
      <c r="O500" s="150">
        <v>28147.251899999999</v>
      </c>
      <c r="P500" s="201">
        <v>-28070.9352</v>
      </c>
      <c r="Q500" s="150">
        <v>978.97730000000001</v>
      </c>
      <c r="R500" s="151">
        <f t="shared" si="14"/>
        <v>-28070.9352</v>
      </c>
      <c r="S500" s="153">
        <f t="shared" si="15"/>
        <v>978.97729999999865</v>
      </c>
    </row>
    <row r="501" spans="1:19" x14ac:dyDescent="0.4">
      <c r="A501" s="136" t="s">
        <v>560</v>
      </c>
      <c r="B501" s="140" t="s">
        <v>2476</v>
      </c>
      <c r="C501" s="144">
        <v>91603</v>
      </c>
      <c r="D501" s="144">
        <v>9267</v>
      </c>
      <c r="E501" s="144">
        <v>6205</v>
      </c>
      <c r="F501" s="145">
        <v>65020</v>
      </c>
      <c r="G501" s="144">
        <v>408</v>
      </c>
      <c r="H501" s="144">
        <v>10703</v>
      </c>
      <c r="I501" s="140"/>
      <c r="J501" s="140"/>
      <c r="K501" s="174" t="s">
        <v>150</v>
      </c>
      <c r="L501" s="140" t="s">
        <v>1049</v>
      </c>
      <c r="M501" s="150">
        <v>1038.9821000000002</v>
      </c>
      <c r="N501" s="150">
        <v>48.379600000000003</v>
      </c>
      <c r="O501" s="150">
        <v>99.307999999999993</v>
      </c>
      <c r="P501" s="150">
        <v>41.556399999999911</v>
      </c>
      <c r="Q501" s="150">
        <v>1228.2261000000001</v>
      </c>
      <c r="R501" s="151">
        <f t="shared" si="14"/>
        <v>41.556399999999911</v>
      </c>
      <c r="S501" s="153">
        <f t="shared" si="15"/>
        <v>1228.2261000000001</v>
      </c>
    </row>
    <row r="502" spans="1:19" x14ac:dyDescent="0.4">
      <c r="A502" s="136" t="s">
        <v>561</v>
      </c>
      <c r="B502" s="140" t="s">
        <v>2477</v>
      </c>
      <c r="C502" s="144">
        <v>117896</v>
      </c>
      <c r="D502" s="144">
        <v>10073</v>
      </c>
      <c r="E502" s="144">
        <v>11742</v>
      </c>
      <c r="F502" s="145">
        <v>96073</v>
      </c>
      <c r="G502" s="144">
        <v>0</v>
      </c>
      <c r="H502" s="144">
        <v>8</v>
      </c>
      <c r="I502" s="140"/>
      <c r="J502" s="140"/>
      <c r="K502" s="174" t="s">
        <v>151</v>
      </c>
      <c r="L502" s="140" t="s">
        <v>1050</v>
      </c>
      <c r="M502" s="150">
        <v>6.6472999999999995</v>
      </c>
      <c r="N502" s="150">
        <v>0.62190000000000001</v>
      </c>
      <c r="O502" s="150">
        <v>0.61809999999999998</v>
      </c>
      <c r="P502" s="150">
        <v>0.40040000000000131</v>
      </c>
      <c r="Q502" s="150">
        <v>8.287700000000001</v>
      </c>
      <c r="R502" s="151">
        <f t="shared" si="14"/>
        <v>0.40040000000000131</v>
      </c>
      <c r="S502" s="153">
        <f t="shared" si="15"/>
        <v>8.287700000000001</v>
      </c>
    </row>
    <row r="503" spans="1:19" x14ac:dyDescent="0.4">
      <c r="A503" s="136" t="s">
        <v>562</v>
      </c>
      <c r="B503" s="140" t="s">
        <v>2478</v>
      </c>
      <c r="C503" s="144">
        <v>91685</v>
      </c>
      <c r="D503" s="144">
        <v>8998</v>
      </c>
      <c r="E503" s="144">
        <v>3354</v>
      </c>
      <c r="F503" s="145">
        <v>73451</v>
      </c>
      <c r="G503" s="144">
        <v>5880</v>
      </c>
      <c r="H503" s="144">
        <v>2</v>
      </c>
      <c r="I503" s="140"/>
      <c r="J503" s="140"/>
      <c r="K503" s="174" t="s">
        <v>152</v>
      </c>
      <c r="L503" s="140" t="s">
        <v>1051</v>
      </c>
      <c r="M503" s="150">
        <v>533.16300000000001</v>
      </c>
      <c r="N503" s="150">
        <v>24.1737</v>
      </c>
      <c r="O503" s="150">
        <v>89.270299999999992</v>
      </c>
      <c r="P503" s="150">
        <v>129.92580000000007</v>
      </c>
      <c r="Q503" s="150">
        <v>776.53280000000007</v>
      </c>
      <c r="R503" s="151">
        <f t="shared" si="14"/>
        <v>129.92580000000007</v>
      </c>
      <c r="S503" s="153">
        <f t="shared" si="15"/>
        <v>776.53280000000018</v>
      </c>
    </row>
    <row r="504" spans="1:19" x14ac:dyDescent="0.4">
      <c r="A504" s="136" t="s">
        <v>563</v>
      </c>
      <c r="B504" s="140" t="s">
        <v>2479</v>
      </c>
      <c r="C504" s="144">
        <v>64820</v>
      </c>
      <c r="D504" s="144">
        <v>4808</v>
      </c>
      <c r="E504" s="144">
        <v>2700</v>
      </c>
      <c r="F504" s="145">
        <v>51053</v>
      </c>
      <c r="G504" s="144">
        <v>2449</v>
      </c>
      <c r="H504" s="144">
        <v>3810</v>
      </c>
      <c r="I504" s="140"/>
      <c r="J504" s="140"/>
      <c r="K504" s="174" t="s">
        <v>153</v>
      </c>
      <c r="L504" s="140" t="s">
        <v>1052</v>
      </c>
      <c r="M504" s="150">
        <v>1318</v>
      </c>
      <c r="N504" s="150">
        <v>26</v>
      </c>
      <c r="O504" s="150">
        <v>71</v>
      </c>
      <c r="P504" s="150">
        <v>60</v>
      </c>
      <c r="Q504" s="150">
        <v>1475</v>
      </c>
      <c r="R504" s="151">
        <f t="shared" si="14"/>
        <v>60</v>
      </c>
      <c r="S504" s="153">
        <f t="shared" si="15"/>
        <v>1475</v>
      </c>
    </row>
    <row r="505" spans="1:19" x14ac:dyDescent="0.4">
      <c r="A505" s="136" t="s">
        <v>564</v>
      </c>
      <c r="B505" s="200" t="s">
        <v>2480</v>
      </c>
      <c r="C505" s="144">
        <v>579125</v>
      </c>
      <c r="D505" s="144">
        <v>106605</v>
      </c>
      <c r="E505" s="144">
        <v>72717</v>
      </c>
      <c r="F505" s="145">
        <v>355156</v>
      </c>
      <c r="G505" s="144">
        <v>43695</v>
      </c>
      <c r="H505" s="144">
        <v>952</v>
      </c>
      <c r="I505" s="140"/>
      <c r="J505" s="140"/>
      <c r="K505" s="174" t="s">
        <v>154</v>
      </c>
      <c r="L505" s="140" t="s">
        <v>1053</v>
      </c>
      <c r="M505" s="150">
        <v>953.59980000000019</v>
      </c>
      <c r="N505" s="150">
        <v>32.345199999999998</v>
      </c>
      <c r="O505" s="150">
        <v>188.06179999999998</v>
      </c>
      <c r="P505" s="201">
        <v>-241.5095</v>
      </c>
      <c r="Q505" s="150">
        <v>932.49730000000011</v>
      </c>
      <c r="R505" s="151">
        <f>SUM(Q505-M505-N505-O505)</f>
        <v>-241.50950000000006</v>
      </c>
      <c r="S505" s="153">
        <f t="shared" si="15"/>
        <v>932.49730000000011</v>
      </c>
    </row>
    <row r="506" spans="1:19" x14ac:dyDescent="0.4">
      <c r="A506" s="136" t="s">
        <v>565</v>
      </c>
      <c r="B506" s="140" t="s">
        <v>2481</v>
      </c>
      <c r="C506" s="144">
        <v>113950</v>
      </c>
      <c r="D506" s="144">
        <v>9199</v>
      </c>
      <c r="E506" s="144">
        <v>9530</v>
      </c>
      <c r="F506" s="145">
        <v>88650</v>
      </c>
      <c r="G506" s="144">
        <v>6528</v>
      </c>
      <c r="H506" s="144">
        <v>43</v>
      </c>
      <c r="I506" s="140"/>
      <c r="J506" s="140"/>
      <c r="K506" s="174" t="s">
        <v>155</v>
      </c>
      <c r="L506" s="140" t="s">
        <v>1054</v>
      </c>
      <c r="M506" s="150">
        <v>700.13030000000003</v>
      </c>
      <c r="N506" s="150">
        <v>26.811200000000003</v>
      </c>
      <c r="O506" s="150">
        <v>38.652700000000003</v>
      </c>
      <c r="P506" s="150">
        <v>13.287999999999862</v>
      </c>
      <c r="Q506" s="150">
        <v>778.8821999999999</v>
      </c>
      <c r="R506" s="151">
        <f t="shared" si="14"/>
        <v>13.287999999999862</v>
      </c>
      <c r="S506" s="153">
        <f t="shared" si="15"/>
        <v>778.8821999999999</v>
      </c>
    </row>
    <row r="507" spans="1:19" x14ac:dyDescent="0.4">
      <c r="A507" s="136" t="s">
        <v>566</v>
      </c>
      <c r="B507" s="140" t="s">
        <v>2482</v>
      </c>
      <c r="C507" s="144">
        <v>104721</v>
      </c>
      <c r="D507" s="144">
        <v>9411</v>
      </c>
      <c r="E507" s="144">
        <v>6247</v>
      </c>
      <c r="F507" s="145">
        <v>80682</v>
      </c>
      <c r="G507" s="144">
        <v>8381</v>
      </c>
      <c r="H507" s="144">
        <v>0</v>
      </c>
      <c r="I507" s="140"/>
      <c r="J507" s="140"/>
      <c r="K507" s="174" t="s">
        <v>50</v>
      </c>
      <c r="L507" s="140" t="s">
        <v>949</v>
      </c>
      <c r="M507" s="150">
        <v>1789.9285</v>
      </c>
      <c r="N507" s="150">
        <v>42.121299999999998</v>
      </c>
      <c r="O507" s="150">
        <v>184.09689999999998</v>
      </c>
      <c r="P507" s="150">
        <v>59.02519999999987</v>
      </c>
      <c r="Q507" s="150">
        <v>2075.1718999999998</v>
      </c>
      <c r="R507" s="151">
        <f t="shared" si="14"/>
        <v>59.02519999999987</v>
      </c>
      <c r="S507" s="153">
        <f t="shared" si="15"/>
        <v>2075.1718999999998</v>
      </c>
    </row>
    <row r="508" spans="1:19" x14ac:dyDescent="0.4">
      <c r="A508" s="136" t="s">
        <v>567</v>
      </c>
      <c r="B508" s="140" t="s">
        <v>2483</v>
      </c>
      <c r="C508" s="144">
        <v>261064</v>
      </c>
      <c r="D508" s="144">
        <v>32666</v>
      </c>
      <c r="E508" s="144">
        <v>16320</v>
      </c>
      <c r="F508" s="145">
        <v>177629</v>
      </c>
      <c r="G508" s="144">
        <v>27755</v>
      </c>
      <c r="H508" s="144">
        <v>6694</v>
      </c>
      <c r="I508" s="140"/>
      <c r="J508" s="140"/>
      <c r="K508" s="174" t="s">
        <v>51</v>
      </c>
      <c r="L508" s="140" t="s">
        <v>950</v>
      </c>
      <c r="M508" s="150">
        <v>244711.07699999999</v>
      </c>
      <c r="N508" s="150">
        <v>42.975000000000009</v>
      </c>
      <c r="O508" s="150">
        <v>101.35499999999999</v>
      </c>
      <c r="P508" s="201">
        <v>-243421.94200000001</v>
      </c>
      <c r="Q508" s="150">
        <v>1433.4650000000001</v>
      </c>
      <c r="R508" s="151">
        <f t="shared" si="14"/>
        <v>-243421.94200000001</v>
      </c>
      <c r="S508" s="153">
        <f t="shared" si="15"/>
        <v>1433.4649999999965</v>
      </c>
    </row>
    <row r="509" spans="1:19" x14ac:dyDescent="0.4">
      <c r="A509" s="136" t="s">
        <v>568</v>
      </c>
      <c r="B509" s="140" t="s">
        <v>2484</v>
      </c>
      <c r="C509" s="144">
        <v>21569</v>
      </c>
      <c r="D509" s="144">
        <v>5694</v>
      </c>
      <c r="E509" s="144">
        <v>2169</v>
      </c>
      <c r="F509" s="145">
        <v>13703</v>
      </c>
      <c r="G509" s="144">
        <v>3</v>
      </c>
      <c r="H509" s="144">
        <v>0</v>
      </c>
      <c r="I509" s="140"/>
      <c r="J509" s="140"/>
      <c r="K509" s="174" t="s">
        <v>52</v>
      </c>
      <c r="L509" s="140" t="s">
        <v>951</v>
      </c>
      <c r="M509" s="150">
        <v>1049.9771000000001</v>
      </c>
      <c r="N509" s="150">
        <v>55.762799999999999</v>
      </c>
      <c r="O509" s="150">
        <v>195.01210000000003</v>
      </c>
      <c r="P509" s="150">
        <v>48.229899999999901</v>
      </c>
      <c r="Q509" s="150">
        <v>1348.9819</v>
      </c>
      <c r="R509" s="151">
        <f t="shared" si="14"/>
        <v>48.229899999999901</v>
      </c>
      <c r="S509" s="153">
        <f t="shared" si="15"/>
        <v>1348.9818999999998</v>
      </c>
    </row>
    <row r="510" spans="1:19" x14ac:dyDescent="0.4">
      <c r="A510" s="136" t="s">
        <v>569</v>
      </c>
      <c r="B510" s="140" t="s">
        <v>2485</v>
      </c>
      <c r="C510" s="144">
        <v>88901</v>
      </c>
      <c r="D510" s="144">
        <v>7761</v>
      </c>
      <c r="E510" s="144">
        <v>3033</v>
      </c>
      <c r="F510" s="145">
        <v>73705</v>
      </c>
      <c r="G510" s="144">
        <v>4402</v>
      </c>
      <c r="H510" s="144">
        <v>0</v>
      </c>
      <c r="I510" s="140"/>
      <c r="J510" s="140"/>
      <c r="K510" s="174" t="s">
        <v>53</v>
      </c>
      <c r="L510" s="140" t="s">
        <v>952</v>
      </c>
      <c r="M510" s="150">
        <v>923.94799999999987</v>
      </c>
      <c r="N510" s="150">
        <v>50.45</v>
      </c>
      <c r="O510" s="150">
        <v>124.646</v>
      </c>
      <c r="P510" s="150">
        <v>184.55799999999999</v>
      </c>
      <c r="Q510" s="150">
        <v>1283.6019999999999</v>
      </c>
      <c r="R510" s="151">
        <f t="shared" si="14"/>
        <v>184.55799999999999</v>
      </c>
      <c r="S510" s="153">
        <f t="shared" si="15"/>
        <v>1283.6019999999999</v>
      </c>
    </row>
    <row r="511" spans="1:19" x14ac:dyDescent="0.4">
      <c r="A511" s="136" t="s">
        <v>570</v>
      </c>
      <c r="B511" s="140" t="s">
        <v>2486</v>
      </c>
      <c r="C511" s="144">
        <v>188028</v>
      </c>
      <c r="D511" s="144">
        <v>20136</v>
      </c>
      <c r="E511" s="144">
        <v>9491</v>
      </c>
      <c r="F511" s="145">
        <v>122558</v>
      </c>
      <c r="G511" s="144">
        <v>35843</v>
      </c>
      <c r="H511" s="144">
        <v>0</v>
      </c>
      <c r="I511" s="140"/>
      <c r="J511" s="140"/>
      <c r="K511" s="174" t="s">
        <v>54</v>
      </c>
      <c r="L511" s="140" t="s">
        <v>953</v>
      </c>
      <c r="M511" s="150">
        <v>1126.2828</v>
      </c>
      <c r="N511" s="150">
        <v>26.932399999999998</v>
      </c>
      <c r="O511" s="150">
        <v>61.168000000000013</v>
      </c>
      <c r="P511" s="150">
        <v>37.310500000000069</v>
      </c>
      <c r="Q511" s="150">
        <v>1251.6937</v>
      </c>
      <c r="R511" s="151">
        <f t="shared" si="14"/>
        <v>37.310500000000069</v>
      </c>
      <c r="S511" s="153">
        <f t="shared" si="15"/>
        <v>1251.6937</v>
      </c>
    </row>
    <row r="512" spans="1:19" x14ac:dyDescent="0.4">
      <c r="A512" s="136" t="s">
        <v>571</v>
      </c>
      <c r="B512" s="140" t="s">
        <v>2487</v>
      </c>
      <c r="C512" s="144">
        <v>80141</v>
      </c>
      <c r="D512" s="144">
        <v>13021</v>
      </c>
      <c r="E512" s="144">
        <v>3871</v>
      </c>
      <c r="F512" s="145">
        <v>63184</v>
      </c>
      <c r="G512" s="144">
        <v>63</v>
      </c>
      <c r="H512" s="144">
        <v>2</v>
      </c>
      <c r="I512" s="140"/>
      <c r="J512" s="140"/>
      <c r="K512" s="174" t="s">
        <v>55</v>
      </c>
      <c r="L512" s="140" t="s">
        <v>954</v>
      </c>
      <c r="M512" s="150">
        <v>506.31979999999999</v>
      </c>
      <c r="N512" s="150">
        <v>31.305600000000002</v>
      </c>
      <c r="O512" s="150">
        <v>107.32469999999999</v>
      </c>
      <c r="P512" s="150">
        <v>16.174900000000022</v>
      </c>
      <c r="Q512" s="150">
        <v>661.125</v>
      </c>
      <c r="R512" s="151">
        <f t="shared" si="14"/>
        <v>16.174900000000022</v>
      </c>
      <c r="S512" s="153">
        <f t="shared" si="15"/>
        <v>661.125</v>
      </c>
    </row>
    <row r="513" spans="1:19" x14ac:dyDescent="0.4">
      <c r="A513" s="136" t="s">
        <v>572</v>
      </c>
      <c r="B513" s="140" t="s">
        <v>2488</v>
      </c>
      <c r="C513" s="144">
        <v>71743</v>
      </c>
      <c r="D513" s="144">
        <v>6533</v>
      </c>
      <c r="E513" s="144">
        <v>7850</v>
      </c>
      <c r="F513" s="145">
        <v>57143</v>
      </c>
      <c r="G513" s="144">
        <v>217</v>
      </c>
      <c r="H513" s="144">
        <v>0</v>
      </c>
      <c r="I513" s="140"/>
      <c r="J513" s="140"/>
      <c r="K513" s="174" t="s">
        <v>65</v>
      </c>
      <c r="L513" s="140" t="s">
        <v>964</v>
      </c>
      <c r="M513" s="150">
        <v>658.26329999999996</v>
      </c>
      <c r="N513" s="150">
        <v>23.829699999999995</v>
      </c>
      <c r="O513" s="150">
        <v>45.693900000000006</v>
      </c>
      <c r="P513" s="150">
        <v>37.465300000000049</v>
      </c>
      <c r="Q513" s="150">
        <v>765.25220000000002</v>
      </c>
      <c r="R513" s="151">
        <f t="shared" si="14"/>
        <v>37.465300000000049</v>
      </c>
      <c r="S513" s="153">
        <f t="shared" si="15"/>
        <v>765.25220000000002</v>
      </c>
    </row>
    <row r="514" spans="1:19" x14ac:dyDescent="0.4">
      <c r="A514" s="136" t="s">
        <v>573</v>
      </c>
      <c r="B514" s="140" t="s">
        <v>2489</v>
      </c>
      <c r="C514" s="144">
        <v>78636</v>
      </c>
      <c r="D514" s="144">
        <v>14037</v>
      </c>
      <c r="E514" s="144">
        <v>3891</v>
      </c>
      <c r="F514" s="145">
        <v>60695</v>
      </c>
      <c r="G514" s="144">
        <v>13</v>
      </c>
      <c r="H514" s="144">
        <v>0</v>
      </c>
      <c r="I514" s="140"/>
      <c r="J514" s="140"/>
      <c r="K514" s="174" t="s">
        <v>66</v>
      </c>
      <c r="L514" s="140" t="s">
        <v>965</v>
      </c>
      <c r="M514" s="150">
        <v>488.46509999999995</v>
      </c>
      <c r="N514" s="150">
        <v>10.064400000000001</v>
      </c>
      <c r="O514" s="150">
        <v>54.173600000000008</v>
      </c>
      <c r="P514" s="201">
        <v>-193.65379999999999</v>
      </c>
      <c r="Q514" s="150">
        <v>359.04929999999996</v>
      </c>
      <c r="R514" s="151">
        <f t="shared" si="14"/>
        <v>-193.65379999999999</v>
      </c>
      <c r="S514" s="153">
        <f t="shared" si="15"/>
        <v>359.04929999999996</v>
      </c>
    </row>
    <row r="515" spans="1:19" x14ac:dyDescent="0.4">
      <c r="A515" s="136" t="s">
        <v>574</v>
      </c>
      <c r="B515" s="140" t="s">
        <v>2490</v>
      </c>
      <c r="C515" s="144">
        <v>96642</v>
      </c>
      <c r="D515" s="144">
        <v>10858</v>
      </c>
      <c r="E515" s="144">
        <v>7407</v>
      </c>
      <c r="F515" s="145">
        <v>74237</v>
      </c>
      <c r="G515" s="144">
        <v>4137</v>
      </c>
      <c r="H515" s="144">
        <v>3</v>
      </c>
      <c r="I515" s="140"/>
      <c r="J515" s="140"/>
      <c r="K515" s="174" t="s">
        <v>67</v>
      </c>
      <c r="L515" s="140" t="s">
        <v>966</v>
      </c>
      <c r="M515" s="150">
        <v>1067.1895</v>
      </c>
      <c r="N515" s="150">
        <v>39.122900000000001</v>
      </c>
      <c r="O515" s="150">
        <v>179.124</v>
      </c>
      <c r="P515" s="150">
        <v>57.561899999999781</v>
      </c>
      <c r="Q515" s="150">
        <v>1342.9982999999997</v>
      </c>
      <c r="R515" s="151">
        <f t="shared" si="14"/>
        <v>57.561899999999781</v>
      </c>
      <c r="S515" s="153">
        <f t="shared" si="15"/>
        <v>1342.9982999999997</v>
      </c>
    </row>
    <row r="516" spans="1:19" x14ac:dyDescent="0.4">
      <c r="A516" s="136" t="s">
        <v>575</v>
      </c>
      <c r="B516" s="140" t="s">
        <v>2491</v>
      </c>
      <c r="C516" s="144">
        <v>181792</v>
      </c>
      <c r="D516" s="144">
        <v>19996</v>
      </c>
      <c r="E516" s="144">
        <v>18923</v>
      </c>
      <c r="F516" s="145">
        <v>142047</v>
      </c>
      <c r="G516" s="144">
        <v>826</v>
      </c>
      <c r="H516" s="144">
        <v>0</v>
      </c>
      <c r="I516" s="140"/>
      <c r="J516" s="140"/>
      <c r="K516" s="174" t="s">
        <v>68</v>
      </c>
      <c r="L516" s="140" t="s">
        <v>967</v>
      </c>
      <c r="M516" s="150">
        <v>1618.11</v>
      </c>
      <c r="N516" s="150">
        <v>45.709999999999994</v>
      </c>
      <c r="O516" s="150">
        <v>327.19</v>
      </c>
      <c r="P516" s="150">
        <v>76.040000000000305</v>
      </c>
      <c r="Q516" s="150">
        <v>2067.0500000000002</v>
      </c>
      <c r="R516" s="151">
        <f t="shared" si="14"/>
        <v>76.040000000000305</v>
      </c>
      <c r="S516" s="153">
        <f t="shared" si="15"/>
        <v>2067.0500000000002</v>
      </c>
    </row>
    <row r="517" spans="1:19" x14ac:dyDescent="0.4">
      <c r="A517" s="136" t="s">
        <v>576</v>
      </c>
      <c r="B517" s="140" t="s">
        <v>2492</v>
      </c>
      <c r="C517" s="144">
        <v>121082</v>
      </c>
      <c r="D517" s="144">
        <v>10039</v>
      </c>
      <c r="E517" s="144">
        <v>4475</v>
      </c>
      <c r="F517" s="145">
        <v>98284</v>
      </c>
      <c r="G517" s="144">
        <v>8284</v>
      </c>
      <c r="H517" s="144">
        <v>0</v>
      </c>
      <c r="I517" s="140"/>
      <c r="J517" s="140"/>
      <c r="K517" s="174" t="s">
        <v>69</v>
      </c>
      <c r="L517" s="140" t="s">
        <v>968</v>
      </c>
      <c r="M517" s="150">
        <v>2311.7645000000002</v>
      </c>
      <c r="N517" s="150">
        <v>125.50039999999998</v>
      </c>
      <c r="O517" s="150">
        <v>303.70619999999997</v>
      </c>
      <c r="P517" s="150">
        <v>148.2551999999996</v>
      </c>
      <c r="Q517" s="150">
        <v>2889.2262999999998</v>
      </c>
      <c r="R517" s="151">
        <f t="shared" ref="R517:R580" si="16">SUM(Q517-M517-N517-O517)</f>
        <v>148.2551999999996</v>
      </c>
      <c r="S517" s="153">
        <f t="shared" ref="S517:S580" si="17">SUM(M517:P517)</f>
        <v>2889.2262999999998</v>
      </c>
    </row>
    <row r="518" spans="1:19" x14ac:dyDescent="0.4">
      <c r="A518" s="136" t="s">
        <v>577</v>
      </c>
      <c r="B518" s="140" t="s">
        <v>2493</v>
      </c>
      <c r="C518" s="144">
        <v>165425</v>
      </c>
      <c r="D518" s="144">
        <v>14364</v>
      </c>
      <c r="E518" s="144">
        <v>9058</v>
      </c>
      <c r="F518" s="145">
        <v>131307</v>
      </c>
      <c r="G518" s="144">
        <v>10696</v>
      </c>
      <c r="H518" s="144">
        <v>0</v>
      </c>
      <c r="I518" s="140"/>
      <c r="J518" s="140"/>
      <c r="K518" s="174" t="s">
        <v>70</v>
      </c>
      <c r="L518" s="140" t="s">
        <v>969</v>
      </c>
      <c r="M518" s="150">
        <v>772.2967000000001</v>
      </c>
      <c r="N518" s="150">
        <v>17.330300000000001</v>
      </c>
      <c r="O518" s="150">
        <v>65.409800000000004</v>
      </c>
      <c r="P518" s="150">
        <v>44.634900000000002</v>
      </c>
      <c r="Q518" s="150">
        <v>899.6717000000001</v>
      </c>
      <c r="R518" s="151">
        <f t="shared" si="16"/>
        <v>44.634900000000002</v>
      </c>
      <c r="S518" s="153">
        <f t="shared" si="17"/>
        <v>899.6717000000001</v>
      </c>
    </row>
    <row r="519" spans="1:19" x14ac:dyDescent="0.4">
      <c r="A519" s="136" t="s">
        <v>578</v>
      </c>
      <c r="B519" s="140" t="s">
        <v>2494</v>
      </c>
      <c r="C519" s="144">
        <v>62920</v>
      </c>
      <c r="D519" s="144">
        <v>7242</v>
      </c>
      <c r="E519" s="144">
        <v>5254</v>
      </c>
      <c r="F519" s="145">
        <v>49272</v>
      </c>
      <c r="G519" s="144">
        <v>1152</v>
      </c>
      <c r="H519" s="144">
        <v>0</v>
      </c>
      <c r="I519" s="140"/>
      <c r="J519" s="140"/>
      <c r="K519" s="174" t="s">
        <v>71</v>
      </c>
      <c r="L519" s="140" t="s">
        <v>970</v>
      </c>
      <c r="M519" s="150">
        <v>933.06259999999997</v>
      </c>
      <c r="N519" s="150">
        <v>36.921199999999999</v>
      </c>
      <c r="O519" s="150">
        <v>125.29199999999999</v>
      </c>
      <c r="P519" s="150">
        <v>92.174099999999882</v>
      </c>
      <c r="Q519" s="150">
        <v>1187.4498999999998</v>
      </c>
      <c r="R519" s="151">
        <f t="shared" si="16"/>
        <v>92.174099999999882</v>
      </c>
      <c r="S519" s="153">
        <f t="shared" si="17"/>
        <v>1187.4498999999998</v>
      </c>
    </row>
    <row r="520" spans="1:19" x14ac:dyDescent="0.4">
      <c r="A520" s="136" t="s">
        <v>579</v>
      </c>
      <c r="B520" s="140" t="s">
        <v>2495</v>
      </c>
      <c r="C520" s="144">
        <v>55813</v>
      </c>
      <c r="D520" s="144">
        <v>4812</v>
      </c>
      <c r="E520" s="144">
        <v>3984</v>
      </c>
      <c r="F520" s="145">
        <v>43261</v>
      </c>
      <c r="G520" s="144">
        <v>3751</v>
      </c>
      <c r="H520" s="144">
        <v>5</v>
      </c>
      <c r="I520" s="140"/>
      <c r="J520" s="140"/>
      <c r="K520" s="174" t="s">
        <v>72</v>
      </c>
      <c r="L520" s="140" t="s">
        <v>971</v>
      </c>
      <c r="M520" s="150">
        <v>581.34469999999999</v>
      </c>
      <c r="N520" s="150">
        <v>17.139699999999998</v>
      </c>
      <c r="O520" s="150">
        <v>64.64139999999999</v>
      </c>
      <c r="P520" s="150">
        <v>27.679499999999891</v>
      </c>
      <c r="Q520" s="150">
        <v>690.80529999999987</v>
      </c>
      <c r="R520" s="151">
        <f t="shared" si="16"/>
        <v>27.679499999999891</v>
      </c>
      <c r="S520" s="153">
        <f t="shared" si="17"/>
        <v>690.80529999999976</v>
      </c>
    </row>
    <row r="521" spans="1:19" x14ac:dyDescent="0.4">
      <c r="A521" s="136" t="s">
        <v>580</v>
      </c>
      <c r="B521" s="140" t="s">
        <v>2496</v>
      </c>
      <c r="C521" s="144">
        <v>49395</v>
      </c>
      <c r="D521" s="144">
        <v>2690</v>
      </c>
      <c r="E521" s="144">
        <v>3535</v>
      </c>
      <c r="F521" s="145">
        <v>42155</v>
      </c>
      <c r="G521" s="144">
        <v>1015</v>
      </c>
      <c r="H521" s="144">
        <v>0</v>
      </c>
      <c r="I521" s="140"/>
      <c r="J521" s="140"/>
      <c r="K521" s="174" t="s">
        <v>73</v>
      </c>
      <c r="L521" s="140" t="s">
        <v>972</v>
      </c>
      <c r="M521" s="150">
        <v>692.28020000000004</v>
      </c>
      <c r="N521" s="150">
        <v>45.975400000000008</v>
      </c>
      <c r="O521" s="150">
        <v>49.351399999999998</v>
      </c>
      <c r="P521" s="150">
        <v>25.848999999999975</v>
      </c>
      <c r="Q521" s="150">
        <v>813.45600000000002</v>
      </c>
      <c r="R521" s="151">
        <f t="shared" si="16"/>
        <v>25.848999999999975</v>
      </c>
      <c r="S521" s="153">
        <f t="shared" si="17"/>
        <v>813.45600000000002</v>
      </c>
    </row>
    <row r="522" spans="1:19" x14ac:dyDescent="0.4">
      <c r="A522" s="136" t="s">
        <v>581</v>
      </c>
      <c r="B522" s="140" t="s">
        <v>2497</v>
      </c>
      <c r="C522" s="144">
        <v>54709</v>
      </c>
      <c r="D522" s="144">
        <v>5178</v>
      </c>
      <c r="E522" s="144">
        <v>2337</v>
      </c>
      <c r="F522" s="145">
        <v>39185</v>
      </c>
      <c r="G522" s="144">
        <v>8001</v>
      </c>
      <c r="H522" s="144">
        <v>8</v>
      </c>
      <c r="I522" s="140"/>
      <c r="J522" s="140"/>
      <c r="K522" s="174" t="s">
        <v>74</v>
      </c>
      <c r="L522" s="140" t="s">
        <v>973</v>
      </c>
      <c r="M522" s="150">
        <v>2711</v>
      </c>
      <c r="N522" s="150">
        <v>109</v>
      </c>
      <c r="O522" s="150">
        <v>137</v>
      </c>
      <c r="P522" s="150">
        <v>200</v>
      </c>
      <c r="Q522" s="150">
        <v>3157</v>
      </c>
      <c r="R522" s="151">
        <f t="shared" si="16"/>
        <v>200</v>
      </c>
      <c r="S522" s="153">
        <f t="shared" si="17"/>
        <v>3157</v>
      </c>
    </row>
    <row r="523" spans="1:19" x14ac:dyDescent="0.4">
      <c r="A523" s="136" t="s">
        <v>582</v>
      </c>
      <c r="B523" s="140" t="s">
        <v>2498</v>
      </c>
      <c r="C523" s="144">
        <v>225954</v>
      </c>
      <c r="D523" s="144">
        <v>22093</v>
      </c>
      <c r="E523" s="144">
        <v>10718</v>
      </c>
      <c r="F523" s="145">
        <v>185814</v>
      </c>
      <c r="G523" s="144">
        <v>6683</v>
      </c>
      <c r="H523" s="144">
        <v>646</v>
      </c>
      <c r="I523" s="140"/>
      <c r="J523" s="140"/>
      <c r="K523" s="174" t="s">
        <v>75</v>
      </c>
      <c r="L523" s="140" t="s">
        <v>974</v>
      </c>
      <c r="M523" s="150">
        <v>365.10249999999996</v>
      </c>
      <c r="N523" s="150">
        <v>13.9072</v>
      </c>
      <c r="O523" s="150">
        <v>35.723100000000002</v>
      </c>
      <c r="P523" s="150">
        <v>36.457399999999978</v>
      </c>
      <c r="Q523" s="150">
        <v>451.19019999999995</v>
      </c>
      <c r="R523" s="151">
        <f t="shared" si="16"/>
        <v>36.457399999999978</v>
      </c>
      <c r="S523" s="153">
        <f t="shared" si="17"/>
        <v>451.19019999999989</v>
      </c>
    </row>
    <row r="524" spans="1:19" x14ac:dyDescent="0.4">
      <c r="A524" s="136" t="s">
        <v>583</v>
      </c>
      <c r="B524" s="140" t="s">
        <v>2499</v>
      </c>
      <c r="C524" s="144">
        <v>46097</v>
      </c>
      <c r="D524" s="144">
        <v>3589</v>
      </c>
      <c r="E524" s="144">
        <v>1964</v>
      </c>
      <c r="F524" s="145">
        <v>37807</v>
      </c>
      <c r="G524" s="144">
        <v>2737</v>
      </c>
      <c r="H524" s="144">
        <v>0</v>
      </c>
      <c r="I524" s="140"/>
      <c r="J524" s="140"/>
      <c r="K524" s="174" t="s">
        <v>81</v>
      </c>
      <c r="L524" s="140" t="s">
        <v>980</v>
      </c>
      <c r="M524" s="150">
        <v>1132.9161999999999</v>
      </c>
      <c r="N524" s="150">
        <v>27.324200000000001</v>
      </c>
      <c r="O524" s="150">
        <v>82.584000000000003</v>
      </c>
      <c r="P524" s="150">
        <v>28.776500000000013</v>
      </c>
      <c r="Q524" s="150">
        <v>1271.6008999999999</v>
      </c>
      <c r="R524" s="151">
        <f t="shared" si="16"/>
        <v>28.776500000000013</v>
      </c>
      <c r="S524" s="153">
        <f t="shared" si="17"/>
        <v>1271.6008999999999</v>
      </c>
    </row>
    <row r="525" spans="1:19" x14ac:dyDescent="0.4">
      <c r="A525" s="136" t="s">
        <v>584</v>
      </c>
      <c r="B525" s="140" t="s">
        <v>2500</v>
      </c>
      <c r="C525" s="144">
        <v>44522</v>
      </c>
      <c r="D525" s="144">
        <v>3101</v>
      </c>
      <c r="E525" s="144">
        <v>2764</v>
      </c>
      <c r="F525" s="145">
        <v>35710</v>
      </c>
      <c r="G525" s="144">
        <v>2947</v>
      </c>
      <c r="H525" s="144">
        <v>0</v>
      </c>
      <c r="I525" s="140"/>
      <c r="J525" s="140"/>
      <c r="K525" s="174" t="s">
        <v>82</v>
      </c>
      <c r="L525" s="140" t="s">
        <v>981</v>
      </c>
      <c r="M525" s="150">
        <v>704.02220000000011</v>
      </c>
      <c r="N525" s="150">
        <v>35.398299999999999</v>
      </c>
      <c r="O525" s="150">
        <v>68.903700000000015</v>
      </c>
      <c r="P525" s="150">
        <v>15.14429999999993</v>
      </c>
      <c r="Q525" s="150">
        <v>823.46850000000006</v>
      </c>
      <c r="R525" s="151">
        <f t="shared" si="16"/>
        <v>15.14429999999993</v>
      </c>
      <c r="S525" s="153">
        <f t="shared" si="17"/>
        <v>823.46849999999995</v>
      </c>
    </row>
    <row r="526" spans="1:19" x14ac:dyDescent="0.4">
      <c r="A526" s="136" t="s">
        <v>497</v>
      </c>
      <c r="B526" s="200" t="s">
        <v>2501</v>
      </c>
      <c r="C526" s="144">
        <v>403340</v>
      </c>
      <c r="D526" s="144">
        <v>83487</v>
      </c>
      <c r="E526" s="144">
        <v>41484</v>
      </c>
      <c r="F526" s="145">
        <v>252760</v>
      </c>
      <c r="G526" s="144">
        <v>25609</v>
      </c>
      <c r="H526" s="144">
        <v>0</v>
      </c>
      <c r="I526" s="140"/>
      <c r="J526" s="140"/>
      <c r="K526" s="174" t="s">
        <v>83</v>
      </c>
      <c r="L526" s="140" t="s">
        <v>982</v>
      </c>
      <c r="M526" s="150">
        <v>1862.3543999999997</v>
      </c>
      <c r="N526" s="150">
        <v>50.743099999999998</v>
      </c>
      <c r="O526" s="150">
        <v>141.0326</v>
      </c>
      <c r="P526" s="150">
        <v>155.38189999999997</v>
      </c>
      <c r="Q526" s="150">
        <v>2209.5119999999997</v>
      </c>
      <c r="R526" s="151">
        <f t="shared" si="16"/>
        <v>155.38189999999997</v>
      </c>
      <c r="S526" s="153">
        <f t="shared" si="17"/>
        <v>2209.5119999999993</v>
      </c>
    </row>
    <row r="527" spans="1:19" x14ac:dyDescent="0.4">
      <c r="A527" s="136" t="s">
        <v>498</v>
      </c>
      <c r="B527" s="140" t="s">
        <v>2502</v>
      </c>
      <c r="C527" s="144">
        <v>68399</v>
      </c>
      <c r="D527" s="144">
        <v>4433</v>
      </c>
      <c r="E527" s="144">
        <v>15976</v>
      </c>
      <c r="F527" s="145">
        <v>43770</v>
      </c>
      <c r="G527" s="144">
        <v>3981</v>
      </c>
      <c r="H527" s="144">
        <v>239</v>
      </c>
      <c r="I527" s="140"/>
      <c r="J527" s="140"/>
      <c r="K527" s="174" t="s">
        <v>84</v>
      </c>
      <c r="L527" s="140" t="s">
        <v>983</v>
      </c>
      <c r="M527" s="150">
        <v>1812.6796999999999</v>
      </c>
      <c r="N527" s="150">
        <v>31.660299999999999</v>
      </c>
      <c r="O527" s="150">
        <v>123.8616</v>
      </c>
      <c r="P527" s="150">
        <v>92.391500000000136</v>
      </c>
      <c r="Q527" s="150">
        <v>2060.5931</v>
      </c>
      <c r="R527" s="151">
        <f t="shared" si="16"/>
        <v>92.391500000000136</v>
      </c>
      <c r="S527" s="153">
        <f t="shared" si="17"/>
        <v>2060.5931</v>
      </c>
    </row>
    <row r="528" spans="1:19" x14ac:dyDescent="0.4">
      <c r="A528" s="136" t="s">
        <v>499</v>
      </c>
      <c r="B528" s="140" t="s">
        <v>2503</v>
      </c>
      <c r="C528" s="144">
        <v>132321</v>
      </c>
      <c r="D528" s="144">
        <v>13323</v>
      </c>
      <c r="E528" s="144">
        <v>13140</v>
      </c>
      <c r="F528" s="145">
        <v>97411</v>
      </c>
      <c r="G528" s="144">
        <v>8422</v>
      </c>
      <c r="H528" s="144">
        <v>25</v>
      </c>
      <c r="I528" s="140"/>
      <c r="J528" s="140"/>
      <c r="K528" s="174" t="s">
        <v>85</v>
      </c>
      <c r="L528" s="140" t="s">
        <v>984</v>
      </c>
      <c r="M528" s="150">
        <v>905.37260000000003</v>
      </c>
      <c r="N528" s="150">
        <v>27.994699999999998</v>
      </c>
      <c r="O528" s="150">
        <v>218.42519999999999</v>
      </c>
      <c r="P528" s="150">
        <v>-57.21530000000007</v>
      </c>
      <c r="Q528" s="150">
        <v>1094.5771999999999</v>
      </c>
      <c r="R528" s="151">
        <f t="shared" si="16"/>
        <v>-57.21530000000007</v>
      </c>
      <c r="S528" s="153">
        <f t="shared" si="17"/>
        <v>1094.5771999999999</v>
      </c>
    </row>
    <row r="529" spans="1:19" x14ac:dyDescent="0.4">
      <c r="A529" s="136" t="s">
        <v>500</v>
      </c>
      <c r="B529" s="140" t="s">
        <v>2504</v>
      </c>
      <c r="C529" s="144">
        <v>80283</v>
      </c>
      <c r="D529" s="144">
        <v>5999</v>
      </c>
      <c r="E529" s="144">
        <v>2820</v>
      </c>
      <c r="F529" s="145">
        <v>66988</v>
      </c>
      <c r="G529" s="144">
        <v>4249</v>
      </c>
      <c r="H529" s="144">
        <v>227</v>
      </c>
      <c r="I529" s="140"/>
      <c r="J529" s="140"/>
      <c r="K529" s="174" t="s">
        <v>32</v>
      </c>
      <c r="L529" s="140" t="s">
        <v>931</v>
      </c>
      <c r="M529" s="150">
        <v>1973.3077999999998</v>
      </c>
      <c r="N529" s="150">
        <v>55.839700000000008</v>
      </c>
      <c r="O529" s="150">
        <v>164.10000000000002</v>
      </c>
      <c r="P529" s="150">
        <v>150.15009999999995</v>
      </c>
      <c r="Q529" s="150">
        <v>2343.3975999999998</v>
      </c>
      <c r="R529" s="151">
        <f t="shared" si="16"/>
        <v>150.15009999999995</v>
      </c>
      <c r="S529" s="153">
        <f t="shared" si="17"/>
        <v>2343.3975999999998</v>
      </c>
    </row>
    <row r="530" spans="1:19" x14ac:dyDescent="0.4">
      <c r="A530" s="136" t="s">
        <v>501</v>
      </c>
      <c r="B530" s="140" t="s">
        <v>2505</v>
      </c>
      <c r="C530" s="144">
        <v>38813</v>
      </c>
      <c r="D530" s="144">
        <v>5064</v>
      </c>
      <c r="E530" s="144">
        <v>2399</v>
      </c>
      <c r="F530" s="145">
        <v>28630</v>
      </c>
      <c r="G530" s="144">
        <v>2720</v>
      </c>
      <c r="H530" s="144">
        <v>0</v>
      </c>
      <c r="I530" s="140"/>
      <c r="J530" s="140"/>
      <c r="K530" s="174" t="s">
        <v>33</v>
      </c>
      <c r="L530" s="140" t="s">
        <v>932</v>
      </c>
      <c r="M530" s="150">
        <v>4270.0380999999998</v>
      </c>
      <c r="N530" s="150">
        <v>222071.21789999999</v>
      </c>
      <c r="O530" s="150">
        <v>339053.6482</v>
      </c>
      <c r="P530" s="201">
        <v>-560452.00359999994</v>
      </c>
      <c r="Q530" s="150">
        <v>4942.9005999999999</v>
      </c>
      <c r="R530" s="151">
        <f t="shared" si="16"/>
        <v>-560452.00359999994</v>
      </c>
      <c r="S530" s="153">
        <f t="shared" si="17"/>
        <v>4942.9006000000518</v>
      </c>
    </row>
    <row r="531" spans="1:19" x14ac:dyDescent="0.4">
      <c r="A531" s="136" t="s">
        <v>502</v>
      </c>
      <c r="B531" s="140" t="s">
        <v>2506</v>
      </c>
      <c r="C531" s="144">
        <v>59570</v>
      </c>
      <c r="D531" s="144">
        <v>4543</v>
      </c>
      <c r="E531" s="144">
        <v>4675</v>
      </c>
      <c r="F531" s="145">
        <v>44461</v>
      </c>
      <c r="G531" s="144">
        <v>5887</v>
      </c>
      <c r="H531" s="144">
        <v>4</v>
      </c>
      <c r="I531" s="140"/>
      <c r="J531" s="140"/>
      <c r="K531" s="174" t="s">
        <v>34</v>
      </c>
      <c r="L531" s="140" t="s">
        <v>933</v>
      </c>
      <c r="M531" s="150">
        <v>721.87549999999987</v>
      </c>
      <c r="N531" s="150">
        <v>21.1784</v>
      </c>
      <c r="O531" s="150">
        <v>60.787400000000005</v>
      </c>
      <c r="P531" s="150">
        <v>218.46990000000022</v>
      </c>
      <c r="Q531" s="150">
        <v>1022.3112000000001</v>
      </c>
      <c r="R531" s="151">
        <f t="shared" si="16"/>
        <v>218.46990000000022</v>
      </c>
      <c r="S531" s="153">
        <f t="shared" si="17"/>
        <v>1022.3112000000001</v>
      </c>
    </row>
    <row r="532" spans="1:19" x14ac:dyDescent="0.4">
      <c r="A532" s="136" t="s">
        <v>503</v>
      </c>
      <c r="B532" s="140" t="s">
        <v>2507</v>
      </c>
      <c r="C532" s="144">
        <v>75570</v>
      </c>
      <c r="D532" s="144">
        <v>7898</v>
      </c>
      <c r="E532" s="144">
        <v>1827</v>
      </c>
      <c r="F532" s="145">
        <v>55866</v>
      </c>
      <c r="G532" s="144">
        <v>9979</v>
      </c>
      <c r="H532" s="144">
        <v>0</v>
      </c>
      <c r="I532" s="140"/>
      <c r="J532" s="140"/>
      <c r="K532" s="174" t="s">
        <v>35</v>
      </c>
      <c r="L532" s="140" t="s">
        <v>934</v>
      </c>
      <c r="M532" s="150">
        <v>6172.6819000000005</v>
      </c>
      <c r="N532" s="150">
        <v>680.51710000000003</v>
      </c>
      <c r="O532" s="150">
        <v>421.41370000000001</v>
      </c>
      <c r="P532" s="150">
        <v>478.63389999999805</v>
      </c>
      <c r="Q532" s="150">
        <v>7753.2465999999986</v>
      </c>
      <c r="R532" s="151">
        <f t="shared" si="16"/>
        <v>478.63389999999805</v>
      </c>
      <c r="S532" s="153">
        <f t="shared" si="17"/>
        <v>7753.2465999999986</v>
      </c>
    </row>
    <row r="533" spans="1:19" x14ac:dyDescent="0.4">
      <c r="A533" s="136" t="s">
        <v>504</v>
      </c>
      <c r="B533" s="140" t="s">
        <v>2508</v>
      </c>
      <c r="C533" s="144">
        <v>210132</v>
      </c>
      <c r="D533" s="144">
        <v>24144</v>
      </c>
      <c r="E533" s="144">
        <v>10089</v>
      </c>
      <c r="F533" s="145">
        <v>168424</v>
      </c>
      <c r="G533" s="144">
        <v>7411</v>
      </c>
      <c r="H533" s="144">
        <v>64</v>
      </c>
      <c r="I533" s="140"/>
      <c r="J533" s="140"/>
      <c r="K533" s="174" t="s">
        <v>36</v>
      </c>
      <c r="L533" s="140" t="s">
        <v>935</v>
      </c>
      <c r="M533" s="150">
        <v>1095.0246</v>
      </c>
      <c r="N533" s="150">
        <v>40.437099999999994</v>
      </c>
      <c r="O533" s="150">
        <v>124758.04710000001</v>
      </c>
      <c r="P533" s="201">
        <v>-124011.28100000002</v>
      </c>
      <c r="Q533" s="150">
        <v>1882.2277999999999</v>
      </c>
      <c r="R533" s="151">
        <f t="shared" si="16"/>
        <v>-124011.28100000002</v>
      </c>
      <c r="S533" s="153">
        <f t="shared" si="17"/>
        <v>1882.2277999999933</v>
      </c>
    </row>
    <row r="534" spans="1:19" x14ac:dyDescent="0.4">
      <c r="A534" s="136" t="s">
        <v>505</v>
      </c>
      <c r="B534" s="140" t="s">
        <v>2509</v>
      </c>
      <c r="C534" s="144">
        <v>84262</v>
      </c>
      <c r="D534" s="144">
        <v>6606</v>
      </c>
      <c r="E534" s="144">
        <v>3830</v>
      </c>
      <c r="F534" s="145">
        <v>69834</v>
      </c>
      <c r="G534" s="144">
        <v>3992</v>
      </c>
      <c r="H534" s="144">
        <v>0</v>
      </c>
      <c r="I534" s="140"/>
      <c r="J534" s="140"/>
      <c r="K534" s="174" t="s">
        <v>37</v>
      </c>
      <c r="L534" s="140" t="s">
        <v>936</v>
      </c>
      <c r="M534" s="150">
        <v>2657.4355999999998</v>
      </c>
      <c r="N534" s="150">
        <v>116.70830000000001</v>
      </c>
      <c r="O534" s="150">
        <v>177.73400000000001</v>
      </c>
      <c r="P534" s="150">
        <v>2951.2324000000003</v>
      </c>
      <c r="Q534" s="150">
        <v>5903.1103000000003</v>
      </c>
      <c r="R534" s="151">
        <f t="shared" si="16"/>
        <v>2951.2324000000003</v>
      </c>
      <c r="S534" s="153">
        <f t="shared" si="17"/>
        <v>5903.1103000000003</v>
      </c>
    </row>
    <row r="535" spans="1:19" x14ac:dyDescent="0.4">
      <c r="A535" s="136" t="s">
        <v>506</v>
      </c>
      <c r="B535" s="140" t="s">
        <v>2510</v>
      </c>
      <c r="C535" s="144">
        <v>63848</v>
      </c>
      <c r="D535" s="144">
        <v>6958</v>
      </c>
      <c r="E535" s="144">
        <v>2021</v>
      </c>
      <c r="F535" s="145">
        <v>51286</v>
      </c>
      <c r="G535" s="144">
        <v>3128</v>
      </c>
      <c r="H535" s="144">
        <v>455</v>
      </c>
      <c r="I535" s="140"/>
      <c r="J535" s="140"/>
      <c r="K535" s="174" t="s">
        <v>38</v>
      </c>
      <c r="L535" s="140" t="s">
        <v>937</v>
      </c>
      <c r="M535" s="150">
        <v>1742.0509999999999</v>
      </c>
      <c r="N535" s="150">
        <v>38.328200000000002</v>
      </c>
      <c r="O535" s="150">
        <v>82.787599999999998</v>
      </c>
      <c r="P535" s="150">
        <v>258.81240000000031</v>
      </c>
      <c r="Q535" s="150">
        <v>2121.9792000000002</v>
      </c>
      <c r="R535" s="151">
        <f t="shared" si="16"/>
        <v>258.81240000000031</v>
      </c>
      <c r="S535" s="153">
        <f t="shared" si="17"/>
        <v>2121.9792000000002</v>
      </c>
    </row>
    <row r="536" spans="1:19" x14ac:dyDescent="0.4">
      <c r="A536" s="136" t="s">
        <v>507</v>
      </c>
      <c r="B536" s="140" t="s">
        <v>2511</v>
      </c>
      <c r="C536" s="144">
        <v>100534</v>
      </c>
      <c r="D536" s="144">
        <v>5801</v>
      </c>
      <c r="E536" s="144">
        <v>24181</v>
      </c>
      <c r="F536" s="145">
        <v>66019</v>
      </c>
      <c r="G536" s="144">
        <v>4533</v>
      </c>
      <c r="H536" s="144">
        <v>0</v>
      </c>
      <c r="I536" s="140"/>
      <c r="J536" s="140"/>
      <c r="K536" s="174" t="s">
        <v>39</v>
      </c>
      <c r="L536" s="140" t="s">
        <v>938</v>
      </c>
      <c r="M536" s="150">
        <v>2068.94</v>
      </c>
      <c r="N536" s="150">
        <v>69.284000000000006</v>
      </c>
      <c r="O536" s="150">
        <v>102.877</v>
      </c>
      <c r="P536" s="150">
        <v>156.16500000000048</v>
      </c>
      <c r="Q536" s="150">
        <v>2397.2660000000005</v>
      </c>
      <c r="R536" s="151">
        <f t="shared" si="16"/>
        <v>156.16500000000048</v>
      </c>
      <c r="S536" s="153">
        <f t="shared" si="17"/>
        <v>2397.2660000000005</v>
      </c>
    </row>
    <row r="537" spans="1:19" x14ac:dyDescent="0.4">
      <c r="A537" s="136" t="s">
        <v>508</v>
      </c>
      <c r="B537" s="140" t="s">
        <v>2512</v>
      </c>
      <c r="C537" s="144">
        <v>128975</v>
      </c>
      <c r="D537" s="144">
        <v>19365</v>
      </c>
      <c r="E537" s="144">
        <v>4951</v>
      </c>
      <c r="F537" s="145">
        <v>92054</v>
      </c>
      <c r="G537" s="144">
        <v>12603</v>
      </c>
      <c r="H537" s="144">
        <v>2</v>
      </c>
      <c r="I537" s="140"/>
      <c r="J537" s="140"/>
      <c r="K537" s="174" t="s">
        <v>40</v>
      </c>
      <c r="L537" s="140" t="s">
        <v>939</v>
      </c>
      <c r="M537" s="150">
        <v>1222.4503</v>
      </c>
      <c r="N537" s="150">
        <v>28.01</v>
      </c>
      <c r="O537" s="150">
        <v>115.34999999999998</v>
      </c>
      <c r="P537" s="150">
        <v>322.83970000000016</v>
      </c>
      <c r="Q537" s="150">
        <v>1688.65</v>
      </c>
      <c r="R537" s="151">
        <f t="shared" si="16"/>
        <v>322.83970000000016</v>
      </c>
      <c r="S537" s="153">
        <f t="shared" si="17"/>
        <v>1688.65</v>
      </c>
    </row>
    <row r="538" spans="1:19" x14ac:dyDescent="0.4">
      <c r="A538" s="136" t="s">
        <v>509</v>
      </c>
      <c r="B538" s="140" t="s">
        <v>2513</v>
      </c>
      <c r="C538" s="144">
        <v>80011</v>
      </c>
      <c r="D538" s="144">
        <v>5771</v>
      </c>
      <c r="E538" s="144">
        <v>13272</v>
      </c>
      <c r="F538" s="145">
        <v>54662</v>
      </c>
      <c r="G538" s="144">
        <v>6030</v>
      </c>
      <c r="H538" s="144">
        <v>276</v>
      </c>
      <c r="I538" s="140"/>
      <c r="J538" s="140"/>
      <c r="K538" s="174" t="s">
        <v>41</v>
      </c>
      <c r="L538" s="140" t="s">
        <v>940</v>
      </c>
      <c r="M538" s="150">
        <v>820440.5797</v>
      </c>
      <c r="N538" s="150">
        <v>13.952500000000001</v>
      </c>
      <c r="O538" s="150">
        <v>30.817</v>
      </c>
      <c r="P538" s="201">
        <v>-819656.27740000002</v>
      </c>
      <c r="Q538" s="150">
        <v>829.07180000000005</v>
      </c>
      <c r="R538" s="151">
        <f t="shared" si="16"/>
        <v>-819656.27740000002</v>
      </c>
      <c r="S538" s="153">
        <f t="shared" si="17"/>
        <v>829.07180000003427</v>
      </c>
    </row>
    <row r="539" spans="1:19" x14ac:dyDescent="0.4">
      <c r="A539" s="136" t="s">
        <v>510</v>
      </c>
      <c r="B539" s="140" t="s">
        <v>2514</v>
      </c>
      <c r="C539" s="144">
        <v>49787</v>
      </c>
      <c r="D539" s="144">
        <v>4598</v>
      </c>
      <c r="E539" s="144">
        <v>5672</v>
      </c>
      <c r="F539" s="145">
        <v>36326</v>
      </c>
      <c r="G539" s="144">
        <v>3191</v>
      </c>
      <c r="H539" s="144">
        <v>0</v>
      </c>
      <c r="I539" s="140"/>
      <c r="J539" s="140"/>
      <c r="K539" s="174" t="s">
        <v>42</v>
      </c>
      <c r="L539" s="140" t="s">
        <v>941</v>
      </c>
      <c r="M539" s="150">
        <v>653.0838</v>
      </c>
      <c r="N539" s="150">
        <v>17.760300000000001</v>
      </c>
      <c r="O539" s="150">
        <v>88.130100000000027</v>
      </c>
      <c r="P539" s="150">
        <v>26.704699999999974</v>
      </c>
      <c r="Q539" s="150">
        <v>785.6789</v>
      </c>
      <c r="R539" s="151">
        <f t="shared" si="16"/>
        <v>26.704699999999974</v>
      </c>
      <c r="S539" s="153">
        <f t="shared" si="17"/>
        <v>785.67890000000011</v>
      </c>
    </row>
    <row r="540" spans="1:19" x14ac:dyDescent="0.4">
      <c r="A540" s="136" t="s">
        <v>549</v>
      </c>
      <c r="B540" s="200" t="s">
        <v>2515</v>
      </c>
      <c r="C540" s="144">
        <v>358913</v>
      </c>
      <c r="D540" s="144">
        <v>60647</v>
      </c>
      <c r="E540" s="144">
        <v>45794</v>
      </c>
      <c r="F540" s="145">
        <v>210221</v>
      </c>
      <c r="G540" s="144">
        <v>42247</v>
      </c>
      <c r="H540" s="144">
        <v>4</v>
      </c>
      <c r="I540" s="140"/>
      <c r="J540" s="140"/>
      <c r="K540" s="174" t="s">
        <v>43</v>
      </c>
      <c r="L540" s="140" t="s">
        <v>942</v>
      </c>
      <c r="M540" s="150">
        <v>404.19000000000005</v>
      </c>
      <c r="N540" s="150">
        <v>14.178000000000001</v>
      </c>
      <c r="O540" s="150">
        <v>258.81290000000001</v>
      </c>
      <c r="P540" s="150">
        <v>57.755099999999857</v>
      </c>
      <c r="Q540" s="150">
        <v>734.93599999999992</v>
      </c>
      <c r="R540" s="151">
        <f t="shared" si="16"/>
        <v>57.755099999999857</v>
      </c>
      <c r="S540" s="153">
        <f t="shared" si="17"/>
        <v>734.93599999999992</v>
      </c>
    </row>
    <row r="541" spans="1:19" x14ac:dyDescent="0.4">
      <c r="A541" s="136" t="s">
        <v>550</v>
      </c>
      <c r="B541" s="140" t="s">
        <v>2516</v>
      </c>
      <c r="C541" s="144">
        <v>145476</v>
      </c>
      <c r="D541" s="144">
        <v>18973</v>
      </c>
      <c r="E541" s="144">
        <v>13927</v>
      </c>
      <c r="F541" s="145">
        <v>110303</v>
      </c>
      <c r="G541" s="144">
        <v>2273</v>
      </c>
      <c r="H541" s="144">
        <v>0</v>
      </c>
      <c r="I541" s="140"/>
      <c r="J541" s="140"/>
      <c r="K541" s="174" t="s">
        <v>44</v>
      </c>
      <c r="L541" s="140" t="s">
        <v>943</v>
      </c>
      <c r="M541" s="150">
        <v>1345.95</v>
      </c>
      <c r="N541" s="150">
        <v>74.3</v>
      </c>
      <c r="O541" s="150">
        <v>106.06</v>
      </c>
      <c r="P541" s="150">
        <v>77.390000000000214</v>
      </c>
      <c r="Q541" s="150">
        <v>1603.7000000000003</v>
      </c>
      <c r="R541" s="151">
        <f t="shared" si="16"/>
        <v>77.390000000000214</v>
      </c>
      <c r="S541" s="153">
        <f t="shared" si="17"/>
        <v>1603.7000000000003</v>
      </c>
    </row>
    <row r="542" spans="1:19" x14ac:dyDescent="0.4">
      <c r="A542" s="136" t="s">
        <v>551</v>
      </c>
      <c r="B542" s="140" t="s">
        <v>2517</v>
      </c>
      <c r="C542" s="144">
        <v>60842</v>
      </c>
      <c r="D542" s="144">
        <v>9620</v>
      </c>
      <c r="E542" s="144">
        <v>10617</v>
      </c>
      <c r="F542" s="145">
        <v>36868</v>
      </c>
      <c r="G542" s="144">
        <v>3737</v>
      </c>
      <c r="H542" s="144">
        <v>0</v>
      </c>
      <c r="I542" s="140"/>
      <c r="J542" s="140"/>
      <c r="K542" s="174" t="s">
        <v>45</v>
      </c>
      <c r="L542" s="140" t="s">
        <v>944</v>
      </c>
      <c r="M542" s="150">
        <v>725.3605</v>
      </c>
      <c r="N542" s="150">
        <v>13.599499999999999</v>
      </c>
      <c r="O542" s="150">
        <v>33.161000000000001</v>
      </c>
      <c r="P542" s="150">
        <v>34.611700000000013</v>
      </c>
      <c r="Q542" s="150">
        <v>806.73270000000002</v>
      </c>
      <c r="R542" s="151">
        <f t="shared" si="16"/>
        <v>34.611700000000013</v>
      </c>
      <c r="S542" s="153">
        <f t="shared" si="17"/>
        <v>806.73270000000014</v>
      </c>
    </row>
    <row r="543" spans="1:19" x14ac:dyDescent="0.4">
      <c r="A543" s="136" t="s">
        <v>552</v>
      </c>
      <c r="B543" s="140" t="s">
        <v>2518</v>
      </c>
      <c r="C543" s="144">
        <v>72315</v>
      </c>
      <c r="D543" s="144">
        <v>7230</v>
      </c>
      <c r="E543" s="144">
        <v>17572</v>
      </c>
      <c r="F543" s="145">
        <v>47237</v>
      </c>
      <c r="G543" s="144">
        <v>276</v>
      </c>
      <c r="H543" s="144">
        <v>0</v>
      </c>
      <c r="I543" s="140"/>
      <c r="J543" s="140"/>
      <c r="K543" s="174" t="s">
        <v>58</v>
      </c>
      <c r="L543" s="140" t="s">
        <v>957</v>
      </c>
      <c r="M543" s="150">
        <v>992.4796</v>
      </c>
      <c r="N543" s="150">
        <v>44.162300000000002</v>
      </c>
      <c r="O543" s="150">
        <v>117.17790000000002</v>
      </c>
      <c r="P543" s="150">
        <v>109.22659999999991</v>
      </c>
      <c r="Q543" s="150">
        <v>1263.0463999999999</v>
      </c>
      <c r="R543" s="151">
        <f t="shared" si="16"/>
        <v>109.22659999999991</v>
      </c>
      <c r="S543" s="153">
        <f t="shared" si="17"/>
        <v>1263.0464000000002</v>
      </c>
    </row>
    <row r="544" spans="1:19" x14ac:dyDescent="0.4">
      <c r="A544" s="136" t="s">
        <v>553</v>
      </c>
      <c r="B544" s="140" t="s">
        <v>2519</v>
      </c>
      <c r="C544" s="144">
        <v>223710</v>
      </c>
      <c r="D544" s="144">
        <v>40986</v>
      </c>
      <c r="E544" s="144">
        <v>35566</v>
      </c>
      <c r="F544" s="145">
        <v>130041</v>
      </c>
      <c r="G544" s="144">
        <v>17117</v>
      </c>
      <c r="H544" s="144">
        <v>0</v>
      </c>
      <c r="I544" s="140"/>
      <c r="J544" s="140"/>
      <c r="K544" s="174" t="s">
        <v>59</v>
      </c>
      <c r="L544" s="140" t="s">
        <v>958</v>
      </c>
      <c r="M544" s="150">
        <v>1093.3305999999998</v>
      </c>
      <c r="N544" s="150">
        <v>39.299700000000001</v>
      </c>
      <c r="O544" s="150">
        <v>148.14770000000001</v>
      </c>
      <c r="P544" s="150">
        <v>252.77750000000034</v>
      </c>
      <c r="Q544" s="150">
        <v>1533.5555000000002</v>
      </c>
      <c r="R544" s="151">
        <f t="shared" si="16"/>
        <v>252.77750000000034</v>
      </c>
      <c r="S544" s="153">
        <f t="shared" si="17"/>
        <v>1533.5555000000002</v>
      </c>
    </row>
    <row r="545" spans="1:19" x14ac:dyDescent="0.4">
      <c r="A545" s="136" t="s">
        <v>554</v>
      </c>
      <c r="B545" s="140" t="s">
        <v>2520</v>
      </c>
      <c r="C545" s="144">
        <v>51598</v>
      </c>
      <c r="D545" s="144">
        <v>4412</v>
      </c>
      <c r="E545" s="144">
        <v>2972</v>
      </c>
      <c r="F545" s="145">
        <v>43629</v>
      </c>
      <c r="G545" s="144">
        <v>585</v>
      </c>
      <c r="H545" s="144">
        <v>0</v>
      </c>
      <c r="I545" s="140"/>
      <c r="J545" s="140"/>
      <c r="K545" s="174" t="s">
        <v>60</v>
      </c>
      <c r="L545" s="140" t="s">
        <v>959</v>
      </c>
      <c r="M545" s="150">
        <v>3350.6439</v>
      </c>
      <c r="N545" s="150">
        <v>170.02209999999999</v>
      </c>
      <c r="O545" s="150">
        <v>405.32899999999995</v>
      </c>
      <c r="P545" s="150">
        <v>552.92240000000027</v>
      </c>
      <c r="Q545" s="150">
        <v>4478.9174000000003</v>
      </c>
      <c r="R545" s="151">
        <f t="shared" si="16"/>
        <v>552.92240000000027</v>
      </c>
      <c r="S545" s="153">
        <f t="shared" si="17"/>
        <v>4478.9174000000003</v>
      </c>
    </row>
    <row r="546" spans="1:19" x14ac:dyDescent="0.4">
      <c r="A546" s="136" t="s">
        <v>555</v>
      </c>
      <c r="B546" s="140" t="s">
        <v>2521</v>
      </c>
      <c r="C546" s="144">
        <v>29494</v>
      </c>
      <c r="D546" s="144">
        <v>3145</v>
      </c>
      <c r="E546" s="144">
        <v>1831</v>
      </c>
      <c r="F546" s="145">
        <v>22689</v>
      </c>
      <c r="G546" s="144">
        <v>1829</v>
      </c>
      <c r="H546" s="144">
        <v>0</v>
      </c>
      <c r="I546" s="140"/>
      <c r="J546" s="140"/>
      <c r="K546" s="174" t="s">
        <v>61</v>
      </c>
      <c r="L546" s="140" t="s">
        <v>960</v>
      </c>
      <c r="M546" s="150">
        <v>742.08080000000007</v>
      </c>
      <c r="N546" s="150">
        <v>21.248100000000001</v>
      </c>
      <c r="O546" s="150">
        <v>66.483400000000003</v>
      </c>
      <c r="P546" s="150">
        <v>56.244499999999775</v>
      </c>
      <c r="Q546" s="150">
        <v>886.05679999999984</v>
      </c>
      <c r="R546" s="151">
        <f t="shared" si="16"/>
        <v>56.244499999999775</v>
      </c>
      <c r="S546" s="153">
        <f t="shared" si="17"/>
        <v>886.05679999999984</v>
      </c>
    </row>
    <row r="547" spans="1:19" x14ac:dyDescent="0.4">
      <c r="A547" s="136" t="s">
        <v>556</v>
      </c>
      <c r="B547" s="140" t="s">
        <v>2522</v>
      </c>
      <c r="C547" s="144">
        <v>62780</v>
      </c>
      <c r="D547" s="144">
        <v>3695</v>
      </c>
      <c r="E547" s="144">
        <v>5615</v>
      </c>
      <c r="F547" s="145">
        <v>51727</v>
      </c>
      <c r="G547" s="144">
        <v>1743</v>
      </c>
      <c r="H547" s="144">
        <v>0</v>
      </c>
      <c r="I547" s="140"/>
      <c r="J547" s="140"/>
      <c r="K547" s="174" t="s">
        <v>62</v>
      </c>
      <c r="L547" s="140" t="s">
        <v>961</v>
      </c>
      <c r="M547" s="150">
        <v>773.56659999999999</v>
      </c>
      <c r="N547" s="150">
        <v>15.373800000000003</v>
      </c>
      <c r="O547" s="150">
        <v>27.176400000000001</v>
      </c>
      <c r="P547" s="150">
        <v>86.59189999999991</v>
      </c>
      <c r="Q547" s="150">
        <v>902.70869999999991</v>
      </c>
      <c r="R547" s="151">
        <f t="shared" si="16"/>
        <v>86.59189999999991</v>
      </c>
      <c r="S547" s="153">
        <f t="shared" si="17"/>
        <v>902.70869999999991</v>
      </c>
    </row>
    <row r="548" spans="1:19" x14ac:dyDescent="0.4">
      <c r="A548" s="136" t="s">
        <v>557</v>
      </c>
      <c r="B548" s="140" t="s">
        <v>2523</v>
      </c>
      <c r="C548" s="144">
        <v>54922</v>
      </c>
      <c r="D548" s="144">
        <v>4472</v>
      </c>
      <c r="E548" s="144">
        <v>6817</v>
      </c>
      <c r="F548" s="145">
        <v>43329</v>
      </c>
      <c r="G548" s="144">
        <v>304</v>
      </c>
      <c r="H548" s="144">
        <v>0</v>
      </c>
      <c r="I548" s="140"/>
      <c r="J548" s="140"/>
      <c r="K548" s="174" t="s">
        <v>63</v>
      </c>
      <c r="L548" s="140" t="s">
        <v>962</v>
      </c>
      <c r="M548" s="150">
        <v>574.5234999999999</v>
      </c>
      <c r="N548" s="150">
        <v>20.8003</v>
      </c>
      <c r="O548" s="150">
        <v>33.658999999999999</v>
      </c>
      <c r="P548" s="150">
        <v>340.00150000000008</v>
      </c>
      <c r="Q548" s="150">
        <v>968.98429999999996</v>
      </c>
      <c r="R548" s="151">
        <f t="shared" si="16"/>
        <v>340.00150000000008</v>
      </c>
      <c r="S548" s="153">
        <f t="shared" si="17"/>
        <v>968.98429999999996</v>
      </c>
    </row>
    <row r="549" spans="1:19" x14ac:dyDescent="0.4">
      <c r="A549" s="136" t="s">
        <v>531</v>
      </c>
      <c r="B549" s="200" t="s">
        <v>2524</v>
      </c>
      <c r="C549" s="144">
        <v>632606</v>
      </c>
      <c r="D549" s="144">
        <v>144916</v>
      </c>
      <c r="E549" s="144">
        <v>70394</v>
      </c>
      <c r="F549" s="145">
        <v>379839</v>
      </c>
      <c r="G549" s="144">
        <v>37457</v>
      </c>
      <c r="H549" s="144">
        <v>0</v>
      </c>
      <c r="I549" s="140"/>
      <c r="J549" s="140"/>
      <c r="K549" s="174" t="s">
        <v>177</v>
      </c>
      <c r="L549" s="140" t="s">
        <v>1076</v>
      </c>
      <c r="M549" s="150">
        <v>585.84070000000008</v>
      </c>
      <c r="N549" s="150">
        <v>21.137099999999997</v>
      </c>
      <c r="O549" s="150">
        <v>53.131399999999999</v>
      </c>
      <c r="P549" s="150">
        <v>19.541799999999981</v>
      </c>
      <c r="Q549" s="150">
        <v>679.65100000000007</v>
      </c>
      <c r="R549" s="151">
        <f t="shared" si="16"/>
        <v>19.541799999999981</v>
      </c>
      <c r="S549" s="153">
        <f t="shared" si="17"/>
        <v>679.65100000000007</v>
      </c>
    </row>
    <row r="550" spans="1:19" x14ac:dyDescent="0.4">
      <c r="A550" s="136" t="s">
        <v>532</v>
      </c>
      <c r="B550" s="140" t="s">
        <v>2525</v>
      </c>
      <c r="C550" s="144">
        <v>73085</v>
      </c>
      <c r="D550" s="144">
        <v>0</v>
      </c>
      <c r="E550" s="144">
        <v>830</v>
      </c>
      <c r="F550" s="145">
        <v>54666</v>
      </c>
      <c r="G550" s="144">
        <v>133</v>
      </c>
      <c r="H550" s="144">
        <v>17456</v>
      </c>
      <c r="I550" s="140"/>
      <c r="J550" s="140"/>
      <c r="K550" s="174" t="s">
        <v>178</v>
      </c>
      <c r="L550" s="140" t="s">
        <v>1077</v>
      </c>
      <c r="M550" s="150">
        <v>3252.9199999999996</v>
      </c>
      <c r="N550" s="150">
        <v>58.570000000000007</v>
      </c>
      <c r="O550" s="150">
        <v>417.27999999999992</v>
      </c>
      <c r="P550" s="150">
        <v>64.070000000001073</v>
      </c>
      <c r="Q550" s="150">
        <v>3792.8400000000006</v>
      </c>
      <c r="R550" s="151">
        <f t="shared" si="16"/>
        <v>64.070000000001073</v>
      </c>
      <c r="S550" s="153">
        <f t="shared" si="17"/>
        <v>3792.8400000000006</v>
      </c>
    </row>
    <row r="551" spans="1:19" x14ac:dyDescent="0.4">
      <c r="A551" s="136" t="s">
        <v>533</v>
      </c>
      <c r="B551" s="140" t="s">
        <v>2526</v>
      </c>
      <c r="C551" s="144">
        <v>68178</v>
      </c>
      <c r="D551" s="144">
        <v>6922</v>
      </c>
      <c r="E551" s="144">
        <v>10462</v>
      </c>
      <c r="F551" s="145">
        <v>42558</v>
      </c>
      <c r="G551" s="144">
        <v>0</v>
      </c>
      <c r="H551" s="144">
        <v>8236</v>
      </c>
      <c r="I551" s="140"/>
      <c r="J551" s="140"/>
      <c r="K551" s="174" t="s">
        <v>179</v>
      </c>
      <c r="L551" s="140" t="s">
        <v>1078</v>
      </c>
      <c r="M551" s="150">
        <v>1856.4650999999999</v>
      </c>
      <c r="N551" s="150">
        <v>68.793099999999995</v>
      </c>
      <c r="O551" s="150">
        <v>144.51920000000001</v>
      </c>
      <c r="P551" s="150">
        <v>61.630300000000318</v>
      </c>
      <c r="Q551" s="150">
        <v>2131.4077000000002</v>
      </c>
      <c r="R551" s="151">
        <f t="shared" si="16"/>
        <v>61.630300000000318</v>
      </c>
      <c r="S551" s="153">
        <f t="shared" si="17"/>
        <v>2131.4077000000002</v>
      </c>
    </row>
    <row r="552" spans="1:19" x14ac:dyDescent="0.4">
      <c r="A552" s="136" t="s">
        <v>534</v>
      </c>
      <c r="B552" s="140" t="s">
        <v>2527</v>
      </c>
      <c r="C552" s="144">
        <v>104962</v>
      </c>
      <c r="D552" s="144">
        <v>15295</v>
      </c>
      <c r="E552" s="144">
        <v>6691</v>
      </c>
      <c r="F552" s="145">
        <v>79533</v>
      </c>
      <c r="G552" s="144">
        <v>2</v>
      </c>
      <c r="H552" s="144">
        <v>3441</v>
      </c>
      <c r="I552" s="140"/>
      <c r="J552" s="140"/>
      <c r="K552" s="174" t="s">
        <v>180</v>
      </c>
      <c r="L552" s="140" t="s">
        <v>1079</v>
      </c>
      <c r="M552" s="150">
        <v>4221.16</v>
      </c>
      <c r="N552" s="150">
        <v>146.86000000000001</v>
      </c>
      <c r="O552" s="150">
        <v>286.27</v>
      </c>
      <c r="P552" s="150">
        <v>213.65000000000066</v>
      </c>
      <c r="Q552" s="150">
        <v>4867.9400000000005</v>
      </c>
      <c r="R552" s="151">
        <f t="shared" si="16"/>
        <v>213.65000000000066</v>
      </c>
      <c r="S552" s="153">
        <f t="shared" si="17"/>
        <v>4867.9399999999996</v>
      </c>
    </row>
    <row r="553" spans="1:19" x14ac:dyDescent="0.4">
      <c r="A553" s="136" t="s">
        <v>535</v>
      </c>
      <c r="B553" s="140" t="s">
        <v>2528</v>
      </c>
      <c r="C553" s="144">
        <v>116267</v>
      </c>
      <c r="D553" s="144">
        <v>699</v>
      </c>
      <c r="E553" s="144">
        <v>1093</v>
      </c>
      <c r="F553" s="145">
        <v>70824</v>
      </c>
      <c r="G553" s="144">
        <v>5854</v>
      </c>
      <c r="H553" s="144">
        <v>37797</v>
      </c>
      <c r="I553" s="140"/>
      <c r="J553" s="140"/>
      <c r="K553" s="174" t="s">
        <v>181</v>
      </c>
      <c r="L553" s="140" t="s">
        <v>1080</v>
      </c>
      <c r="M553" s="150">
        <v>1003.5770000000001</v>
      </c>
      <c r="N553" s="150">
        <v>46.15</v>
      </c>
      <c r="O553" s="150">
        <v>69.831999999999994</v>
      </c>
      <c r="P553" s="150">
        <v>27.682999999999851</v>
      </c>
      <c r="Q553" s="150">
        <v>1147.242</v>
      </c>
      <c r="R553" s="151">
        <f t="shared" si="16"/>
        <v>27.682999999999851</v>
      </c>
      <c r="S553" s="153">
        <f t="shared" si="17"/>
        <v>1147.242</v>
      </c>
    </row>
    <row r="554" spans="1:19" x14ac:dyDescent="0.4">
      <c r="A554" s="136" t="s">
        <v>536</v>
      </c>
      <c r="B554" s="140" t="s">
        <v>2529</v>
      </c>
      <c r="C554" s="144">
        <v>84847</v>
      </c>
      <c r="D554" s="144">
        <v>6</v>
      </c>
      <c r="E554" s="144">
        <v>1674</v>
      </c>
      <c r="F554" s="145">
        <v>66022</v>
      </c>
      <c r="G554" s="144">
        <v>1408</v>
      </c>
      <c r="H554" s="144">
        <v>15737</v>
      </c>
      <c r="I554" s="140"/>
      <c r="J554" s="140"/>
      <c r="K554" s="174" t="s">
        <v>182</v>
      </c>
      <c r="L554" s="140" t="s">
        <v>1081</v>
      </c>
      <c r="M554" s="150">
        <v>4423.3</v>
      </c>
      <c r="N554" s="150">
        <v>175.721</v>
      </c>
      <c r="O554" s="150">
        <v>370.51</v>
      </c>
      <c r="P554" s="150">
        <v>129.97350000000074</v>
      </c>
      <c r="Q554" s="150">
        <v>5099.5045000000009</v>
      </c>
      <c r="R554" s="151">
        <f t="shared" si="16"/>
        <v>129.97350000000074</v>
      </c>
      <c r="S554" s="153">
        <f t="shared" si="17"/>
        <v>5099.5045000000018</v>
      </c>
    </row>
    <row r="555" spans="1:19" x14ac:dyDescent="0.4">
      <c r="A555" s="136" t="s">
        <v>537</v>
      </c>
      <c r="B555" s="140" t="s">
        <v>2530</v>
      </c>
      <c r="C555" s="144">
        <v>31175</v>
      </c>
      <c r="D555" s="144">
        <v>4249</v>
      </c>
      <c r="E555" s="144">
        <v>179</v>
      </c>
      <c r="F555" s="145">
        <v>19676</v>
      </c>
      <c r="G555" s="144">
        <v>1207</v>
      </c>
      <c r="H555" s="144">
        <v>5864</v>
      </c>
      <c r="I555" s="140"/>
      <c r="J555" s="140"/>
      <c r="K555" s="174" t="s">
        <v>183</v>
      </c>
      <c r="L555" s="140" t="s">
        <v>1082</v>
      </c>
      <c r="M555" s="150">
        <v>1633.5705</v>
      </c>
      <c r="N555" s="150">
        <v>55.640299999999996</v>
      </c>
      <c r="O555" s="150">
        <v>144.66299999999998</v>
      </c>
      <c r="P555" s="150">
        <v>76.093799999999931</v>
      </c>
      <c r="Q555" s="150">
        <v>1909.9675999999999</v>
      </c>
      <c r="R555" s="151">
        <f t="shared" si="16"/>
        <v>76.093799999999931</v>
      </c>
      <c r="S555" s="153">
        <f t="shared" si="17"/>
        <v>1909.9675999999999</v>
      </c>
    </row>
    <row r="556" spans="1:19" x14ac:dyDescent="0.4">
      <c r="A556" s="136" t="s">
        <v>538</v>
      </c>
      <c r="B556" s="140" t="s">
        <v>2531</v>
      </c>
      <c r="C556" s="144">
        <v>223287</v>
      </c>
      <c r="D556" s="144">
        <v>29226</v>
      </c>
      <c r="E556" s="144">
        <v>16729</v>
      </c>
      <c r="F556" s="145">
        <v>169505</v>
      </c>
      <c r="G556" s="144">
        <v>7826</v>
      </c>
      <c r="H556" s="144">
        <v>1</v>
      </c>
      <c r="I556" s="140"/>
      <c r="J556" s="140"/>
      <c r="K556" s="174" t="s">
        <v>184</v>
      </c>
      <c r="L556" s="140" t="s">
        <v>1083</v>
      </c>
      <c r="M556" s="150">
        <v>1727.194</v>
      </c>
      <c r="N556" s="150">
        <v>41.989000000000004</v>
      </c>
      <c r="O556" s="150">
        <v>122.38909999999998</v>
      </c>
      <c r="P556" s="150">
        <v>49.842099999999988</v>
      </c>
      <c r="Q556" s="150">
        <v>1941.4141999999999</v>
      </c>
      <c r="R556" s="151">
        <f t="shared" si="16"/>
        <v>49.842099999999988</v>
      </c>
      <c r="S556" s="153">
        <f t="shared" si="17"/>
        <v>1941.4141999999999</v>
      </c>
    </row>
    <row r="557" spans="1:19" x14ac:dyDescent="0.4">
      <c r="A557" s="136" t="s">
        <v>539</v>
      </c>
      <c r="B557" s="140" t="s">
        <v>2532</v>
      </c>
      <c r="C557" s="144">
        <v>98871</v>
      </c>
      <c r="D557" s="144">
        <v>7106</v>
      </c>
      <c r="E557" s="144">
        <v>5783</v>
      </c>
      <c r="F557" s="145">
        <v>83401</v>
      </c>
      <c r="G557" s="144">
        <v>47</v>
      </c>
      <c r="H557" s="144">
        <v>2534</v>
      </c>
      <c r="I557" s="140"/>
      <c r="J557" s="140"/>
      <c r="K557" s="174" t="s">
        <v>185</v>
      </c>
      <c r="L557" s="140" t="s">
        <v>1084</v>
      </c>
      <c r="M557" s="150">
        <v>1215.2844</v>
      </c>
      <c r="N557" s="150">
        <v>67.807400000000001</v>
      </c>
      <c r="O557" s="150">
        <v>122.3498</v>
      </c>
      <c r="P557" s="150">
        <v>41.758999999999887</v>
      </c>
      <c r="Q557" s="150">
        <v>1447.2005999999999</v>
      </c>
      <c r="R557" s="151">
        <f t="shared" si="16"/>
        <v>41.758999999999887</v>
      </c>
      <c r="S557" s="153">
        <f t="shared" si="17"/>
        <v>1447.2005999999997</v>
      </c>
    </row>
    <row r="558" spans="1:19" x14ac:dyDescent="0.4">
      <c r="A558" s="136" t="s">
        <v>540</v>
      </c>
      <c r="B558" s="140" t="s">
        <v>2533</v>
      </c>
      <c r="C558" s="144">
        <v>121662</v>
      </c>
      <c r="D558" s="144">
        <v>0</v>
      </c>
      <c r="E558" s="144">
        <v>5502</v>
      </c>
      <c r="F558" s="145">
        <v>85507</v>
      </c>
      <c r="G558" s="144">
        <v>0</v>
      </c>
      <c r="H558" s="144">
        <v>30653</v>
      </c>
      <c r="I558" s="140"/>
      <c r="J558" s="140"/>
      <c r="K558" s="174" t="s">
        <v>186</v>
      </c>
      <c r="L558" s="140" t="s">
        <v>1085</v>
      </c>
      <c r="M558" s="150">
        <v>4443.7390000000005</v>
      </c>
      <c r="N558" s="150">
        <v>112.15049999999999</v>
      </c>
      <c r="O558" s="150">
        <v>214.15659999999997</v>
      </c>
      <c r="P558" s="150">
        <v>298.73479999999932</v>
      </c>
      <c r="Q558" s="150">
        <v>5068.7808999999997</v>
      </c>
      <c r="R558" s="151">
        <f t="shared" si="16"/>
        <v>298.73479999999932</v>
      </c>
      <c r="S558" s="153">
        <f t="shared" si="17"/>
        <v>5068.7808999999997</v>
      </c>
    </row>
    <row r="559" spans="1:19" x14ac:dyDescent="0.4">
      <c r="A559" s="136" t="s">
        <v>541</v>
      </c>
      <c r="B559" s="140" t="s">
        <v>2534</v>
      </c>
      <c r="C559" s="144">
        <v>144660</v>
      </c>
      <c r="D559" s="144">
        <v>271</v>
      </c>
      <c r="E559" s="144">
        <v>4500</v>
      </c>
      <c r="F559" s="145">
        <v>115255</v>
      </c>
      <c r="G559" s="144">
        <v>309</v>
      </c>
      <c r="H559" s="144">
        <v>24325</v>
      </c>
      <c r="I559" s="140"/>
      <c r="J559" s="140"/>
      <c r="K559" s="174" t="s">
        <v>187</v>
      </c>
      <c r="L559" s="140" t="s">
        <v>1086</v>
      </c>
      <c r="M559" s="150">
        <v>1101.5700000000002</v>
      </c>
      <c r="N559" s="150">
        <v>55.620000000000005</v>
      </c>
      <c r="O559" s="150">
        <v>118.57999999999998</v>
      </c>
      <c r="P559" s="150">
        <v>5.5099999999998204</v>
      </c>
      <c r="Q559" s="150">
        <v>1281.28</v>
      </c>
      <c r="R559" s="151">
        <f t="shared" si="16"/>
        <v>5.5099999999998204</v>
      </c>
      <c r="S559" s="153">
        <f t="shared" si="17"/>
        <v>1281.2799999999997</v>
      </c>
    </row>
    <row r="560" spans="1:19" x14ac:dyDescent="0.4">
      <c r="A560" s="136" t="s">
        <v>542</v>
      </c>
      <c r="B560" s="140" t="s">
        <v>2535</v>
      </c>
      <c r="C560" s="144">
        <v>60163</v>
      </c>
      <c r="D560" s="144">
        <v>105</v>
      </c>
      <c r="E560" s="144">
        <v>101</v>
      </c>
      <c r="F560" s="145">
        <v>51247</v>
      </c>
      <c r="G560" s="144">
        <v>1326</v>
      </c>
      <c r="H560" s="144">
        <v>7384</v>
      </c>
      <c r="I560" s="140"/>
      <c r="J560" s="140"/>
      <c r="K560" s="174" t="s">
        <v>188</v>
      </c>
      <c r="L560" s="140" t="s">
        <v>1087</v>
      </c>
      <c r="M560" s="150">
        <v>1150.8573999999999</v>
      </c>
      <c r="N560" s="150">
        <v>34.030099999999997</v>
      </c>
      <c r="O560" s="150">
        <v>56.509300000000003</v>
      </c>
      <c r="P560" s="150">
        <v>32.104000000000148</v>
      </c>
      <c r="Q560" s="150">
        <v>1273.5008</v>
      </c>
      <c r="R560" s="151">
        <f t="shared" si="16"/>
        <v>32.104000000000148</v>
      </c>
      <c r="S560" s="153">
        <f t="shared" si="17"/>
        <v>1273.5007999999998</v>
      </c>
    </row>
    <row r="561" spans="1:19" x14ac:dyDescent="0.4">
      <c r="A561" s="136" t="s">
        <v>543</v>
      </c>
      <c r="B561" s="140" t="s">
        <v>2536</v>
      </c>
      <c r="C561" s="144">
        <v>51460</v>
      </c>
      <c r="D561" s="144">
        <v>0</v>
      </c>
      <c r="E561" s="144">
        <v>731</v>
      </c>
      <c r="F561" s="145">
        <v>40129</v>
      </c>
      <c r="G561" s="144">
        <v>2310</v>
      </c>
      <c r="H561" s="144">
        <v>8290</v>
      </c>
      <c r="I561" s="140"/>
      <c r="J561" s="140"/>
      <c r="K561" s="174" t="s">
        <v>203</v>
      </c>
      <c r="L561" s="140" t="s">
        <v>1102</v>
      </c>
      <c r="M561" s="150">
        <v>1759.9181999999996</v>
      </c>
      <c r="N561" s="150">
        <v>93.352099999999993</v>
      </c>
      <c r="O561" s="150">
        <v>565.84350000000006</v>
      </c>
      <c r="P561" s="150">
        <v>180.76270000000068</v>
      </c>
      <c r="Q561" s="150">
        <v>2599.8765000000003</v>
      </c>
      <c r="R561" s="151">
        <f t="shared" si="16"/>
        <v>180.76270000000068</v>
      </c>
      <c r="S561" s="153">
        <f t="shared" si="17"/>
        <v>2599.8765000000003</v>
      </c>
    </row>
    <row r="562" spans="1:19" x14ac:dyDescent="0.4">
      <c r="A562" s="136" t="s">
        <v>544</v>
      </c>
      <c r="B562" s="140" t="s">
        <v>2537</v>
      </c>
      <c r="C562" s="144">
        <v>84361</v>
      </c>
      <c r="D562" s="144">
        <v>0</v>
      </c>
      <c r="E562" s="144">
        <v>18616</v>
      </c>
      <c r="F562" s="145">
        <v>61986</v>
      </c>
      <c r="G562" s="144">
        <v>3759</v>
      </c>
      <c r="H562" s="144">
        <v>0</v>
      </c>
      <c r="I562" s="140"/>
      <c r="J562" s="140"/>
      <c r="K562" s="174" t="s">
        <v>204</v>
      </c>
      <c r="L562" s="140" t="s">
        <v>1103</v>
      </c>
      <c r="M562" s="150">
        <v>999.20999999999992</v>
      </c>
      <c r="N562" s="150">
        <v>45.720000000000006</v>
      </c>
      <c r="O562" s="150">
        <v>76.377199999999988</v>
      </c>
      <c r="P562" s="150">
        <v>47.522800000000245</v>
      </c>
      <c r="Q562" s="150">
        <v>1168.8300000000002</v>
      </c>
      <c r="R562" s="151">
        <f t="shared" si="16"/>
        <v>47.522800000000245</v>
      </c>
      <c r="S562" s="153">
        <f t="shared" si="17"/>
        <v>1168.83</v>
      </c>
    </row>
    <row r="563" spans="1:19" x14ac:dyDescent="0.4">
      <c r="A563" s="136" t="s">
        <v>545</v>
      </c>
      <c r="B563" s="140" t="s">
        <v>2538</v>
      </c>
      <c r="C563" s="144">
        <v>76379</v>
      </c>
      <c r="D563" s="144">
        <v>7399</v>
      </c>
      <c r="E563" s="144">
        <v>2152</v>
      </c>
      <c r="F563" s="145">
        <v>55071</v>
      </c>
      <c r="G563" s="144">
        <v>3208</v>
      </c>
      <c r="H563" s="144">
        <v>8549</v>
      </c>
      <c r="I563" s="140"/>
      <c r="J563" s="140"/>
      <c r="K563" s="174" t="s">
        <v>205</v>
      </c>
      <c r="L563" s="140" t="s">
        <v>1104</v>
      </c>
      <c r="M563" s="150">
        <v>2689.7815999999998</v>
      </c>
      <c r="N563" s="150">
        <v>120.842</v>
      </c>
      <c r="O563" s="150">
        <v>472.08329999999995</v>
      </c>
      <c r="P563" s="150">
        <v>21.648700000000588</v>
      </c>
      <c r="Q563" s="150">
        <v>3304.3556000000003</v>
      </c>
      <c r="R563" s="151">
        <f t="shared" si="16"/>
        <v>21.648700000000588</v>
      </c>
      <c r="S563" s="153">
        <f t="shared" si="17"/>
        <v>3304.3556000000003</v>
      </c>
    </row>
    <row r="564" spans="1:19" x14ac:dyDescent="0.4">
      <c r="A564" s="136" t="s">
        <v>546</v>
      </c>
      <c r="B564" s="140" t="s">
        <v>2539</v>
      </c>
      <c r="C564" s="144">
        <v>67710</v>
      </c>
      <c r="D564" s="144">
        <v>5393</v>
      </c>
      <c r="E564" s="144">
        <v>3983</v>
      </c>
      <c r="F564" s="145">
        <v>56060</v>
      </c>
      <c r="G564" s="144">
        <v>1745</v>
      </c>
      <c r="H564" s="144">
        <v>529</v>
      </c>
      <c r="I564" s="140"/>
      <c r="J564" s="140"/>
      <c r="K564" s="174" t="s">
        <v>206</v>
      </c>
      <c r="L564" s="140" t="s">
        <v>1105</v>
      </c>
      <c r="M564" s="150">
        <v>394.71219999999994</v>
      </c>
      <c r="N564" s="150">
        <v>11.046900000000001</v>
      </c>
      <c r="O564" s="150">
        <v>20.329499999999999</v>
      </c>
      <c r="P564" s="150">
        <v>3.7731000000000456</v>
      </c>
      <c r="Q564" s="150">
        <v>429.86169999999998</v>
      </c>
      <c r="R564" s="151">
        <f t="shared" si="16"/>
        <v>3.7731000000000456</v>
      </c>
      <c r="S564" s="153">
        <f t="shared" si="17"/>
        <v>429.86169999999998</v>
      </c>
    </row>
    <row r="565" spans="1:19" x14ac:dyDescent="0.4">
      <c r="A565" s="136" t="s">
        <v>547</v>
      </c>
      <c r="B565" s="140" t="s">
        <v>2540</v>
      </c>
      <c r="C565" s="144">
        <v>273326</v>
      </c>
      <c r="D565" s="144">
        <v>42269</v>
      </c>
      <c r="E565" s="144">
        <v>27194</v>
      </c>
      <c r="F565" s="145">
        <v>189988</v>
      </c>
      <c r="G565" s="144">
        <v>13875</v>
      </c>
      <c r="H565" s="144">
        <v>0</v>
      </c>
      <c r="I565" s="140"/>
      <c r="J565" s="140"/>
      <c r="K565" s="174" t="s">
        <v>207</v>
      </c>
      <c r="L565" s="140" t="s">
        <v>1106</v>
      </c>
      <c r="M565" s="150">
        <v>1613.5350000000001</v>
      </c>
      <c r="N565" s="150">
        <v>53.414999999999999</v>
      </c>
      <c r="O565" s="150">
        <v>74.836999999999989</v>
      </c>
      <c r="P565" s="150">
        <v>50.32299999999961</v>
      </c>
      <c r="Q565" s="150">
        <v>1792.1099999999997</v>
      </c>
      <c r="R565" s="151">
        <f t="shared" si="16"/>
        <v>50.32299999999961</v>
      </c>
      <c r="S565" s="153">
        <f t="shared" si="17"/>
        <v>1792.1099999999997</v>
      </c>
    </row>
    <row r="566" spans="1:19" x14ac:dyDescent="0.4">
      <c r="A566" s="136" t="s">
        <v>548</v>
      </c>
      <c r="B566" s="140" t="s">
        <v>2541</v>
      </c>
      <c r="C566" s="144">
        <v>50769</v>
      </c>
      <c r="D566" s="144">
        <v>158</v>
      </c>
      <c r="E566" s="144">
        <v>5889</v>
      </c>
      <c r="F566" s="145">
        <v>32335</v>
      </c>
      <c r="G566" s="144">
        <v>2943</v>
      </c>
      <c r="H566" s="144">
        <v>9444</v>
      </c>
      <c r="I566" s="140"/>
      <c r="J566" s="140"/>
      <c r="K566" s="174" t="s">
        <v>208</v>
      </c>
      <c r="L566" s="140" t="s">
        <v>1107</v>
      </c>
      <c r="M566" s="150">
        <v>2033.85</v>
      </c>
      <c r="N566" s="150">
        <v>56.550000000000004</v>
      </c>
      <c r="O566" s="150">
        <v>152.1</v>
      </c>
      <c r="P566" s="150">
        <v>71.500000000000085</v>
      </c>
      <c r="Q566" s="150">
        <v>2314</v>
      </c>
      <c r="R566" s="151">
        <f t="shared" si="16"/>
        <v>71.500000000000085</v>
      </c>
      <c r="S566" s="153">
        <f t="shared" si="17"/>
        <v>2314</v>
      </c>
    </row>
    <row r="567" spans="1:19" x14ac:dyDescent="0.4">
      <c r="A567" s="136" t="s">
        <v>511</v>
      </c>
      <c r="B567" s="200" t="s">
        <v>2542</v>
      </c>
      <c r="C567" s="144">
        <v>311270</v>
      </c>
      <c r="D567" s="144">
        <v>59762</v>
      </c>
      <c r="E567" s="144">
        <v>63553</v>
      </c>
      <c r="F567" s="145">
        <v>181159</v>
      </c>
      <c r="G567" s="144">
        <v>6795</v>
      </c>
      <c r="H567" s="144">
        <v>1</v>
      </c>
      <c r="I567" s="140"/>
      <c r="J567" s="140"/>
      <c r="K567" s="174" t="s">
        <v>209</v>
      </c>
      <c r="L567" s="140" t="s">
        <v>1108</v>
      </c>
      <c r="M567" s="150">
        <v>673</v>
      </c>
      <c r="N567" s="150">
        <v>17</v>
      </c>
      <c r="O567" s="150">
        <v>73</v>
      </c>
      <c r="P567" s="150">
        <v>125.5</v>
      </c>
      <c r="Q567" s="150">
        <v>888.5</v>
      </c>
      <c r="R567" s="151">
        <f t="shared" si="16"/>
        <v>125.5</v>
      </c>
      <c r="S567" s="153">
        <f t="shared" si="17"/>
        <v>888.5</v>
      </c>
    </row>
    <row r="568" spans="1:19" x14ac:dyDescent="0.4">
      <c r="A568" s="136" t="s">
        <v>512</v>
      </c>
      <c r="B568" s="140" t="s">
        <v>2543</v>
      </c>
      <c r="C568" s="144">
        <v>89746</v>
      </c>
      <c r="D568" s="144">
        <v>8902</v>
      </c>
      <c r="E568" s="144">
        <v>5830</v>
      </c>
      <c r="F568" s="145">
        <v>73333</v>
      </c>
      <c r="G568" s="144">
        <v>355</v>
      </c>
      <c r="H568" s="144">
        <v>1326</v>
      </c>
      <c r="I568" s="140"/>
      <c r="J568" s="140"/>
      <c r="K568" s="174" t="s">
        <v>157</v>
      </c>
      <c r="L568" s="140" t="s">
        <v>1056</v>
      </c>
      <c r="M568" s="150">
        <v>319.733</v>
      </c>
      <c r="N568" s="150">
        <v>12.077500000000001</v>
      </c>
      <c r="O568" s="150">
        <v>24.287800000000004</v>
      </c>
      <c r="P568" s="150">
        <v>16.577899999999929</v>
      </c>
      <c r="Q568" s="150">
        <v>372.67619999999994</v>
      </c>
      <c r="R568" s="151">
        <f t="shared" si="16"/>
        <v>16.577899999999929</v>
      </c>
      <c r="S568" s="153">
        <f t="shared" si="17"/>
        <v>372.67619999999994</v>
      </c>
    </row>
    <row r="569" spans="1:19" x14ac:dyDescent="0.4">
      <c r="A569" s="136" t="s">
        <v>513</v>
      </c>
      <c r="B569" s="140" t="s">
        <v>2544</v>
      </c>
      <c r="C569" s="144">
        <v>80774</v>
      </c>
      <c r="D569" s="144">
        <v>10478</v>
      </c>
      <c r="E569" s="144">
        <v>6559</v>
      </c>
      <c r="F569" s="145">
        <v>59368</v>
      </c>
      <c r="G569" s="144">
        <v>4085</v>
      </c>
      <c r="H569" s="144">
        <v>284</v>
      </c>
      <c r="I569" s="140"/>
      <c r="J569" s="140"/>
      <c r="K569" s="174" t="s">
        <v>158</v>
      </c>
      <c r="L569" s="140" t="s">
        <v>1057</v>
      </c>
      <c r="M569" s="150">
        <v>1487.23</v>
      </c>
      <c r="N569" s="150">
        <v>29.639999999999997</v>
      </c>
      <c r="O569" s="150">
        <v>66.48</v>
      </c>
      <c r="P569" s="150">
        <v>63.259999999999891</v>
      </c>
      <c r="Q569" s="150">
        <v>1646.61</v>
      </c>
      <c r="R569" s="151">
        <f t="shared" si="16"/>
        <v>63.259999999999891</v>
      </c>
      <c r="S569" s="153">
        <f t="shared" si="17"/>
        <v>1646.6100000000001</v>
      </c>
    </row>
    <row r="570" spans="1:19" x14ac:dyDescent="0.4">
      <c r="A570" s="136" t="s">
        <v>514</v>
      </c>
      <c r="B570" s="140" t="s">
        <v>2545</v>
      </c>
      <c r="C570" s="144">
        <v>69229</v>
      </c>
      <c r="D570" s="144">
        <v>7210</v>
      </c>
      <c r="E570" s="144">
        <v>9977</v>
      </c>
      <c r="F570" s="145">
        <v>44775</v>
      </c>
      <c r="G570" s="144">
        <v>4626</v>
      </c>
      <c r="H570" s="144">
        <v>2641</v>
      </c>
      <c r="I570" s="140"/>
      <c r="J570" s="140"/>
      <c r="K570" s="174" t="s">
        <v>159</v>
      </c>
      <c r="L570" s="140" t="s">
        <v>1058</v>
      </c>
      <c r="M570" s="150">
        <v>2703.35</v>
      </c>
      <c r="N570" s="150">
        <v>93.929999999999978</v>
      </c>
      <c r="O570" s="150">
        <v>157.54999999999998</v>
      </c>
      <c r="P570" s="150">
        <v>108.71000000000058</v>
      </c>
      <c r="Q570" s="150">
        <v>3063.5400000000004</v>
      </c>
      <c r="R570" s="151">
        <f t="shared" si="16"/>
        <v>108.71000000000058</v>
      </c>
      <c r="S570" s="153">
        <f t="shared" si="17"/>
        <v>3063.5400000000004</v>
      </c>
    </row>
    <row r="571" spans="1:19" x14ac:dyDescent="0.4">
      <c r="A571" s="136" t="s">
        <v>515</v>
      </c>
      <c r="B571" s="140" t="s">
        <v>2546</v>
      </c>
      <c r="C571" s="144">
        <v>50607</v>
      </c>
      <c r="D571" s="144">
        <v>3728</v>
      </c>
      <c r="E571" s="144">
        <v>2390</v>
      </c>
      <c r="F571" s="145">
        <v>43016</v>
      </c>
      <c r="G571" s="144">
        <v>1473</v>
      </c>
      <c r="H571" s="144">
        <v>0</v>
      </c>
      <c r="I571" s="140"/>
      <c r="J571" s="140"/>
      <c r="K571" s="174" t="s">
        <v>160</v>
      </c>
      <c r="L571" s="140" t="s">
        <v>1059</v>
      </c>
      <c r="M571" s="150">
        <v>3904.2709</v>
      </c>
      <c r="N571" s="150">
        <v>153.5557</v>
      </c>
      <c r="O571" s="150">
        <v>256.22309999999999</v>
      </c>
      <c r="P571" s="150">
        <v>248.06900000000093</v>
      </c>
      <c r="Q571" s="150">
        <v>4562.1187000000009</v>
      </c>
      <c r="R571" s="151">
        <f t="shared" si="16"/>
        <v>248.06900000000093</v>
      </c>
      <c r="S571" s="153">
        <f t="shared" si="17"/>
        <v>4562.1187000000009</v>
      </c>
    </row>
    <row r="572" spans="1:19" x14ac:dyDescent="0.4">
      <c r="A572" s="136" t="s">
        <v>516</v>
      </c>
      <c r="B572" s="140" t="s">
        <v>2547</v>
      </c>
      <c r="C572" s="144">
        <v>111029</v>
      </c>
      <c r="D572" s="144">
        <v>20851</v>
      </c>
      <c r="E572" s="144">
        <v>6361</v>
      </c>
      <c r="F572" s="145">
        <v>80176</v>
      </c>
      <c r="G572" s="144">
        <v>3641</v>
      </c>
      <c r="H572" s="144">
        <v>0</v>
      </c>
      <c r="I572" s="140"/>
      <c r="J572" s="140"/>
      <c r="K572" s="174" t="s">
        <v>161</v>
      </c>
      <c r="L572" s="140" t="s">
        <v>1060</v>
      </c>
      <c r="M572" s="150">
        <v>3036.0228999999999</v>
      </c>
      <c r="N572" s="150">
        <v>169.0607</v>
      </c>
      <c r="O572" s="150">
        <v>400.36070000000001</v>
      </c>
      <c r="P572" s="150">
        <v>90.366400000000056</v>
      </c>
      <c r="Q572" s="150">
        <v>3695.8107</v>
      </c>
      <c r="R572" s="151">
        <f t="shared" si="16"/>
        <v>90.366400000000056</v>
      </c>
      <c r="S572" s="153">
        <f t="shared" si="17"/>
        <v>3695.8107</v>
      </c>
    </row>
    <row r="573" spans="1:19" x14ac:dyDescent="0.4">
      <c r="A573" s="136" t="s">
        <v>517</v>
      </c>
      <c r="B573" s="140" t="s">
        <v>2548</v>
      </c>
      <c r="C573" s="144">
        <v>96097</v>
      </c>
      <c r="D573" s="144">
        <v>8609</v>
      </c>
      <c r="E573" s="144">
        <v>4199</v>
      </c>
      <c r="F573" s="145">
        <v>80270</v>
      </c>
      <c r="G573" s="144">
        <v>3019</v>
      </c>
      <c r="H573" s="144">
        <v>0</v>
      </c>
      <c r="I573" s="140"/>
      <c r="J573" s="140"/>
      <c r="K573" s="174" t="s">
        <v>162</v>
      </c>
      <c r="L573" s="140" t="s">
        <v>1061</v>
      </c>
      <c r="M573" s="150">
        <v>1482.4777999999999</v>
      </c>
      <c r="N573" s="150">
        <v>57.219599999999993</v>
      </c>
      <c r="O573" s="150">
        <v>86.068100000000001</v>
      </c>
      <c r="P573" s="150">
        <v>47.233100000000022</v>
      </c>
      <c r="Q573" s="150">
        <v>1672.9985999999999</v>
      </c>
      <c r="R573" s="151">
        <f t="shared" si="16"/>
        <v>47.233100000000022</v>
      </c>
      <c r="S573" s="153">
        <f t="shared" si="17"/>
        <v>1672.9985999999997</v>
      </c>
    </row>
    <row r="574" spans="1:19" x14ac:dyDescent="0.4">
      <c r="A574" s="136" t="s">
        <v>518</v>
      </c>
      <c r="B574" s="140" t="s">
        <v>2549</v>
      </c>
      <c r="C574" s="144">
        <v>127402</v>
      </c>
      <c r="D574" s="144">
        <v>14523</v>
      </c>
      <c r="E574" s="144">
        <v>4200</v>
      </c>
      <c r="F574" s="145">
        <v>103120</v>
      </c>
      <c r="G574" s="144">
        <v>5493</v>
      </c>
      <c r="H574" s="144">
        <v>66</v>
      </c>
      <c r="I574" s="140"/>
      <c r="J574" s="140"/>
      <c r="K574" s="174" t="s">
        <v>163</v>
      </c>
      <c r="L574" s="140" t="s">
        <v>1062</v>
      </c>
      <c r="M574" s="150">
        <v>820.57550000000003</v>
      </c>
      <c r="N574" s="150">
        <v>66.255499999999998</v>
      </c>
      <c r="O574" s="150">
        <v>30.067700000000002</v>
      </c>
      <c r="P574" s="150">
        <v>77.020600000000101</v>
      </c>
      <c r="Q574" s="150">
        <v>993.91930000000013</v>
      </c>
      <c r="R574" s="151">
        <f t="shared" si="16"/>
        <v>77.020600000000101</v>
      </c>
      <c r="S574" s="153">
        <f t="shared" si="17"/>
        <v>993.91930000000002</v>
      </c>
    </row>
    <row r="575" spans="1:19" x14ac:dyDescent="0.4">
      <c r="A575" s="136" t="s">
        <v>519</v>
      </c>
      <c r="B575" s="140" t="s">
        <v>2550</v>
      </c>
      <c r="C575" s="144">
        <v>102586</v>
      </c>
      <c r="D575" s="144">
        <v>9202</v>
      </c>
      <c r="E575" s="144">
        <v>7739</v>
      </c>
      <c r="F575" s="145">
        <v>85450</v>
      </c>
      <c r="G575" s="144">
        <v>88</v>
      </c>
      <c r="H575" s="144">
        <v>107</v>
      </c>
      <c r="I575" s="140"/>
      <c r="J575" s="140"/>
      <c r="K575" s="174" t="s">
        <v>164</v>
      </c>
      <c r="L575" s="140" t="s">
        <v>1063</v>
      </c>
      <c r="M575" s="150">
        <v>1209.3963999999999</v>
      </c>
      <c r="N575" s="150">
        <v>30.0687</v>
      </c>
      <c r="O575" s="150">
        <v>83.858399999999989</v>
      </c>
      <c r="P575" s="150">
        <v>66.457199999999943</v>
      </c>
      <c r="Q575" s="150">
        <v>1389.7806999999998</v>
      </c>
      <c r="R575" s="151">
        <f t="shared" si="16"/>
        <v>66.457199999999943</v>
      </c>
      <c r="S575" s="153">
        <f t="shared" si="17"/>
        <v>1389.7806999999998</v>
      </c>
    </row>
    <row r="576" spans="1:19" x14ac:dyDescent="0.4">
      <c r="A576" s="136" t="s">
        <v>520</v>
      </c>
      <c r="B576" s="140" t="s">
        <v>2551</v>
      </c>
      <c r="C576" s="144">
        <v>99555</v>
      </c>
      <c r="D576" s="144">
        <v>7406</v>
      </c>
      <c r="E576" s="144">
        <v>6121</v>
      </c>
      <c r="F576" s="145">
        <v>85782</v>
      </c>
      <c r="G576" s="144">
        <v>246</v>
      </c>
      <c r="H576" s="144">
        <v>0</v>
      </c>
      <c r="I576" s="140"/>
      <c r="J576" s="140"/>
      <c r="K576" s="174" t="s">
        <v>165</v>
      </c>
      <c r="L576" s="140" t="s">
        <v>1064</v>
      </c>
      <c r="M576" s="150">
        <v>714.42000000000007</v>
      </c>
      <c r="N576" s="150">
        <v>10.930000000000003</v>
      </c>
      <c r="O576" s="150">
        <v>39.400000000000006</v>
      </c>
      <c r="P576" s="150">
        <v>26.689999999999969</v>
      </c>
      <c r="Q576" s="150">
        <v>791.44</v>
      </c>
      <c r="R576" s="151">
        <f t="shared" si="16"/>
        <v>26.689999999999969</v>
      </c>
      <c r="S576" s="153">
        <f t="shared" si="17"/>
        <v>791.43999999999994</v>
      </c>
    </row>
    <row r="577" spans="1:19" x14ac:dyDescent="0.4">
      <c r="A577" s="136" t="s">
        <v>521</v>
      </c>
      <c r="B577" s="140" t="s">
        <v>2552</v>
      </c>
      <c r="C577" s="144">
        <v>147101</v>
      </c>
      <c r="D577" s="144">
        <v>24530</v>
      </c>
      <c r="E577" s="144">
        <v>8716</v>
      </c>
      <c r="F577" s="145">
        <v>104721</v>
      </c>
      <c r="G577" s="144">
        <v>9134</v>
      </c>
      <c r="H577" s="144">
        <v>0</v>
      </c>
      <c r="I577" s="140"/>
      <c r="J577" s="140"/>
      <c r="K577" s="174" t="s">
        <v>122</v>
      </c>
      <c r="L577" s="140" t="s">
        <v>1021</v>
      </c>
      <c r="M577" s="150">
        <v>979.25540000000001</v>
      </c>
      <c r="N577" s="150">
        <v>241.10030000000003</v>
      </c>
      <c r="O577" s="150">
        <v>90.75109999999998</v>
      </c>
      <c r="P577" s="201">
        <v>-115.46260000000007</v>
      </c>
      <c r="Q577" s="150">
        <v>1195.6442</v>
      </c>
      <c r="R577" s="151">
        <f t="shared" si="16"/>
        <v>-115.46260000000007</v>
      </c>
      <c r="S577" s="153">
        <f t="shared" si="17"/>
        <v>1195.6442</v>
      </c>
    </row>
    <row r="578" spans="1:19" x14ac:dyDescent="0.4">
      <c r="A578" s="136" t="s">
        <v>522</v>
      </c>
      <c r="B578" s="140" t="s">
        <v>2553</v>
      </c>
      <c r="C578" s="144">
        <v>39875</v>
      </c>
      <c r="D578" s="144">
        <v>2078</v>
      </c>
      <c r="E578" s="144">
        <v>2600</v>
      </c>
      <c r="F578" s="145">
        <v>35177</v>
      </c>
      <c r="G578" s="144">
        <v>7</v>
      </c>
      <c r="H578" s="144">
        <v>13</v>
      </c>
      <c r="I578" s="140"/>
      <c r="J578" s="140"/>
      <c r="K578" s="174" t="s">
        <v>123</v>
      </c>
      <c r="L578" s="140" t="s">
        <v>1022</v>
      </c>
      <c r="M578" s="150">
        <v>738.35630000000003</v>
      </c>
      <c r="N578" s="150">
        <v>30.586500000000001</v>
      </c>
      <c r="O578" s="150">
        <v>56.751200000000004</v>
      </c>
      <c r="P578" s="150">
        <v>35.121500000000005</v>
      </c>
      <c r="Q578" s="150">
        <v>860.81550000000004</v>
      </c>
      <c r="R578" s="151">
        <f t="shared" si="16"/>
        <v>35.121500000000005</v>
      </c>
      <c r="S578" s="153">
        <f t="shared" si="17"/>
        <v>860.81550000000004</v>
      </c>
    </row>
    <row r="579" spans="1:19" x14ac:dyDescent="0.4">
      <c r="A579" s="136" t="s">
        <v>602</v>
      </c>
      <c r="B579" s="140" t="s">
        <v>2554</v>
      </c>
      <c r="C579" s="144">
        <v>832921</v>
      </c>
      <c r="D579" s="144">
        <v>182610</v>
      </c>
      <c r="E579" s="144">
        <v>146379</v>
      </c>
      <c r="F579" s="145">
        <v>433065</v>
      </c>
      <c r="G579" s="144">
        <v>70867</v>
      </c>
      <c r="H579" s="144">
        <v>0</v>
      </c>
      <c r="I579" s="140"/>
      <c r="J579" s="140"/>
      <c r="K579" s="174" t="s">
        <v>124</v>
      </c>
      <c r="L579" s="140" t="s">
        <v>1023</v>
      </c>
      <c r="M579" s="150">
        <v>3790.4770999999996</v>
      </c>
      <c r="N579" s="150">
        <v>137.3235</v>
      </c>
      <c r="O579" s="150">
        <v>296.57939999999996</v>
      </c>
      <c r="P579" s="150">
        <v>1100.7419999999997</v>
      </c>
      <c r="Q579" s="150">
        <v>5325.1219999999994</v>
      </c>
      <c r="R579" s="151">
        <f t="shared" si="16"/>
        <v>1100.7419999999997</v>
      </c>
      <c r="S579" s="153">
        <f t="shared" si="17"/>
        <v>5325.1219999999994</v>
      </c>
    </row>
    <row r="580" spans="1:19" x14ac:dyDescent="0.4">
      <c r="A580" s="136" t="s">
        <v>603</v>
      </c>
      <c r="B580" s="140" t="s">
        <v>2555</v>
      </c>
      <c r="C580" s="144">
        <v>183254</v>
      </c>
      <c r="D580" s="144">
        <v>18662</v>
      </c>
      <c r="E580" s="144">
        <v>11805</v>
      </c>
      <c r="F580" s="145">
        <v>138404</v>
      </c>
      <c r="G580" s="144">
        <v>13690</v>
      </c>
      <c r="H580" s="144">
        <v>693</v>
      </c>
      <c r="I580" s="140"/>
      <c r="J580" s="140"/>
      <c r="K580" s="174" t="s">
        <v>125</v>
      </c>
      <c r="L580" s="140" t="s">
        <v>1024</v>
      </c>
      <c r="M580" s="150">
        <v>2381.6896999999999</v>
      </c>
      <c r="N580" s="150">
        <v>123.357</v>
      </c>
      <c r="O580" s="150">
        <v>93.940300000000008</v>
      </c>
      <c r="P580" s="150">
        <v>1309.2744000000005</v>
      </c>
      <c r="Q580" s="150">
        <v>3908.2614000000003</v>
      </c>
      <c r="R580" s="151">
        <f t="shared" si="16"/>
        <v>1309.2744000000005</v>
      </c>
      <c r="S580" s="153">
        <f t="shared" si="17"/>
        <v>3908.2614000000003</v>
      </c>
    </row>
    <row r="581" spans="1:19" x14ac:dyDescent="0.4">
      <c r="A581" s="136" t="s">
        <v>604</v>
      </c>
      <c r="B581" s="140" t="s">
        <v>2556</v>
      </c>
      <c r="C581" s="144">
        <v>139198</v>
      </c>
      <c r="D581" s="144">
        <v>8483</v>
      </c>
      <c r="E581" s="144">
        <v>35533</v>
      </c>
      <c r="F581" s="145">
        <v>87668</v>
      </c>
      <c r="G581" s="144">
        <v>7513</v>
      </c>
      <c r="H581" s="144">
        <v>1</v>
      </c>
      <c r="I581" s="140"/>
      <c r="J581" s="140"/>
      <c r="K581" s="174" t="s">
        <v>126</v>
      </c>
      <c r="L581" s="140" t="s">
        <v>1025</v>
      </c>
      <c r="M581" s="150">
        <v>1693.9483</v>
      </c>
      <c r="N581" s="150">
        <v>69.150400000000005</v>
      </c>
      <c r="O581" s="150">
        <v>62.447200000000009</v>
      </c>
      <c r="P581" s="150">
        <v>771.77439999999979</v>
      </c>
      <c r="Q581" s="150">
        <v>2597.3202999999999</v>
      </c>
      <c r="R581" s="151">
        <f t="shared" ref="R581:R644" si="18">SUM(Q581-M581-N581-O581)</f>
        <v>771.77439999999979</v>
      </c>
      <c r="S581" s="153">
        <f t="shared" ref="S581:S644" si="19">SUM(M581:P581)</f>
        <v>2597.3202999999999</v>
      </c>
    </row>
    <row r="582" spans="1:19" x14ac:dyDescent="0.4">
      <c r="A582" s="136" t="s">
        <v>605</v>
      </c>
      <c r="B582" s="140" t="s">
        <v>2557</v>
      </c>
      <c r="C582" s="144">
        <v>97183</v>
      </c>
      <c r="D582" s="144">
        <v>9190</v>
      </c>
      <c r="E582" s="144">
        <v>7094</v>
      </c>
      <c r="F582" s="145">
        <v>79958</v>
      </c>
      <c r="G582" s="144">
        <v>552</v>
      </c>
      <c r="H582" s="144">
        <v>389</v>
      </c>
      <c r="I582" s="140"/>
      <c r="J582" s="140"/>
      <c r="K582" s="174" t="s">
        <v>127</v>
      </c>
      <c r="L582" s="140" t="s">
        <v>1026</v>
      </c>
      <c r="M582" s="150">
        <v>1537.3384000000001</v>
      </c>
      <c r="N582" s="150">
        <v>41.635199999999998</v>
      </c>
      <c r="O582" s="150">
        <v>76.135800000000003</v>
      </c>
      <c r="P582" s="150">
        <v>1502.4978000000003</v>
      </c>
      <c r="Q582" s="150">
        <v>3157.6072000000004</v>
      </c>
      <c r="R582" s="151">
        <f t="shared" si="18"/>
        <v>1502.4978000000003</v>
      </c>
      <c r="S582" s="153">
        <f t="shared" si="19"/>
        <v>3157.6072000000004</v>
      </c>
    </row>
    <row r="583" spans="1:19" x14ac:dyDescent="0.4">
      <c r="A583" s="136" t="s">
        <v>606</v>
      </c>
      <c r="B583" s="140" t="s">
        <v>2558</v>
      </c>
      <c r="C583" s="144">
        <v>68269</v>
      </c>
      <c r="D583" s="144">
        <v>8056</v>
      </c>
      <c r="E583" s="144">
        <v>2746</v>
      </c>
      <c r="F583" s="145">
        <v>53938</v>
      </c>
      <c r="G583" s="144">
        <v>3390</v>
      </c>
      <c r="H583" s="144">
        <v>139</v>
      </c>
      <c r="I583" s="140"/>
      <c r="J583" s="140"/>
      <c r="K583" s="174" t="s">
        <v>140</v>
      </c>
      <c r="L583" s="140" t="s">
        <v>1039</v>
      </c>
      <c r="M583" s="150">
        <v>846.91369999999984</v>
      </c>
      <c r="N583" s="150">
        <v>25.084500000000002</v>
      </c>
      <c r="O583" s="150">
        <v>36.763399999999997</v>
      </c>
      <c r="P583" s="150">
        <v>31.411900000000038</v>
      </c>
      <c r="Q583" s="150">
        <v>940.17349999999988</v>
      </c>
      <c r="R583" s="151">
        <f t="shared" si="18"/>
        <v>31.411900000000038</v>
      </c>
      <c r="S583" s="153">
        <f t="shared" si="19"/>
        <v>940.17349999999999</v>
      </c>
    </row>
    <row r="584" spans="1:19" x14ac:dyDescent="0.4">
      <c r="A584" s="136" t="s">
        <v>607</v>
      </c>
      <c r="B584" s="140" t="s">
        <v>2559</v>
      </c>
      <c r="C584" s="144">
        <v>106792</v>
      </c>
      <c r="D584" s="144">
        <v>9004</v>
      </c>
      <c r="E584" s="144">
        <v>9365</v>
      </c>
      <c r="F584" s="145">
        <v>83061</v>
      </c>
      <c r="G584" s="144">
        <v>3503</v>
      </c>
      <c r="H584" s="144">
        <v>1859</v>
      </c>
      <c r="I584" s="140"/>
      <c r="J584" s="140"/>
      <c r="K584" s="174" t="s">
        <v>141</v>
      </c>
      <c r="L584" s="140" t="s">
        <v>1040</v>
      </c>
      <c r="M584" s="150">
        <v>1118.3057999999999</v>
      </c>
      <c r="N584" s="150">
        <v>30.676999999999996</v>
      </c>
      <c r="O584" s="150">
        <v>76.953799999999987</v>
      </c>
      <c r="P584" s="150">
        <v>42.789700000000195</v>
      </c>
      <c r="Q584" s="150">
        <v>1268.7263</v>
      </c>
      <c r="R584" s="151">
        <f t="shared" si="18"/>
        <v>42.789700000000195</v>
      </c>
      <c r="S584" s="153">
        <f t="shared" si="19"/>
        <v>1268.7263</v>
      </c>
    </row>
    <row r="585" spans="1:19" x14ac:dyDescent="0.4">
      <c r="A585" s="136" t="s">
        <v>608</v>
      </c>
      <c r="B585" s="140" t="s">
        <v>2560</v>
      </c>
      <c r="C585" s="144">
        <v>162897</v>
      </c>
      <c r="D585" s="144">
        <v>11636</v>
      </c>
      <c r="E585" s="144">
        <v>5471</v>
      </c>
      <c r="F585" s="145">
        <v>83384</v>
      </c>
      <c r="G585" s="144">
        <v>6530</v>
      </c>
      <c r="H585" s="144">
        <v>55876</v>
      </c>
      <c r="I585" s="140"/>
      <c r="J585" s="140"/>
      <c r="K585" s="174" t="s">
        <v>142</v>
      </c>
      <c r="L585" s="140" t="s">
        <v>1041</v>
      </c>
      <c r="M585" s="150">
        <v>1266.75</v>
      </c>
      <c r="N585" s="150">
        <v>32.661000000000001</v>
      </c>
      <c r="O585" s="150">
        <v>44.462000000000003</v>
      </c>
      <c r="P585" s="150">
        <v>59.347000000000023</v>
      </c>
      <c r="Q585" s="150">
        <v>1403.22</v>
      </c>
      <c r="R585" s="151">
        <f t="shared" si="18"/>
        <v>59.347000000000023</v>
      </c>
      <c r="S585" s="153">
        <f t="shared" si="19"/>
        <v>1403.22</v>
      </c>
    </row>
    <row r="586" spans="1:19" x14ac:dyDescent="0.4">
      <c r="A586" s="136" t="s">
        <v>609</v>
      </c>
      <c r="B586" s="140" t="s">
        <v>2561</v>
      </c>
      <c r="C586" s="144">
        <v>202967</v>
      </c>
      <c r="D586" s="144">
        <v>17231</v>
      </c>
      <c r="E586" s="144">
        <v>18390</v>
      </c>
      <c r="F586" s="145">
        <v>157620</v>
      </c>
      <c r="G586" s="144">
        <v>9564</v>
      </c>
      <c r="H586" s="144">
        <v>162</v>
      </c>
      <c r="I586" s="140"/>
      <c r="J586" s="140"/>
      <c r="K586" s="174" t="s">
        <v>143</v>
      </c>
      <c r="L586" s="140" t="s">
        <v>1042</v>
      </c>
      <c r="M586" s="150">
        <v>1674.3299</v>
      </c>
      <c r="N586" s="150">
        <v>34.9848</v>
      </c>
      <c r="O586" s="150">
        <v>101.331</v>
      </c>
      <c r="P586" s="150">
        <v>65.653100000000293</v>
      </c>
      <c r="Q586" s="150">
        <v>1876.2988000000003</v>
      </c>
      <c r="R586" s="151">
        <f t="shared" si="18"/>
        <v>65.653100000000293</v>
      </c>
      <c r="S586" s="153">
        <f t="shared" si="19"/>
        <v>1876.2988</v>
      </c>
    </row>
    <row r="587" spans="1:19" x14ac:dyDescent="0.4">
      <c r="A587" s="136" t="s">
        <v>610</v>
      </c>
      <c r="B587" s="140" t="s">
        <v>2562</v>
      </c>
      <c r="C587" s="144">
        <v>114328</v>
      </c>
      <c r="D587" s="144">
        <v>11514</v>
      </c>
      <c r="E587" s="144">
        <v>9714</v>
      </c>
      <c r="F587" s="145">
        <v>82775</v>
      </c>
      <c r="G587" s="144">
        <v>9822</v>
      </c>
      <c r="H587" s="144">
        <v>503</v>
      </c>
      <c r="I587" s="140"/>
      <c r="J587" s="140"/>
      <c r="K587" s="174" t="s">
        <v>144</v>
      </c>
      <c r="L587" s="140" t="s">
        <v>1043</v>
      </c>
      <c r="M587" s="150">
        <v>3725.4</v>
      </c>
      <c r="N587" s="150">
        <v>119.27000000000001</v>
      </c>
      <c r="O587" s="150">
        <v>389.44</v>
      </c>
      <c r="P587" s="150">
        <v>292.77000000000095</v>
      </c>
      <c r="Q587" s="150">
        <v>4526.880000000001</v>
      </c>
      <c r="R587" s="151">
        <f t="shared" si="18"/>
        <v>292.77000000000095</v>
      </c>
      <c r="S587" s="153">
        <f t="shared" si="19"/>
        <v>4526.880000000001</v>
      </c>
    </row>
    <row r="588" spans="1:19" x14ac:dyDescent="0.4">
      <c r="A588" s="136" t="s">
        <v>611</v>
      </c>
      <c r="B588" s="140" t="s">
        <v>2563</v>
      </c>
      <c r="C588" s="144">
        <v>155569</v>
      </c>
      <c r="D588" s="144">
        <v>14079</v>
      </c>
      <c r="E588" s="144">
        <v>11529</v>
      </c>
      <c r="F588" s="145">
        <v>122737</v>
      </c>
      <c r="G588" s="144">
        <v>7224</v>
      </c>
      <c r="H588" s="144">
        <v>0</v>
      </c>
      <c r="I588" s="140"/>
      <c r="J588" s="140"/>
      <c r="K588" s="174" t="s">
        <v>145</v>
      </c>
      <c r="L588" s="140" t="s">
        <v>1044</v>
      </c>
      <c r="M588" s="150">
        <v>555.63310000000001</v>
      </c>
      <c r="N588" s="150">
        <v>7.2202999999999999</v>
      </c>
      <c r="O588" s="150">
        <v>65.341700000000003</v>
      </c>
      <c r="P588" s="150">
        <v>29.161400000000086</v>
      </c>
      <c r="Q588" s="150">
        <v>657.3565000000001</v>
      </c>
      <c r="R588" s="151">
        <f t="shared" si="18"/>
        <v>29.161400000000086</v>
      </c>
      <c r="S588" s="153">
        <f t="shared" si="19"/>
        <v>657.35649999999998</v>
      </c>
    </row>
    <row r="589" spans="1:19" x14ac:dyDescent="0.4">
      <c r="A589" s="136" t="s">
        <v>612</v>
      </c>
      <c r="B589" s="140" t="s">
        <v>2564</v>
      </c>
      <c r="C589" s="144">
        <v>109486</v>
      </c>
      <c r="D589" s="144">
        <v>11055</v>
      </c>
      <c r="E589" s="144">
        <v>5233</v>
      </c>
      <c r="F589" s="145">
        <v>88770</v>
      </c>
      <c r="G589" s="144">
        <v>4425</v>
      </c>
      <c r="H589" s="144">
        <v>3</v>
      </c>
      <c r="I589" s="140"/>
      <c r="J589" s="140"/>
      <c r="K589" s="174" t="s">
        <v>146</v>
      </c>
      <c r="L589" s="140" t="s">
        <v>1045</v>
      </c>
      <c r="M589" s="150">
        <v>1022.0403</v>
      </c>
      <c r="N589" s="150">
        <v>21.269400000000001</v>
      </c>
      <c r="O589" s="150">
        <v>84.598299999999995</v>
      </c>
      <c r="P589" s="150">
        <v>67.850899999999825</v>
      </c>
      <c r="Q589" s="150">
        <v>1195.7588999999998</v>
      </c>
      <c r="R589" s="151">
        <f t="shared" si="18"/>
        <v>67.850899999999825</v>
      </c>
      <c r="S589" s="153">
        <f t="shared" si="19"/>
        <v>1195.7588999999998</v>
      </c>
    </row>
    <row r="590" spans="1:19" x14ac:dyDescent="0.4">
      <c r="A590" s="136" t="s">
        <v>613</v>
      </c>
      <c r="B590" s="140" t="s">
        <v>2565</v>
      </c>
      <c r="C590" s="144">
        <v>176114</v>
      </c>
      <c r="D590" s="144">
        <v>25962</v>
      </c>
      <c r="E590" s="144">
        <v>18428</v>
      </c>
      <c r="F590" s="145">
        <v>112562</v>
      </c>
      <c r="G590" s="144">
        <v>17016</v>
      </c>
      <c r="H590" s="144">
        <v>2146</v>
      </c>
      <c r="I590" s="140"/>
      <c r="J590" s="140"/>
      <c r="K590" s="174" t="s">
        <v>130</v>
      </c>
      <c r="L590" s="140" t="s">
        <v>1029</v>
      </c>
      <c r="M590" s="150">
        <v>1126.8632</v>
      </c>
      <c r="N590" s="150">
        <v>40.806599999999996</v>
      </c>
      <c r="O590" s="150">
        <v>89.721000000000004</v>
      </c>
      <c r="P590" s="150">
        <v>59.168000000000006</v>
      </c>
      <c r="Q590" s="150">
        <v>1316.5588</v>
      </c>
      <c r="R590" s="151">
        <f t="shared" si="18"/>
        <v>59.168000000000006</v>
      </c>
      <c r="S590" s="153">
        <f t="shared" si="19"/>
        <v>1316.5587999999998</v>
      </c>
    </row>
    <row r="591" spans="1:19" x14ac:dyDescent="0.4">
      <c r="A591" s="136" t="s">
        <v>614</v>
      </c>
      <c r="B591" s="140" t="s">
        <v>2566</v>
      </c>
      <c r="C591" s="144">
        <v>125847</v>
      </c>
      <c r="D591" s="144">
        <v>13957</v>
      </c>
      <c r="E591" s="144">
        <v>4132</v>
      </c>
      <c r="F591" s="145">
        <v>99862</v>
      </c>
      <c r="G591" s="144">
        <v>7763</v>
      </c>
      <c r="H591" s="144">
        <v>133</v>
      </c>
      <c r="I591" s="140"/>
      <c r="J591" s="140"/>
      <c r="K591" s="174" t="s">
        <v>131</v>
      </c>
      <c r="L591" s="140" t="s">
        <v>1030</v>
      </c>
      <c r="M591" s="150">
        <v>2313.1752000000001</v>
      </c>
      <c r="N591" s="150">
        <v>82.14670000000001</v>
      </c>
      <c r="O591" s="150">
        <v>108.5692</v>
      </c>
      <c r="P591" s="150">
        <v>145.18999999999974</v>
      </c>
      <c r="Q591" s="150">
        <v>2649.0810999999999</v>
      </c>
      <c r="R591" s="151">
        <f t="shared" si="18"/>
        <v>145.18999999999974</v>
      </c>
      <c r="S591" s="153">
        <f t="shared" si="19"/>
        <v>2649.0810999999994</v>
      </c>
    </row>
    <row r="592" spans="1:19" x14ac:dyDescent="0.4">
      <c r="A592" s="136" t="s">
        <v>615</v>
      </c>
      <c r="B592" s="140" t="s">
        <v>2567</v>
      </c>
      <c r="C592" s="144">
        <v>197232</v>
      </c>
      <c r="D592" s="144">
        <v>16458</v>
      </c>
      <c r="E592" s="144">
        <v>43938</v>
      </c>
      <c r="F592" s="145">
        <v>129973</v>
      </c>
      <c r="G592" s="144">
        <v>6844</v>
      </c>
      <c r="H592" s="144">
        <v>19</v>
      </c>
      <c r="I592" s="140"/>
      <c r="J592" s="140"/>
      <c r="K592" s="174" t="s">
        <v>132</v>
      </c>
      <c r="L592" s="140" t="s">
        <v>1031</v>
      </c>
      <c r="M592" s="150">
        <v>1223.4423000000002</v>
      </c>
      <c r="N592" s="150">
        <v>75.9208</v>
      </c>
      <c r="O592" s="150">
        <v>119.32670000000002</v>
      </c>
      <c r="P592" s="150">
        <v>41.476599999999905</v>
      </c>
      <c r="Q592" s="150">
        <v>1460.1664000000001</v>
      </c>
      <c r="R592" s="151">
        <f t="shared" si="18"/>
        <v>41.476599999999905</v>
      </c>
      <c r="S592" s="153">
        <f t="shared" si="19"/>
        <v>1460.1664000000003</v>
      </c>
    </row>
    <row r="593" spans="1:19" x14ac:dyDescent="0.4">
      <c r="A593" s="136" t="s">
        <v>616</v>
      </c>
      <c r="B593" s="140" t="s">
        <v>2568</v>
      </c>
      <c r="C593" s="144">
        <v>201814</v>
      </c>
      <c r="D593" s="144">
        <v>19961</v>
      </c>
      <c r="E593" s="144">
        <v>44855</v>
      </c>
      <c r="F593" s="145">
        <v>123009</v>
      </c>
      <c r="G593" s="144">
        <v>9674</v>
      </c>
      <c r="H593" s="144">
        <v>4315</v>
      </c>
      <c r="I593" s="140"/>
      <c r="J593" s="140"/>
      <c r="K593" s="174" t="s">
        <v>133</v>
      </c>
      <c r="L593" s="140" t="s">
        <v>1032</v>
      </c>
      <c r="M593" s="150">
        <v>1522.5978</v>
      </c>
      <c r="N593" s="150">
        <v>82.648600000000002</v>
      </c>
      <c r="O593" s="150">
        <v>263.3023</v>
      </c>
      <c r="P593" s="150">
        <v>82.159600000000012</v>
      </c>
      <c r="Q593" s="150">
        <v>1950.7083</v>
      </c>
      <c r="R593" s="151">
        <f t="shared" si="18"/>
        <v>82.159600000000012</v>
      </c>
      <c r="S593" s="153">
        <f t="shared" si="19"/>
        <v>1950.7083</v>
      </c>
    </row>
    <row r="594" spans="1:19" x14ac:dyDescent="0.4">
      <c r="A594" s="136" t="s">
        <v>617</v>
      </c>
      <c r="B594" s="140" t="s">
        <v>2569</v>
      </c>
      <c r="C594" s="144">
        <v>122728</v>
      </c>
      <c r="D594" s="144">
        <v>11175</v>
      </c>
      <c r="E594" s="144">
        <v>8189</v>
      </c>
      <c r="F594" s="145">
        <v>98477</v>
      </c>
      <c r="G594" s="144">
        <v>4886</v>
      </c>
      <c r="H594" s="144">
        <v>1</v>
      </c>
      <c r="I594" s="140"/>
      <c r="J594" s="140"/>
      <c r="K594" s="174" t="s">
        <v>134</v>
      </c>
      <c r="L594" s="140" t="s">
        <v>1033</v>
      </c>
      <c r="M594" s="150">
        <v>1454.5296000000001</v>
      </c>
      <c r="N594" s="150">
        <v>75.939700000000002</v>
      </c>
      <c r="O594" s="150">
        <v>138.8715</v>
      </c>
      <c r="P594" s="150">
        <v>45.715199999999726</v>
      </c>
      <c r="Q594" s="150">
        <v>1715.0559999999998</v>
      </c>
      <c r="R594" s="151">
        <f t="shared" si="18"/>
        <v>45.715199999999726</v>
      </c>
      <c r="S594" s="153">
        <f t="shared" si="19"/>
        <v>1715.0559999999996</v>
      </c>
    </row>
    <row r="595" spans="1:19" x14ac:dyDescent="0.4">
      <c r="A595" s="136" t="s">
        <v>618</v>
      </c>
      <c r="B595" s="140" t="s">
        <v>2570</v>
      </c>
      <c r="C595" s="144">
        <v>137554</v>
      </c>
      <c r="D595" s="144">
        <v>13821</v>
      </c>
      <c r="E595" s="144">
        <v>8243</v>
      </c>
      <c r="F595" s="145">
        <v>109377</v>
      </c>
      <c r="G595" s="144">
        <v>734</v>
      </c>
      <c r="H595" s="144">
        <v>5379</v>
      </c>
      <c r="I595" s="140"/>
      <c r="J595" s="140"/>
      <c r="K595" s="174" t="s">
        <v>135</v>
      </c>
      <c r="L595" s="140" t="s">
        <v>1034</v>
      </c>
      <c r="M595" s="150">
        <v>2480.9604999999997</v>
      </c>
      <c r="N595" s="150">
        <v>135.60750000000002</v>
      </c>
      <c r="O595" s="150">
        <v>239.21349999999998</v>
      </c>
      <c r="P595" s="150">
        <v>633.5055000000001</v>
      </c>
      <c r="Q595" s="150">
        <v>3489.2869999999998</v>
      </c>
      <c r="R595" s="151">
        <f t="shared" si="18"/>
        <v>633.5055000000001</v>
      </c>
      <c r="S595" s="153">
        <f t="shared" si="19"/>
        <v>3489.2869999999998</v>
      </c>
    </row>
    <row r="596" spans="1:19" x14ac:dyDescent="0.4">
      <c r="A596" s="136" t="s">
        <v>619</v>
      </c>
      <c r="B596" s="140" t="s">
        <v>2571</v>
      </c>
      <c r="C596" s="144">
        <v>168474</v>
      </c>
      <c r="D596" s="144">
        <v>12537</v>
      </c>
      <c r="E596" s="144">
        <v>33042</v>
      </c>
      <c r="F596" s="145">
        <v>87322</v>
      </c>
      <c r="G596" s="144">
        <v>15267</v>
      </c>
      <c r="H596" s="144">
        <v>20306</v>
      </c>
      <c r="I596" s="140"/>
      <c r="J596" s="140"/>
      <c r="K596" s="174" t="s">
        <v>136</v>
      </c>
      <c r="L596" s="140" t="s">
        <v>1035</v>
      </c>
      <c r="M596" s="150">
        <v>1033.4501</v>
      </c>
      <c r="N596" s="150">
        <v>48.859099999999991</v>
      </c>
      <c r="O596" s="150">
        <v>33.567399999999999</v>
      </c>
      <c r="P596" s="150">
        <v>329.6246000000001</v>
      </c>
      <c r="Q596" s="150">
        <v>1445.5012000000002</v>
      </c>
      <c r="R596" s="151">
        <f t="shared" si="18"/>
        <v>329.6246000000001</v>
      </c>
      <c r="S596" s="153">
        <f t="shared" si="19"/>
        <v>1445.5011999999999</v>
      </c>
    </row>
    <row r="597" spans="1:19" x14ac:dyDescent="0.4">
      <c r="A597" s="136" t="s">
        <v>620</v>
      </c>
      <c r="B597" s="140" t="s">
        <v>2572</v>
      </c>
      <c r="C597" s="144">
        <v>76265</v>
      </c>
      <c r="D597" s="144">
        <v>9227</v>
      </c>
      <c r="E597" s="144">
        <v>16371</v>
      </c>
      <c r="F597" s="145">
        <v>42426</v>
      </c>
      <c r="G597" s="144">
        <v>6618</v>
      </c>
      <c r="H597" s="144">
        <v>1623</v>
      </c>
      <c r="I597" s="140"/>
      <c r="J597" s="140"/>
      <c r="K597" s="174" t="s">
        <v>191</v>
      </c>
      <c r="L597" s="140" t="s">
        <v>1090</v>
      </c>
      <c r="M597" s="150">
        <v>1332.3971000000001</v>
      </c>
      <c r="N597" s="150">
        <v>56.74369999999999</v>
      </c>
      <c r="O597" s="150">
        <v>120.8668</v>
      </c>
      <c r="P597" s="201">
        <v>2134674.0382999997</v>
      </c>
      <c r="Q597" s="150">
        <v>2136184.0458999998</v>
      </c>
      <c r="R597" s="151">
        <f t="shared" si="18"/>
        <v>2134674.0382999997</v>
      </c>
      <c r="S597" s="153">
        <f t="shared" si="19"/>
        <v>2136184.0458999998</v>
      </c>
    </row>
    <row r="598" spans="1:19" x14ac:dyDescent="0.4">
      <c r="A598" s="136" t="s">
        <v>621</v>
      </c>
      <c r="B598" s="140" t="s">
        <v>2573</v>
      </c>
      <c r="C598" s="144">
        <v>221397</v>
      </c>
      <c r="D598" s="144">
        <v>4031</v>
      </c>
      <c r="E598" s="144">
        <v>11259</v>
      </c>
      <c r="F598" s="145">
        <v>115260</v>
      </c>
      <c r="G598" s="144">
        <v>15571</v>
      </c>
      <c r="H598" s="144">
        <v>75276</v>
      </c>
      <c r="I598" s="140"/>
      <c r="J598" s="140"/>
      <c r="K598" s="174" t="s">
        <v>192</v>
      </c>
      <c r="L598" s="140" t="s">
        <v>1091</v>
      </c>
      <c r="M598" s="150">
        <v>1777.8283000000001</v>
      </c>
      <c r="N598" s="150">
        <v>34.8125</v>
      </c>
      <c r="O598" s="150">
        <v>106.17469999999999</v>
      </c>
      <c r="P598" s="150">
        <v>99.902599999999936</v>
      </c>
      <c r="Q598" s="150">
        <v>2018.7181</v>
      </c>
      <c r="R598" s="151">
        <f t="shared" si="18"/>
        <v>99.902599999999936</v>
      </c>
      <c r="S598" s="153">
        <f t="shared" si="19"/>
        <v>2018.7181</v>
      </c>
    </row>
    <row r="599" spans="1:19" x14ac:dyDescent="0.4">
      <c r="A599" s="136" t="s">
        <v>622</v>
      </c>
      <c r="B599" s="140" t="s">
        <v>2574</v>
      </c>
      <c r="C599" s="144">
        <v>433249</v>
      </c>
      <c r="D599" s="144">
        <v>33302</v>
      </c>
      <c r="E599" s="144">
        <v>86341</v>
      </c>
      <c r="F599" s="145">
        <v>267267</v>
      </c>
      <c r="G599" s="144">
        <v>45834</v>
      </c>
      <c r="H599" s="144">
        <v>505</v>
      </c>
      <c r="I599" s="140"/>
      <c r="J599" s="140"/>
      <c r="K599" s="174" t="s">
        <v>193</v>
      </c>
      <c r="L599" s="140" t="s">
        <v>1092</v>
      </c>
      <c r="M599" s="150">
        <v>4181.5364000000009</v>
      </c>
      <c r="N599" s="150">
        <v>228.35840000000002</v>
      </c>
      <c r="O599" s="150">
        <v>633.65120000000002</v>
      </c>
      <c r="P599" s="150">
        <v>176.2489999999982</v>
      </c>
      <c r="Q599" s="150">
        <v>5219.7949999999992</v>
      </c>
      <c r="R599" s="151">
        <f t="shared" si="18"/>
        <v>176.2489999999982</v>
      </c>
      <c r="S599" s="153">
        <f t="shared" si="19"/>
        <v>5219.7949999999992</v>
      </c>
    </row>
    <row r="600" spans="1:19" x14ac:dyDescent="0.4">
      <c r="A600" s="136" t="s">
        <v>623</v>
      </c>
      <c r="B600" s="140" t="s">
        <v>2575</v>
      </c>
      <c r="C600" s="144">
        <v>96063</v>
      </c>
      <c r="D600" s="144">
        <v>5981</v>
      </c>
      <c r="E600" s="144">
        <v>24817</v>
      </c>
      <c r="F600" s="145">
        <v>61410</v>
      </c>
      <c r="G600" s="144">
        <v>3855</v>
      </c>
      <c r="H600" s="144">
        <v>0</v>
      </c>
      <c r="I600" s="140"/>
      <c r="J600" s="140"/>
      <c r="K600" s="174" t="s">
        <v>194</v>
      </c>
      <c r="L600" s="140" t="s">
        <v>1093</v>
      </c>
      <c r="M600" s="150">
        <v>1798.71</v>
      </c>
      <c r="N600" s="150">
        <v>41.34</v>
      </c>
      <c r="O600" s="150">
        <v>132.71</v>
      </c>
      <c r="P600" s="150">
        <v>86.46999999999997</v>
      </c>
      <c r="Q600" s="150">
        <v>2059.23</v>
      </c>
      <c r="R600" s="151">
        <f t="shared" si="18"/>
        <v>86.46999999999997</v>
      </c>
      <c r="S600" s="153">
        <f t="shared" si="19"/>
        <v>2059.23</v>
      </c>
    </row>
    <row r="601" spans="1:19" x14ac:dyDescent="0.4">
      <c r="A601" s="136" t="s">
        <v>624</v>
      </c>
      <c r="B601" s="140" t="s">
        <v>2576</v>
      </c>
      <c r="C601" s="144">
        <v>77084</v>
      </c>
      <c r="D601" s="144">
        <v>6324</v>
      </c>
      <c r="E601" s="144">
        <v>4554</v>
      </c>
      <c r="F601" s="145">
        <v>64069</v>
      </c>
      <c r="G601" s="144">
        <v>0</v>
      </c>
      <c r="H601" s="144">
        <v>2137</v>
      </c>
      <c r="I601" s="140"/>
      <c r="J601" s="140"/>
      <c r="K601" s="174" t="s">
        <v>195</v>
      </c>
      <c r="L601" s="140" t="s">
        <v>1094</v>
      </c>
      <c r="M601" s="150">
        <v>1377.789</v>
      </c>
      <c r="N601" s="150">
        <v>34.323999999999998</v>
      </c>
      <c r="O601" s="150">
        <v>116.31699999999999</v>
      </c>
      <c r="P601" s="150">
        <v>108.10099999999996</v>
      </c>
      <c r="Q601" s="150">
        <v>1636.5309999999999</v>
      </c>
      <c r="R601" s="151">
        <f t="shared" si="18"/>
        <v>108.10099999999996</v>
      </c>
      <c r="S601" s="153">
        <f t="shared" si="19"/>
        <v>1636.5309999999999</v>
      </c>
    </row>
    <row r="602" spans="1:19" x14ac:dyDescent="0.4">
      <c r="A602" s="136" t="s">
        <v>625</v>
      </c>
      <c r="B602" s="140" t="s">
        <v>2577</v>
      </c>
      <c r="C602" s="144">
        <v>61012</v>
      </c>
      <c r="D602" s="144">
        <v>5626</v>
      </c>
      <c r="E602" s="144">
        <v>3472</v>
      </c>
      <c r="F602" s="145">
        <v>48235</v>
      </c>
      <c r="G602" s="144">
        <v>3679</v>
      </c>
      <c r="H602" s="144">
        <v>0</v>
      </c>
      <c r="I602" s="140"/>
      <c r="J602" s="140"/>
      <c r="K602" s="174" t="s">
        <v>196</v>
      </c>
      <c r="L602" s="140" t="s">
        <v>1095</v>
      </c>
      <c r="M602" s="150">
        <v>1330.4157</v>
      </c>
      <c r="N602" s="150">
        <v>74.552899999999994</v>
      </c>
      <c r="O602" s="150">
        <v>114.15809999999999</v>
      </c>
      <c r="P602" s="150">
        <v>99.426099999999934</v>
      </c>
      <c r="Q602" s="150">
        <v>1618.5527999999999</v>
      </c>
      <c r="R602" s="151">
        <f t="shared" si="18"/>
        <v>99.426099999999934</v>
      </c>
      <c r="S602" s="153">
        <f t="shared" si="19"/>
        <v>1618.5527999999997</v>
      </c>
    </row>
    <row r="603" spans="1:19" x14ac:dyDescent="0.4">
      <c r="A603" s="136" t="s">
        <v>626</v>
      </c>
      <c r="B603" s="140" t="s">
        <v>2578</v>
      </c>
      <c r="C603" s="144">
        <v>64410</v>
      </c>
      <c r="D603" s="144">
        <v>4774</v>
      </c>
      <c r="E603" s="144">
        <v>3587</v>
      </c>
      <c r="F603" s="145">
        <v>50739</v>
      </c>
      <c r="G603" s="144">
        <v>3860</v>
      </c>
      <c r="H603" s="144">
        <v>1450</v>
      </c>
      <c r="I603" s="140"/>
      <c r="J603" s="140"/>
      <c r="K603" s="174" t="s">
        <v>110</v>
      </c>
      <c r="L603" s="140" t="s">
        <v>1009</v>
      </c>
      <c r="M603" s="150">
        <v>1808.328</v>
      </c>
      <c r="N603" s="150">
        <v>62.6738</v>
      </c>
      <c r="O603" s="150">
        <v>61.778999999999996</v>
      </c>
      <c r="P603" s="150">
        <v>60.534499999999781</v>
      </c>
      <c r="Q603" s="150">
        <v>1993.3152999999998</v>
      </c>
      <c r="R603" s="151">
        <f t="shared" si="18"/>
        <v>60.534499999999781</v>
      </c>
      <c r="S603" s="153">
        <f t="shared" si="19"/>
        <v>1993.3152999999998</v>
      </c>
    </row>
    <row r="604" spans="1:19" x14ac:dyDescent="0.4">
      <c r="A604" s="136" t="s">
        <v>627</v>
      </c>
      <c r="B604" s="140" t="s">
        <v>2579</v>
      </c>
      <c r="C604" s="144">
        <v>54009</v>
      </c>
      <c r="D604" s="144">
        <v>4796</v>
      </c>
      <c r="E604" s="144">
        <v>3158</v>
      </c>
      <c r="F604" s="145">
        <v>45136</v>
      </c>
      <c r="G604" s="144">
        <v>919</v>
      </c>
      <c r="H604" s="144">
        <v>0</v>
      </c>
      <c r="I604" s="140"/>
      <c r="J604" s="140"/>
      <c r="K604" s="174" t="s">
        <v>111</v>
      </c>
      <c r="L604" s="140" t="s">
        <v>1010</v>
      </c>
      <c r="M604" s="150">
        <v>8348.5337</v>
      </c>
      <c r="N604" s="150">
        <v>367.63589999999999</v>
      </c>
      <c r="O604" s="150">
        <v>948.49929999999995</v>
      </c>
      <c r="P604" s="150">
        <v>934.91280000000256</v>
      </c>
      <c r="Q604" s="150">
        <v>10599.581700000002</v>
      </c>
      <c r="R604" s="151">
        <f t="shared" si="18"/>
        <v>934.91280000000256</v>
      </c>
      <c r="S604" s="153">
        <f t="shared" si="19"/>
        <v>10599.581700000001</v>
      </c>
    </row>
    <row r="605" spans="1:19" x14ac:dyDescent="0.4">
      <c r="A605" s="136" t="s">
        <v>628</v>
      </c>
      <c r="B605" s="140" t="s">
        <v>2580</v>
      </c>
      <c r="C605" s="144">
        <v>51517</v>
      </c>
      <c r="D605" s="144">
        <v>4082</v>
      </c>
      <c r="E605" s="144">
        <v>2191</v>
      </c>
      <c r="F605" s="145">
        <v>43572</v>
      </c>
      <c r="G605" s="144">
        <v>1658</v>
      </c>
      <c r="H605" s="144">
        <v>14</v>
      </c>
      <c r="I605" s="140"/>
      <c r="J605" s="140"/>
      <c r="K605" s="174" t="s">
        <v>112</v>
      </c>
      <c r="L605" s="140" t="s">
        <v>1011</v>
      </c>
      <c r="M605" s="150">
        <v>9662.6412999999993</v>
      </c>
      <c r="N605" s="150">
        <v>631.78809999999999</v>
      </c>
      <c r="O605" s="150">
        <v>709.21719999999993</v>
      </c>
      <c r="P605" s="150">
        <v>1184.0393000000013</v>
      </c>
      <c r="Q605" s="150">
        <v>12187.6859</v>
      </c>
      <c r="R605" s="151">
        <f t="shared" si="18"/>
        <v>1184.0393000000013</v>
      </c>
      <c r="S605" s="153">
        <f t="shared" si="19"/>
        <v>12187.6859</v>
      </c>
    </row>
    <row r="606" spans="1:19" x14ac:dyDescent="0.4">
      <c r="A606" s="136" t="s">
        <v>631</v>
      </c>
      <c r="B606" s="140" t="s">
        <v>2581</v>
      </c>
      <c r="C606" s="144">
        <v>66791</v>
      </c>
      <c r="D606" s="144">
        <v>0</v>
      </c>
      <c r="E606" s="144">
        <v>5</v>
      </c>
      <c r="F606" s="145">
        <v>53333</v>
      </c>
      <c r="G606" s="144">
        <v>0</v>
      </c>
      <c r="H606" s="144">
        <v>13453</v>
      </c>
      <c r="I606" s="140"/>
      <c r="J606" s="140"/>
      <c r="K606" s="174" t="s">
        <v>113</v>
      </c>
      <c r="L606" s="140" t="s">
        <v>1012</v>
      </c>
      <c r="M606" s="150">
        <v>1495.4870999999998</v>
      </c>
      <c r="N606" s="150">
        <v>64.518000000000001</v>
      </c>
      <c r="O606" s="150">
        <v>64.65100000000001</v>
      </c>
      <c r="P606" s="150">
        <v>116.3523000000001</v>
      </c>
      <c r="Q606" s="150">
        <v>1741.0083999999999</v>
      </c>
      <c r="R606" s="151">
        <f t="shared" si="18"/>
        <v>116.3523000000001</v>
      </c>
      <c r="S606" s="153">
        <f t="shared" si="19"/>
        <v>1741.0083999999999</v>
      </c>
    </row>
    <row r="607" spans="1:19" x14ac:dyDescent="0.4">
      <c r="A607" s="136" t="s">
        <v>632</v>
      </c>
      <c r="B607" s="140" t="s">
        <v>2582</v>
      </c>
      <c r="C607" s="144">
        <v>216904</v>
      </c>
      <c r="D607" s="144">
        <v>28513</v>
      </c>
      <c r="E607" s="144">
        <v>44811</v>
      </c>
      <c r="F607" s="145">
        <v>102989</v>
      </c>
      <c r="G607" s="144">
        <v>40591</v>
      </c>
      <c r="H607" s="144">
        <v>0</v>
      </c>
      <c r="I607" s="140"/>
      <c r="J607" s="140"/>
      <c r="K607" s="174" t="s">
        <v>114</v>
      </c>
      <c r="L607" s="140" t="s">
        <v>1013</v>
      </c>
      <c r="M607" s="150">
        <v>3987.1203</v>
      </c>
      <c r="N607" s="150">
        <v>170.99599999999998</v>
      </c>
      <c r="O607" s="150">
        <v>265.42489999999998</v>
      </c>
      <c r="P607" s="150">
        <v>230.75150000000087</v>
      </c>
      <c r="Q607" s="150">
        <v>4654.2927000000009</v>
      </c>
      <c r="R607" s="151">
        <f t="shared" si="18"/>
        <v>230.75150000000087</v>
      </c>
      <c r="S607" s="153">
        <f t="shared" si="19"/>
        <v>4654.2927000000009</v>
      </c>
    </row>
    <row r="608" spans="1:19" x14ac:dyDescent="0.4">
      <c r="A608" s="136" t="s">
        <v>633</v>
      </c>
      <c r="B608" s="140" t="s">
        <v>2583</v>
      </c>
      <c r="C608" s="144">
        <v>81331</v>
      </c>
      <c r="D608" s="144">
        <v>9320</v>
      </c>
      <c r="E608" s="144">
        <v>16301</v>
      </c>
      <c r="F608" s="145">
        <v>49407</v>
      </c>
      <c r="G608" s="144">
        <v>6284</v>
      </c>
      <c r="H608" s="144">
        <v>19</v>
      </c>
      <c r="I608" s="140"/>
      <c r="J608" s="140"/>
      <c r="K608" s="174" t="s">
        <v>115</v>
      </c>
      <c r="L608" s="140" t="s">
        <v>1014</v>
      </c>
      <c r="M608" s="150">
        <v>3134.5155000000004</v>
      </c>
      <c r="N608" s="150">
        <v>263.41829999999993</v>
      </c>
      <c r="O608" s="150">
        <v>163.55740000000003</v>
      </c>
      <c r="P608" s="150">
        <v>127.93749999999955</v>
      </c>
      <c r="Q608" s="150">
        <v>3689.4286999999999</v>
      </c>
      <c r="R608" s="151">
        <f t="shared" si="18"/>
        <v>127.93749999999955</v>
      </c>
      <c r="S608" s="153">
        <f t="shared" si="19"/>
        <v>3689.4286999999999</v>
      </c>
    </row>
    <row r="609" spans="1:19" x14ac:dyDescent="0.4">
      <c r="A609" s="136" t="s">
        <v>634</v>
      </c>
      <c r="B609" s="140" t="s">
        <v>2584</v>
      </c>
      <c r="C609" s="144">
        <v>49063</v>
      </c>
      <c r="D609" s="144">
        <v>5611</v>
      </c>
      <c r="E609" s="144">
        <v>1842</v>
      </c>
      <c r="F609" s="145">
        <v>41356</v>
      </c>
      <c r="G609" s="144">
        <v>33</v>
      </c>
      <c r="H609" s="144">
        <v>221</v>
      </c>
      <c r="I609" s="140"/>
      <c r="J609" s="140"/>
      <c r="K609" s="174" t="s">
        <v>116</v>
      </c>
      <c r="L609" s="140" t="s">
        <v>1015</v>
      </c>
      <c r="M609" s="150">
        <v>491.47190000000001</v>
      </c>
      <c r="N609" s="150">
        <v>7.5149999999999997</v>
      </c>
      <c r="O609" s="150">
        <v>53.2883</v>
      </c>
      <c r="P609" s="150">
        <v>9.0109000000000279</v>
      </c>
      <c r="Q609" s="150">
        <v>561.28610000000003</v>
      </c>
      <c r="R609" s="151">
        <f t="shared" si="18"/>
        <v>9.0109000000000279</v>
      </c>
      <c r="S609" s="153">
        <f t="shared" si="19"/>
        <v>561.28610000000003</v>
      </c>
    </row>
    <row r="610" spans="1:19" x14ac:dyDescent="0.4">
      <c r="A610" s="136" t="s">
        <v>635</v>
      </c>
      <c r="B610" s="140" t="s">
        <v>2585</v>
      </c>
      <c r="C610" s="144">
        <v>42487</v>
      </c>
      <c r="D610" s="144">
        <v>3408</v>
      </c>
      <c r="E610" s="144">
        <v>2216</v>
      </c>
      <c r="F610" s="145">
        <v>33846</v>
      </c>
      <c r="G610" s="144">
        <v>2861</v>
      </c>
      <c r="H610" s="144">
        <v>156</v>
      </c>
      <c r="I610" s="140"/>
      <c r="J610" s="140"/>
      <c r="K610" s="174" t="s">
        <v>117</v>
      </c>
      <c r="L610" s="140" t="s">
        <v>1016</v>
      </c>
      <c r="M610" s="150">
        <v>1148.7513999999999</v>
      </c>
      <c r="N610" s="150">
        <v>37.550600000000003</v>
      </c>
      <c r="O610" s="150">
        <v>65.30210000000001</v>
      </c>
      <c r="P610" s="150">
        <v>52.186299999999974</v>
      </c>
      <c r="Q610" s="150">
        <v>1303.7903999999999</v>
      </c>
      <c r="R610" s="151">
        <f t="shared" si="18"/>
        <v>52.186299999999974</v>
      </c>
      <c r="S610" s="153">
        <f t="shared" si="19"/>
        <v>1303.7904000000001</v>
      </c>
    </row>
    <row r="611" spans="1:19" x14ac:dyDescent="0.4">
      <c r="A611" s="136" t="s">
        <v>636</v>
      </c>
      <c r="B611" s="140" t="s">
        <v>2586</v>
      </c>
      <c r="C611" s="144">
        <v>58595</v>
      </c>
      <c r="D611" s="144">
        <v>10385</v>
      </c>
      <c r="E611" s="144">
        <v>65</v>
      </c>
      <c r="F611" s="145">
        <v>40753</v>
      </c>
      <c r="G611" s="144">
        <v>2795</v>
      </c>
      <c r="H611" s="144">
        <v>4597</v>
      </c>
      <c r="I611" s="140"/>
      <c r="J611" s="140"/>
      <c r="K611" s="174" t="s">
        <v>118</v>
      </c>
      <c r="L611" s="140" t="s">
        <v>1017</v>
      </c>
      <c r="M611" s="150">
        <v>1231217.7644</v>
      </c>
      <c r="N611" s="150">
        <v>46.435699999999997</v>
      </c>
      <c r="O611" s="150">
        <v>59.3386</v>
      </c>
      <c r="P611" s="201">
        <v>-1230019.7692</v>
      </c>
      <c r="Q611" s="150">
        <v>1303.7695000000001</v>
      </c>
      <c r="R611" s="151">
        <f t="shared" si="18"/>
        <v>-1230019.7692</v>
      </c>
      <c r="S611" s="153">
        <f t="shared" si="19"/>
        <v>1303.7694999999367</v>
      </c>
    </row>
    <row r="612" spans="1:19" x14ac:dyDescent="0.4">
      <c r="A612" s="136" t="s">
        <v>637</v>
      </c>
      <c r="B612" s="140" t="s">
        <v>2587</v>
      </c>
      <c r="C612" s="144">
        <v>482023</v>
      </c>
      <c r="D612" s="144">
        <v>95067</v>
      </c>
      <c r="E612" s="144">
        <v>64349</v>
      </c>
      <c r="F612" s="145">
        <v>318230</v>
      </c>
      <c r="G612" s="144">
        <v>4366</v>
      </c>
      <c r="H612" s="144">
        <v>11</v>
      </c>
      <c r="I612" s="140"/>
      <c r="J612" s="140"/>
      <c r="K612" s="174" t="s">
        <v>325</v>
      </c>
      <c r="L612" s="140" t="s">
        <v>1224</v>
      </c>
      <c r="M612" s="150">
        <v>1002.3557000000001</v>
      </c>
      <c r="N612" s="150">
        <v>78.833600000000004</v>
      </c>
      <c r="O612" s="150">
        <v>139.96429999999998</v>
      </c>
      <c r="P612" s="150">
        <v>473.35139999999956</v>
      </c>
      <c r="Q612" s="150">
        <v>1694.5049999999997</v>
      </c>
      <c r="R612" s="151">
        <f t="shared" si="18"/>
        <v>473.35139999999956</v>
      </c>
      <c r="S612" s="153">
        <f t="shared" si="19"/>
        <v>1694.5049999999997</v>
      </c>
    </row>
    <row r="613" spans="1:19" x14ac:dyDescent="0.4">
      <c r="A613" s="136" t="s">
        <v>638</v>
      </c>
      <c r="B613" s="140" t="s">
        <v>2588</v>
      </c>
      <c r="C613" s="144">
        <v>109421</v>
      </c>
      <c r="D613" s="144">
        <v>9589</v>
      </c>
      <c r="E613" s="144">
        <v>24534</v>
      </c>
      <c r="F613" s="145">
        <v>69978</v>
      </c>
      <c r="G613" s="144">
        <v>5320</v>
      </c>
      <c r="H613" s="144">
        <v>0</v>
      </c>
      <c r="I613" s="140"/>
      <c r="J613" s="140"/>
      <c r="K613" s="174" t="s">
        <v>326</v>
      </c>
      <c r="L613" s="140" t="s">
        <v>1225</v>
      </c>
      <c r="M613" s="150">
        <v>700.50999999999988</v>
      </c>
      <c r="N613" s="150">
        <v>15.64</v>
      </c>
      <c r="O613" s="150">
        <v>68.38000000000001</v>
      </c>
      <c r="P613" s="150">
        <v>49.500000000000085</v>
      </c>
      <c r="Q613" s="150">
        <v>834.03</v>
      </c>
      <c r="R613" s="151">
        <f t="shared" si="18"/>
        <v>49.500000000000085</v>
      </c>
      <c r="S613" s="153">
        <f t="shared" si="19"/>
        <v>834.03</v>
      </c>
    </row>
    <row r="614" spans="1:19" x14ac:dyDescent="0.4">
      <c r="A614" s="136" t="s">
        <v>639</v>
      </c>
      <c r="B614" s="140" t="s">
        <v>2589</v>
      </c>
      <c r="C614" s="144">
        <v>121152</v>
      </c>
      <c r="D614" s="144">
        <v>11145</v>
      </c>
      <c r="E614" s="144">
        <v>7215</v>
      </c>
      <c r="F614" s="145">
        <v>100432</v>
      </c>
      <c r="G614" s="144">
        <v>2353</v>
      </c>
      <c r="H614" s="144">
        <v>7</v>
      </c>
      <c r="I614" s="140"/>
      <c r="J614" s="140"/>
      <c r="K614" s="174" t="s">
        <v>327</v>
      </c>
      <c r="L614" s="140" t="s">
        <v>1226</v>
      </c>
      <c r="M614" s="150">
        <v>405.68919999999997</v>
      </c>
      <c r="N614" s="150">
        <v>35.741500000000002</v>
      </c>
      <c r="O614" s="150">
        <v>68.919300000000007</v>
      </c>
      <c r="P614" s="150">
        <v>41.738499999999974</v>
      </c>
      <c r="Q614" s="150">
        <v>552.08849999999995</v>
      </c>
      <c r="R614" s="151">
        <f t="shared" si="18"/>
        <v>41.738499999999974</v>
      </c>
      <c r="S614" s="153">
        <f t="shared" si="19"/>
        <v>552.08849999999995</v>
      </c>
    </row>
    <row r="615" spans="1:19" x14ac:dyDescent="0.4">
      <c r="A615" s="136" t="s">
        <v>640</v>
      </c>
      <c r="B615" s="140" t="s">
        <v>2590</v>
      </c>
      <c r="C615" s="144">
        <v>255617</v>
      </c>
      <c r="D615" s="144">
        <v>43687</v>
      </c>
      <c r="E615" s="144">
        <v>37132</v>
      </c>
      <c r="F615" s="145">
        <v>155423</v>
      </c>
      <c r="G615" s="144">
        <v>15932</v>
      </c>
      <c r="H615" s="144">
        <v>3443</v>
      </c>
      <c r="I615" s="140"/>
      <c r="J615" s="140"/>
      <c r="K615" s="174" t="s">
        <v>328</v>
      </c>
      <c r="L615" s="140" t="s">
        <v>1227</v>
      </c>
      <c r="M615" s="150">
        <v>1368.2520999999999</v>
      </c>
      <c r="N615" s="150">
        <v>107.1934</v>
      </c>
      <c r="O615" s="150">
        <v>113.17679999999997</v>
      </c>
      <c r="P615" s="150">
        <v>117.11880000000006</v>
      </c>
      <c r="Q615" s="150">
        <v>1705.7411</v>
      </c>
      <c r="R615" s="151">
        <f t="shared" si="18"/>
        <v>117.11880000000006</v>
      </c>
      <c r="S615" s="153">
        <f t="shared" si="19"/>
        <v>1705.7410999999997</v>
      </c>
    </row>
    <row r="616" spans="1:19" x14ac:dyDescent="0.4">
      <c r="A616" s="136" t="s">
        <v>641</v>
      </c>
      <c r="B616" s="140" t="s">
        <v>2591</v>
      </c>
      <c r="C616" s="144">
        <v>125565</v>
      </c>
      <c r="D616" s="144">
        <v>13309</v>
      </c>
      <c r="E616" s="144">
        <v>7328</v>
      </c>
      <c r="F616" s="145">
        <v>77502</v>
      </c>
      <c r="G616" s="144">
        <v>5297</v>
      </c>
      <c r="H616" s="144">
        <v>22129</v>
      </c>
      <c r="I616" s="140"/>
      <c r="J616" s="140"/>
      <c r="K616" s="174" t="s">
        <v>329</v>
      </c>
      <c r="L616" s="140" t="s">
        <v>1228</v>
      </c>
      <c r="M616" s="150">
        <v>402.83590000000004</v>
      </c>
      <c r="N616" s="150">
        <v>42.465400000000002</v>
      </c>
      <c r="O616" s="150">
        <v>197.27769999999998</v>
      </c>
      <c r="P616" s="150">
        <v>52.511399999999924</v>
      </c>
      <c r="Q616" s="150">
        <v>695.09039999999993</v>
      </c>
      <c r="R616" s="151">
        <f t="shared" si="18"/>
        <v>52.511399999999924</v>
      </c>
      <c r="S616" s="153">
        <f t="shared" si="19"/>
        <v>695.09039999999982</v>
      </c>
    </row>
    <row r="617" spans="1:19" x14ac:dyDescent="0.4">
      <c r="A617" s="136" t="s">
        <v>642</v>
      </c>
      <c r="B617" s="140" t="s">
        <v>2592</v>
      </c>
      <c r="C617" s="144">
        <v>119761</v>
      </c>
      <c r="D617" s="144">
        <v>12078</v>
      </c>
      <c r="E617" s="144">
        <v>11984</v>
      </c>
      <c r="F617" s="145">
        <v>95464</v>
      </c>
      <c r="G617" s="144">
        <v>207</v>
      </c>
      <c r="H617" s="144">
        <v>28</v>
      </c>
      <c r="I617" s="140"/>
      <c r="J617" s="140"/>
      <c r="K617" s="174" t="s">
        <v>291</v>
      </c>
      <c r="L617" s="140" t="s">
        <v>1190</v>
      </c>
      <c r="M617" s="150">
        <v>995.96330000000023</v>
      </c>
      <c r="N617" s="150">
        <v>50.519199999999998</v>
      </c>
      <c r="O617" s="150">
        <v>91.533299999999997</v>
      </c>
      <c r="P617" s="150">
        <v>233.0120999999998</v>
      </c>
      <c r="Q617" s="150">
        <v>1371.0279</v>
      </c>
      <c r="R617" s="151">
        <f t="shared" si="18"/>
        <v>233.0120999999998</v>
      </c>
      <c r="S617" s="153">
        <f t="shared" si="19"/>
        <v>1371.0279</v>
      </c>
    </row>
    <row r="618" spans="1:19" x14ac:dyDescent="0.4">
      <c r="A618" s="136" t="s">
        <v>643</v>
      </c>
      <c r="B618" s="140" t="s">
        <v>2593</v>
      </c>
      <c r="C618" s="144">
        <v>186039</v>
      </c>
      <c r="D618" s="144">
        <v>30684</v>
      </c>
      <c r="E618" s="144">
        <v>13077</v>
      </c>
      <c r="F618" s="145">
        <v>134434</v>
      </c>
      <c r="G618" s="144">
        <v>4204</v>
      </c>
      <c r="H618" s="144">
        <v>3640</v>
      </c>
      <c r="I618" s="140"/>
      <c r="J618" s="140"/>
      <c r="K618" s="174" t="s">
        <v>292</v>
      </c>
      <c r="L618" s="140" t="s">
        <v>1191</v>
      </c>
      <c r="M618" s="150">
        <v>316.81529999999998</v>
      </c>
      <c r="N618" s="150">
        <v>21.6266</v>
      </c>
      <c r="O618" s="150">
        <v>29.3428</v>
      </c>
      <c r="P618" s="150">
        <v>252.45689999999996</v>
      </c>
      <c r="Q618" s="150">
        <v>620.24159999999995</v>
      </c>
      <c r="R618" s="151">
        <f t="shared" si="18"/>
        <v>252.45689999999996</v>
      </c>
      <c r="S618" s="153">
        <f t="shared" si="19"/>
        <v>620.24159999999995</v>
      </c>
    </row>
    <row r="619" spans="1:19" x14ac:dyDescent="0.4">
      <c r="A619" s="136" t="s">
        <v>644</v>
      </c>
      <c r="B619" s="140" t="s">
        <v>2594</v>
      </c>
      <c r="C619" s="144">
        <v>139019</v>
      </c>
      <c r="D619" s="144">
        <v>14606</v>
      </c>
      <c r="E619" s="144">
        <v>7341</v>
      </c>
      <c r="F619" s="145">
        <v>98010</v>
      </c>
      <c r="G619" s="144">
        <v>4960</v>
      </c>
      <c r="H619" s="144">
        <v>14102</v>
      </c>
      <c r="I619" s="140"/>
      <c r="J619" s="140"/>
      <c r="K619" s="174" t="s">
        <v>293</v>
      </c>
      <c r="L619" s="140" t="s">
        <v>1192</v>
      </c>
      <c r="M619" s="150">
        <v>1612.4248000000002</v>
      </c>
      <c r="N619" s="150">
        <v>68.587800000000001</v>
      </c>
      <c r="O619" s="150">
        <v>101.17250000000001</v>
      </c>
      <c r="P619" s="150">
        <v>87.309699999999452</v>
      </c>
      <c r="Q619" s="150">
        <v>1869.4947999999997</v>
      </c>
      <c r="R619" s="151">
        <f t="shared" si="18"/>
        <v>87.309699999999452</v>
      </c>
      <c r="S619" s="153">
        <f t="shared" si="19"/>
        <v>1869.4947999999995</v>
      </c>
    </row>
    <row r="620" spans="1:19" x14ac:dyDescent="0.4">
      <c r="A620" s="136" t="s">
        <v>645</v>
      </c>
      <c r="B620" s="140" t="s">
        <v>2595</v>
      </c>
      <c r="C620" s="144">
        <v>109217</v>
      </c>
      <c r="D620" s="144">
        <v>11939</v>
      </c>
      <c r="E620" s="144">
        <v>24073</v>
      </c>
      <c r="F620" s="145">
        <v>66787</v>
      </c>
      <c r="G620" s="144">
        <v>6418</v>
      </c>
      <c r="H620" s="144">
        <v>0</v>
      </c>
      <c r="I620" s="140"/>
      <c r="J620" s="140"/>
      <c r="K620" s="174" t="s">
        <v>294</v>
      </c>
      <c r="L620" s="140" t="s">
        <v>1193</v>
      </c>
      <c r="M620" s="150">
        <v>434.01599999999996</v>
      </c>
      <c r="N620" s="150">
        <v>41.287999999999997</v>
      </c>
      <c r="O620" s="150">
        <v>38.460999999999999</v>
      </c>
      <c r="P620" s="150">
        <v>47.259000000000043</v>
      </c>
      <c r="Q620" s="150">
        <v>561.024</v>
      </c>
      <c r="R620" s="151">
        <f t="shared" si="18"/>
        <v>47.259000000000043</v>
      </c>
      <c r="S620" s="153">
        <f t="shared" si="19"/>
        <v>561.024</v>
      </c>
    </row>
    <row r="621" spans="1:19" x14ac:dyDescent="0.4">
      <c r="A621" s="136" t="s">
        <v>646</v>
      </c>
      <c r="B621" s="140" t="s">
        <v>2596</v>
      </c>
      <c r="C621" s="144">
        <v>188427</v>
      </c>
      <c r="D621" s="144">
        <v>33115</v>
      </c>
      <c r="E621" s="144">
        <v>12445</v>
      </c>
      <c r="F621" s="145">
        <v>141686</v>
      </c>
      <c r="G621" s="144">
        <v>1181</v>
      </c>
      <c r="H621" s="144">
        <v>0</v>
      </c>
      <c r="I621" s="140"/>
      <c r="J621" s="140"/>
      <c r="K621" s="174" t="s">
        <v>295</v>
      </c>
      <c r="L621" s="140" t="s">
        <v>1194</v>
      </c>
      <c r="M621" s="150">
        <v>5387.2056000000002</v>
      </c>
      <c r="N621" s="150">
        <v>496.5616</v>
      </c>
      <c r="O621" s="150">
        <v>608.70369999999991</v>
      </c>
      <c r="P621" s="150">
        <v>6408.4086000000007</v>
      </c>
      <c r="Q621" s="150">
        <v>12900.879500000001</v>
      </c>
      <c r="R621" s="151">
        <f t="shared" si="18"/>
        <v>6408.4086000000007</v>
      </c>
      <c r="S621" s="153">
        <f t="shared" si="19"/>
        <v>12900.879500000001</v>
      </c>
    </row>
    <row r="622" spans="1:19" x14ac:dyDescent="0.4">
      <c r="A622" s="136" t="s">
        <v>647</v>
      </c>
      <c r="B622" s="140" t="s">
        <v>2597</v>
      </c>
      <c r="C622" s="144">
        <v>159357</v>
      </c>
      <c r="D622" s="144">
        <v>16672</v>
      </c>
      <c r="E622" s="144">
        <v>7673</v>
      </c>
      <c r="F622" s="145">
        <v>124030</v>
      </c>
      <c r="G622" s="144">
        <v>8451</v>
      </c>
      <c r="H622" s="144">
        <v>2531</v>
      </c>
      <c r="I622" s="140"/>
      <c r="J622" s="140"/>
      <c r="K622" s="174" t="s">
        <v>296</v>
      </c>
      <c r="L622" s="140" t="s">
        <v>1195</v>
      </c>
      <c r="M622" s="150">
        <v>1755.1100000000001</v>
      </c>
      <c r="N622" s="150">
        <v>760.68000000000006</v>
      </c>
      <c r="O622" s="150">
        <v>148.82999999999998</v>
      </c>
      <c r="P622" s="150">
        <v>738.37999999999988</v>
      </c>
      <c r="Q622" s="150">
        <v>3403</v>
      </c>
      <c r="R622" s="151">
        <f t="shared" si="18"/>
        <v>738.37999999999988</v>
      </c>
      <c r="S622" s="153">
        <f t="shared" si="19"/>
        <v>3403</v>
      </c>
    </row>
    <row r="623" spans="1:19" x14ac:dyDescent="0.4">
      <c r="A623" s="136" t="s">
        <v>648</v>
      </c>
      <c r="B623" s="140" t="s">
        <v>2598</v>
      </c>
      <c r="C623" s="144">
        <v>78336</v>
      </c>
      <c r="D623" s="144">
        <v>8092</v>
      </c>
      <c r="E623" s="144">
        <v>4742</v>
      </c>
      <c r="F623" s="145">
        <v>62226</v>
      </c>
      <c r="G623" s="144">
        <v>3276</v>
      </c>
      <c r="H623" s="144">
        <v>0</v>
      </c>
      <c r="I623" s="140"/>
      <c r="J623" s="140"/>
      <c r="K623" s="174" t="s">
        <v>297</v>
      </c>
      <c r="L623" s="140" t="s">
        <v>1196</v>
      </c>
      <c r="M623" s="150">
        <v>468.26</v>
      </c>
      <c r="N623" s="150">
        <v>14.638999999999999</v>
      </c>
      <c r="O623" s="150">
        <v>49.989999999999995</v>
      </c>
      <c r="P623" s="150">
        <v>875.9609999999999</v>
      </c>
      <c r="Q623" s="150">
        <v>1408.85</v>
      </c>
      <c r="R623" s="151">
        <f t="shared" si="18"/>
        <v>875.9609999999999</v>
      </c>
      <c r="S623" s="153">
        <f t="shared" si="19"/>
        <v>1408.85</v>
      </c>
    </row>
    <row r="624" spans="1:19" x14ac:dyDescent="0.4">
      <c r="A624" s="136" t="s">
        <v>649</v>
      </c>
      <c r="B624" s="140" t="s">
        <v>2599</v>
      </c>
      <c r="C624" s="144">
        <v>65483</v>
      </c>
      <c r="D624" s="144">
        <v>11320</v>
      </c>
      <c r="E624" s="144">
        <v>9360</v>
      </c>
      <c r="F624" s="145">
        <v>43276</v>
      </c>
      <c r="G624" s="144">
        <v>1524</v>
      </c>
      <c r="H624" s="144">
        <v>3</v>
      </c>
      <c r="I624" s="140"/>
      <c r="J624" s="140"/>
      <c r="K624" s="174" t="s">
        <v>298</v>
      </c>
      <c r="L624" s="140" t="s">
        <v>1197</v>
      </c>
      <c r="M624" s="150">
        <v>1424.5993000000001</v>
      </c>
      <c r="N624" s="150">
        <v>86.800399999999996</v>
      </c>
      <c r="O624" s="150">
        <v>213.477</v>
      </c>
      <c r="P624" s="150">
        <v>117.27760000000009</v>
      </c>
      <c r="Q624" s="150">
        <v>1842.1543000000001</v>
      </c>
      <c r="R624" s="151">
        <f t="shared" si="18"/>
        <v>117.27760000000009</v>
      </c>
      <c r="S624" s="153">
        <f t="shared" si="19"/>
        <v>1842.1543000000004</v>
      </c>
    </row>
    <row r="625" spans="1:19" x14ac:dyDescent="0.4">
      <c r="A625" s="136" t="s">
        <v>650</v>
      </c>
      <c r="B625" s="140" t="s">
        <v>2600</v>
      </c>
      <c r="C625" s="144">
        <v>94721</v>
      </c>
      <c r="D625" s="144">
        <v>8404</v>
      </c>
      <c r="E625" s="144">
        <v>4044</v>
      </c>
      <c r="F625" s="145">
        <v>78751</v>
      </c>
      <c r="G625" s="144">
        <v>3522</v>
      </c>
      <c r="H625" s="144">
        <v>0</v>
      </c>
      <c r="I625" s="140"/>
      <c r="J625" s="140"/>
      <c r="K625" s="174" t="s">
        <v>299</v>
      </c>
      <c r="L625" s="140" t="s">
        <v>1198</v>
      </c>
      <c r="M625" s="150">
        <v>1595.4286</v>
      </c>
      <c r="N625" s="150">
        <v>42.989299999999993</v>
      </c>
      <c r="O625" s="150">
        <v>70.801299999999998</v>
      </c>
      <c r="P625" s="150">
        <v>53.988699999999938</v>
      </c>
      <c r="Q625" s="150">
        <v>1763.2078999999999</v>
      </c>
      <c r="R625" s="151">
        <f t="shared" si="18"/>
        <v>53.988699999999938</v>
      </c>
      <c r="S625" s="153">
        <f t="shared" si="19"/>
        <v>1763.2078999999999</v>
      </c>
    </row>
    <row r="626" spans="1:19" x14ac:dyDescent="0.4">
      <c r="A626" s="136" t="s">
        <v>651</v>
      </c>
      <c r="B626" s="140" t="s">
        <v>2601</v>
      </c>
      <c r="C626" s="144">
        <v>82184</v>
      </c>
      <c r="D626" s="144">
        <v>6362</v>
      </c>
      <c r="E626" s="144">
        <v>4447</v>
      </c>
      <c r="F626" s="145">
        <v>71212</v>
      </c>
      <c r="G626" s="144">
        <v>159</v>
      </c>
      <c r="H626" s="144">
        <v>4</v>
      </c>
      <c r="I626" s="140"/>
      <c r="J626" s="140"/>
      <c r="K626" s="174" t="s">
        <v>300</v>
      </c>
      <c r="L626" s="140" t="s">
        <v>1199</v>
      </c>
      <c r="M626" s="150">
        <v>955.32999999999993</v>
      </c>
      <c r="N626" s="150">
        <v>60.24</v>
      </c>
      <c r="O626" s="150">
        <v>105.72000000000001</v>
      </c>
      <c r="P626" s="150">
        <v>149.01000000000022</v>
      </c>
      <c r="Q626" s="150">
        <v>1270.3000000000002</v>
      </c>
      <c r="R626" s="151">
        <f t="shared" si="18"/>
        <v>149.01000000000022</v>
      </c>
      <c r="S626" s="153">
        <f t="shared" si="19"/>
        <v>1270.3000000000002</v>
      </c>
    </row>
    <row r="627" spans="1:19" x14ac:dyDescent="0.4">
      <c r="A627" s="136" t="s">
        <v>652</v>
      </c>
      <c r="B627" s="140" t="s">
        <v>2602</v>
      </c>
      <c r="C627" s="144">
        <v>51699</v>
      </c>
      <c r="D627" s="144">
        <v>0</v>
      </c>
      <c r="E627" s="144">
        <v>1890</v>
      </c>
      <c r="F627" s="145">
        <v>42100</v>
      </c>
      <c r="G627" s="144">
        <v>0</v>
      </c>
      <c r="H627" s="144">
        <v>7709</v>
      </c>
      <c r="I627" s="140"/>
      <c r="J627" s="140"/>
      <c r="K627" s="174" t="s">
        <v>301</v>
      </c>
      <c r="L627" s="140" t="s">
        <v>1200</v>
      </c>
      <c r="M627" s="150">
        <v>833.60210000000006</v>
      </c>
      <c r="N627" s="150">
        <v>28.459500000000002</v>
      </c>
      <c r="O627" s="150">
        <v>65.8065</v>
      </c>
      <c r="P627" s="150">
        <v>79.402000000000015</v>
      </c>
      <c r="Q627" s="150">
        <v>1007.2701000000001</v>
      </c>
      <c r="R627" s="151">
        <f t="shared" si="18"/>
        <v>79.402000000000015</v>
      </c>
      <c r="S627" s="153">
        <f t="shared" si="19"/>
        <v>1007.2701000000002</v>
      </c>
    </row>
    <row r="628" spans="1:19" x14ac:dyDescent="0.4">
      <c r="A628" s="136" t="s">
        <v>653</v>
      </c>
      <c r="B628" s="140" t="s">
        <v>2603</v>
      </c>
      <c r="C628" s="144">
        <v>47760</v>
      </c>
      <c r="D628" s="144">
        <v>4278</v>
      </c>
      <c r="E628" s="144">
        <v>1762</v>
      </c>
      <c r="F628" s="145">
        <v>41693</v>
      </c>
      <c r="G628" s="144">
        <v>27</v>
      </c>
      <c r="H628" s="144">
        <v>0</v>
      </c>
      <c r="I628" s="140"/>
      <c r="J628" s="140"/>
      <c r="K628" s="174" t="s">
        <v>339</v>
      </c>
      <c r="L628" s="140" t="s">
        <v>1238</v>
      </c>
      <c r="M628" s="150">
        <v>4131.5482000000002</v>
      </c>
      <c r="N628" s="150">
        <v>119.31589999999998</v>
      </c>
      <c r="O628" s="150">
        <v>504.88629999999995</v>
      </c>
      <c r="P628" s="150">
        <v>130.1688999999995</v>
      </c>
      <c r="Q628" s="150">
        <v>4885.9192999999996</v>
      </c>
      <c r="R628" s="151">
        <f t="shared" si="18"/>
        <v>130.1688999999995</v>
      </c>
      <c r="S628" s="153">
        <f t="shared" si="19"/>
        <v>4885.9192999999996</v>
      </c>
    </row>
    <row r="629" spans="1:19" x14ac:dyDescent="0.4">
      <c r="A629" s="136" t="s">
        <v>654</v>
      </c>
      <c r="B629" s="140" t="s">
        <v>2604</v>
      </c>
      <c r="C629" s="144">
        <v>79777</v>
      </c>
      <c r="D629" s="144">
        <v>6596</v>
      </c>
      <c r="E629" s="144">
        <v>4101</v>
      </c>
      <c r="F629" s="145">
        <v>65177</v>
      </c>
      <c r="G629" s="144">
        <v>3903</v>
      </c>
      <c r="H629" s="144">
        <v>0</v>
      </c>
      <c r="I629" s="140"/>
      <c r="J629" s="140"/>
      <c r="K629" s="174" t="s">
        <v>340</v>
      </c>
      <c r="L629" s="140" t="s">
        <v>1239</v>
      </c>
      <c r="M629" s="150">
        <v>3608.8078999999998</v>
      </c>
      <c r="N629" s="150">
        <v>177.68340000000003</v>
      </c>
      <c r="O629" s="150">
        <v>274.90930000000003</v>
      </c>
      <c r="P629" s="150">
        <v>215.59500000000037</v>
      </c>
      <c r="Q629" s="150">
        <v>4276.9956000000002</v>
      </c>
      <c r="R629" s="151">
        <f t="shared" si="18"/>
        <v>215.59500000000037</v>
      </c>
      <c r="S629" s="153">
        <f t="shared" si="19"/>
        <v>4276.9956000000002</v>
      </c>
    </row>
    <row r="630" spans="1:19" x14ac:dyDescent="0.4">
      <c r="A630" s="136" t="s">
        <v>655</v>
      </c>
      <c r="B630" s="140" t="s">
        <v>2605</v>
      </c>
      <c r="C630" s="144">
        <v>51829</v>
      </c>
      <c r="D630" s="144">
        <v>1396</v>
      </c>
      <c r="E630" s="144">
        <v>3941</v>
      </c>
      <c r="F630" s="145">
        <v>39631</v>
      </c>
      <c r="G630" s="144">
        <v>21</v>
      </c>
      <c r="H630" s="144">
        <v>6840</v>
      </c>
      <c r="I630" s="140"/>
      <c r="J630" s="140"/>
      <c r="K630" s="174" t="s">
        <v>341</v>
      </c>
      <c r="L630" s="140" t="s">
        <v>1240</v>
      </c>
      <c r="M630" s="150">
        <v>1823.4388999999996</v>
      </c>
      <c r="N630" s="150">
        <v>68.431399999999996</v>
      </c>
      <c r="O630" s="150">
        <v>168.82159999999999</v>
      </c>
      <c r="P630" s="150">
        <v>104.35840000000024</v>
      </c>
      <c r="Q630" s="150">
        <v>2165.0502999999999</v>
      </c>
      <c r="R630" s="151">
        <f t="shared" si="18"/>
        <v>104.35840000000024</v>
      </c>
      <c r="S630" s="153">
        <f t="shared" si="19"/>
        <v>2165.0502999999999</v>
      </c>
    </row>
    <row r="631" spans="1:19" x14ac:dyDescent="0.4">
      <c r="A631" s="136" t="s">
        <v>656</v>
      </c>
      <c r="B631" s="140" t="s">
        <v>2606</v>
      </c>
      <c r="C631" s="144">
        <v>69594</v>
      </c>
      <c r="D631" s="144">
        <v>5640</v>
      </c>
      <c r="E631" s="144">
        <v>12273</v>
      </c>
      <c r="F631" s="145">
        <v>42048</v>
      </c>
      <c r="G631" s="144">
        <v>25</v>
      </c>
      <c r="H631" s="144">
        <v>9608</v>
      </c>
      <c r="I631" s="140"/>
      <c r="J631" s="140"/>
      <c r="K631" s="174" t="s">
        <v>342</v>
      </c>
      <c r="L631" s="140" t="s">
        <v>1241</v>
      </c>
      <c r="M631" s="150">
        <v>2080.9111000000003</v>
      </c>
      <c r="N631" s="150">
        <v>123.86809999999998</v>
      </c>
      <c r="O631" s="150">
        <v>310.13839999999999</v>
      </c>
      <c r="P631" s="150">
        <v>187.02369999999974</v>
      </c>
      <c r="Q631" s="150">
        <v>2701.9413</v>
      </c>
      <c r="R631" s="151">
        <f t="shared" si="18"/>
        <v>187.02369999999974</v>
      </c>
      <c r="S631" s="153">
        <f t="shared" si="19"/>
        <v>2701.9413</v>
      </c>
    </row>
    <row r="632" spans="1:19" x14ac:dyDescent="0.4">
      <c r="A632" s="136" t="s">
        <v>657</v>
      </c>
      <c r="B632" s="140" t="s">
        <v>2607</v>
      </c>
      <c r="C632" s="144">
        <v>80929</v>
      </c>
      <c r="D632" s="144">
        <v>9922</v>
      </c>
      <c r="E632" s="144">
        <v>12264</v>
      </c>
      <c r="F632" s="145">
        <v>56341</v>
      </c>
      <c r="G632" s="144">
        <v>2402</v>
      </c>
      <c r="H632" s="144">
        <v>0</v>
      </c>
      <c r="I632" s="140"/>
      <c r="J632" s="140"/>
      <c r="K632" s="174" t="s">
        <v>343</v>
      </c>
      <c r="L632" s="140" t="s">
        <v>1242</v>
      </c>
      <c r="M632" s="150">
        <v>1897.4526999999998</v>
      </c>
      <c r="N632" s="150">
        <v>83.036599999999993</v>
      </c>
      <c r="O632" s="150">
        <v>224.08880000000002</v>
      </c>
      <c r="P632" s="150">
        <v>119.36659999999969</v>
      </c>
      <c r="Q632" s="150">
        <v>2323.9446999999996</v>
      </c>
      <c r="R632" s="151">
        <f t="shared" si="18"/>
        <v>119.36659999999969</v>
      </c>
      <c r="S632" s="153">
        <f t="shared" si="19"/>
        <v>2323.9446999999996</v>
      </c>
    </row>
    <row r="633" spans="1:19" x14ac:dyDescent="0.4">
      <c r="A633" s="136" t="s">
        <v>658</v>
      </c>
      <c r="B633" s="140" t="s">
        <v>2608</v>
      </c>
      <c r="C633" s="144">
        <v>64466</v>
      </c>
      <c r="D633" s="144">
        <v>14872</v>
      </c>
      <c r="E633" s="144">
        <v>5738</v>
      </c>
      <c r="F633" s="145">
        <v>41324</v>
      </c>
      <c r="G633" s="144">
        <v>2164</v>
      </c>
      <c r="H633" s="144">
        <v>368</v>
      </c>
      <c r="I633" s="140"/>
      <c r="J633" s="140"/>
      <c r="K633" s="174" t="s">
        <v>344</v>
      </c>
      <c r="L633" s="140" t="s">
        <v>1243</v>
      </c>
      <c r="M633" s="150">
        <v>450.09000000000003</v>
      </c>
      <c r="N633" s="150">
        <v>86.390000000000015</v>
      </c>
      <c r="O633" s="150">
        <v>300.32000000000005</v>
      </c>
      <c r="P633" s="150">
        <v>1350.9500000000003</v>
      </c>
      <c r="Q633" s="150">
        <v>2187.7500000000005</v>
      </c>
      <c r="R633" s="151">
        <f t="shared" si="18"/>
        <v>1350.9500000000003</v>
      </c>
      <c r="S633" s="153">
        <f t="shared" si="19"/>
        <v>2187.7500000000005</v>
      </c>
    </row>
    <row r="634" spans="1:19" x14ac:dyDescent="0.4">
      <c r="A634" s="136" t="s">
        <v>659</v>
      </c>
      <c r="B634" s="140" t="s">
        <v>2609</v>
      </c>
      <c r="C634" s="144">
        <v>67189</v>
      </c>
      <c r="D634" s="144">
        <v>6711</v>
      </c>
      <c r="E634" s="144">
        <v>19407</v>
      </c>
      <c r="F634" s="145">
        <v>39258</v>
      </c>
      <c r="G634" s="144">
        <v>1803</v>
      </c>
      <c r="H634" s="144">
        <v>10</v>
      </c>
      <c r="I634" s="140"/>
      <c r="J634" s="140"/>
      <c r="K634" s="174" t="s">
        <v>345</v>
      </c>
      <c r="L634" s="140" t="s">
        <v>1244</v>
      </c>
      <c r="M634" s="150">
        <v>5228.4220999999998</v>
      </c>
      <c r="N634" s="150">
        <v>282.60139999999996</v>
      </c>
      <c r="O634" s="150">
        <v>468.38029999999998</v>
      </c>
      <c r="P634" s="150">
        <v>569.81730000000084</v>
      </c>
      <c r="Q634" s="150">
        <v>6549.2211000000007</v>
      </c>
      <c r="R634" s="151">
        <f t="shared" si="18"/>
        <v>569.81730000000084</v>
      </c>
      <c r="S634" s="153">
        <f t="shared" si="19"/>
        <v>6549.2210999999998</v>
      </c>
    </row>
    <row r="635" spans="1:19" x14ac:dyDescent="0.4">
      <c r="A635" s="136" t="s">
        <v>660</v>
      </c>
      <c r="B635" s="140" t="s">
        <v>2610</v>
      </c>
      <c r="C635" s="144">
        <v>536687</v>
      </c>
      <c r="D635" s="144">
        <v>111324</v>
      </c>
      <c r="E635" s="144">
        <v>60083</v>
      </c>
      <c r="F635" s="145">
        <v>327625</v>
      </c>
      <c r="G635" s="144">
        <v>37623</v>
      </c>
      <c r="H635" s="144">
        <v>32</v>
      </c>
      <c r="I635" s="140"/>
      <c r="J635" s="140"/>
      <c r="K635" s="174" t="s">
        <v>346</v>
      </c>
      <c r="L635" s="140" t="s">
        <v>1245</v>
      </c>
      <c r="M635" s="150">
        <v>1381.23</v>
      </c>
      <c r="N635" s="150">
        <v>43.17</v>
      </c>
      <c r="O635" s="150">
        <v>1723.3999999999999</v>
      </c>
      <c r="P635" s="201">
        <v>-1502.74</v>
      </c>
      <c r="Q635" s="150">
        <v>1645.06</v>
      </c>
      <c r="R635" s="151">
        <f t="shared" si="18"/>
        <v>-1502.74</v>
      </c>
      <c r="S635" s="153">
        <f t="shared" si="19"/>
        <v>1645.0600000000002</v>
      </c>
    </row>
    <row r="636" spans="1:19" x14ac:dyDescent="0.4">
      <c r="A636" s="136" t="s">
        <v>661</v>
      </c>
      <c r="B636" s="140" t="s">
        <v>2611</v>
      </c>
      <c r="C636" s="144">
        <v>106419</v>
      </c>
      <c r="D636" s="144">
        <v>12957</v>
      </c>
      <c r="E636" s="144">
        <v>6867</v>
      </c>
      <c r="F636" s="145">
        <v>86422</v>
      </c>
      <c r="G636" s="144">
        <v>108</v>
      </c>
      <c r="H636" s="144">
        <v>65</v>
      </c>
      <c r="I636" s="140"/>
      <c r="J636" s="140"/>
      <c r="K636" s="174" t="s">
        <v>305</v>
      </c>
      <c r="L636" s="140" t="s">
        <v>1204</v>
      </c>
      <c r="M636" s="150">
        <v>3362.9090000000006</v>
      </c>
      <c r="N636" s="150">
        <v>310.6499</v>
      </c>
      <c r="O636" s="150">
        <v>260.75069999999999</v>
      </c>
      <c r="P636" s="150">
        <v>414.31279999999964</v>
      </c>
      <c r="Q636" s="150">
        <v>4348.6224000000002</v>
      </c>
      <c r="R636" s="151">
        <f t="shared" si="18"/>
        <v>414.31279999999964</v>
      </c>
      <c r="S636" s="153">
        <f t="shared" si="19"/>
        <v>4348.6224000000002</v>
      </c>
    </row>
    <row r="637" spans="1:19" x14ac:dyDescent="0.4">
      <c r="A637" s="136" t="s">
        <v>662</v>
      </c>
      <c r="B637" s="140" t="s">
        <v>2612</v>
      </c>
      <c r="C637" s="144">
        <v>154377</v>
      </c>
      <c r="D637" s="144">
        <v>22622</v>
      </c>
      <c r="E637" s="144">
        <v>9093</v>
      </c>
      <c r="F637" s="145">
        <v>115465</v>
      </c>
      <c r="G637" s="144">
        <v>7197</v>
      </c>
      <c r="H637" s="144">
        <v>0</v>
      </c>
      <c r="I637" s="140"/>
      <c r="J637" s="140"/>
      <c r="K637" s="174" t="s">
        <v>306</v>
      </c>
      <c r="L637" s="140" t="s">
        <v>1205</v>
      </c>
      <c r="M637" s="150">
        <v>1751.3772000000001</v>
      </c>
      <c r="N637" s="150">
        <v>156.38300000000001</v>
      </c>
      <c r="O637" s="150">
        <v>177.14029999999997</v>
      </c>
      <c r="P637" s="150">
        <v>105.89469999999989</v>
      </c>
      <c r="Q637" s="150">
        <v>2190.7952</v>
      </c>
      <c r="R637" s="151">
        <f t="shared" si="18"/>
        <v>105.89469999999989</v>
      </c>
      <c r="S637" s="153">
        <f t="shared" si="19"/>
        <v>2190.7952</v>
      </c>
    </row>
    <row r="638" spans="1:19" x14ac:dyDescent="0.4">
      <c r="A638" s="136" t="s">
        <v>663</v>
      </c>
      <c r="B638" s="140" t="s">
        <v>2613</v>
      </c>
      <c r="C638" s="144">
        <v>90468</v>
      </c>
      <c r="D638" s="144">
        <v>6844</v>
      </c>
      <c r="E638" s="144">
        <v>24745</v>
      </c>
      <c r="F638" s="145">
        <v>57376</v>
      </c>
      <c r="G638" s="144">
        <v>1486</v>
      </c>
      <c r="H638" s="144">
        <v>17</v>
      </c>
      <c r="I638" s="140"/>
      <c r="J638" s="140"/>
      <c r="K638" s="174" t="s">
        <v>307</v>
      </c>
      <c r="L638" s="140" t="s">
        <v>1206</v>
      </c>
      <c r="M638" s="150">
        <v>1206.0463999999999</v>
      </c>
      <c r="N638" s="150">
        <v>118.1632</v>
      </c>
      <c r="O638" s="150">
        <v>143.41560000000001</v>
      </c>
      <c r="P638" s="150">
        <v>169.57470000000009</v>
      </c>
      <c r="Q638" s="150">
        <v>1637.1999000000001</v>
      </c>
      <c r="R638" s="151">
        <f t="shared" si="18"/>
        <v>169.57470000000009</v>
      </c>
      <c r="S638" s="153">
        <f t="shared" si="19"/>
        <v>1637.1999000000001</v>
      </c>
    </row>
    <row r="639" spans="1:19" x14ac:dyDescent="0.4">
      <c r="A639" s="136" t="s">
        <v>664</v>
      </c>
      <c r="B639" s="140" t="s">
        <v>2614</v>
      </c>
      <c r="C639" s="144">
        <v>251485</v>
      </c>
      <c r="D639" s="144">
        <v>34515</v>
      </c>
      <c r="E639" s="144">
        <v>29442</v>
      </c>
      <c r="F639" s="145">
        <v>175792</v>
      </c>
      <c r="G639" s="144">
        <v>11736</v>
      </c>
      <c r="H639" s="144">
        <v>0</v>
      </c>
      <c r="I639" s="140"/>
      <c r="J639" s="140"/>
      <c r="K639" s="174" t="s">
        <v>308</v>
      </c>
      <c r="L639" s="140" t="s">
        <v>1207</v>
      </c>
      <c r="M639" s="150">
        <v>825.68960000000004</v>
      </c>
      <c r="N639" s="150">
        <v>57.953499999999998</v>
      </c>
      <c r="O639" s="150">
        <v>94.482100000000003</v>
      </c>
      <c r="P639" s="150">
        <v>58.695800000000105</v>
      </c>
      <c r="Q639" s="150">
        <v>1036.8210000000001</v>
      </c>
      <c r="R639" s="151">
        <f t="shared" si="18"/>
        <v>58.695800000000105</v>
      </c>
      <c r="S639" s="153">
        <f t="shared" si="19"/>
        <v>1036.8210000000001</v>
      </c>
    </row>
    <row r="640" spans="1:19" x14ac:dyDescent="0.4">
      <c r="A640" s="136" t="s">
        <v>665</v>
      </c>
      <c r="B640" s="140" t="s">
        <v>2615</v>
      </c>
      <c r="C640" s="144">
        <v>84454</v>
      </c>
      <c r="D640" s="144">
        <v>8053</v>
      </c>
      <c r="E640" s="144">
        <v>4951</v>
      </c>
      <c r="F640" s="145">
        <v>65888</v>
      </c>
      <c r="G640" s="144">
        <v>4598</v>
      </c>
      <c r="H640" s="144">
        <v>964</v>
      </c>
      <c r="I640" s="140"/>
      <c r="J640" s="140"/>
      <c r="K640" s="174" t="s">
        <v>309</v>
      </c>
      <c r="L640" s="140" t="s">
        <v>1208</v>
      </c>
      <c r="M640" s="150">
        <v>753.47460000000012</v>
      </c>
      <c r="N640" s="150">
        <v>61.412199999999991</v>
      </c>
      <c r="O640" s="150">
        <v>63.974499999999992</v>
      </c>
      <c r="P640" s="150">
        <v>135.59669999999977</v>
      </c>
      <c r="Q640" s="150">
        <v>1014.4579999999999</v>
      </c>
      <c r="R640" s="151">
        <f t="shared" si="18"/>
        <v>135.59669999999977</v>
      </c>
      <c r="S640" s="153">
        <f t="shared" si="19"/>
        <v>1014.4579999999999</v>
      </c>
    </row>
    <row r="641" spans="1:19" x14ac:dyDescent="0.4">
      <c r="A641" s="136" t="s">
        <v>666</v>
      </c>
      <c r="B641" s="140" t="s">
        <v>2616</v>
      </c>
      <c r="C641" s="144">
        <v>169316</v>
      </c>
      <c r="D641" s="144">
        <v>22545</v>
      </c>
      <c r="E641" s="144">
        <v>15834</v>
      </c>
      <c r="F641" s="145">
        <v>130840</v>
      </c>
      <c r="G641" s="144">
        <v>95</v>
      </c>
      <c r="H641" s="144">
        <v>2</v>
      </c>
      <c r="I641" s="140"/>
      <c r="J641" s="140"/>
      <c r="K641" s="174" t="s">
        <v>310</v>
      </c>
      <c r="L641" s="140" t="s">
        <v>1209</v>
      </c>
      <c r="M641" s="150">
        <v>4773.0898000000007</v>
      </c>
      <c r="N641" s="150">
        <v>120.50239999999999</v>
      </c>
      <c r="O641" s="150">
        <v>254.97590000000002</v>
      </c>
      <c r="P641" s="150">
        <v>657.67249999999945</v>
      </c>
      <c r="Q641" s="150">
        <v>5806.2406000000001</v>
      </c>
      <c r="R641" s="151">
        <f t="shared" si="18"/>
        <v>657.67249999999945</v>
      </c>
      <c r="S641" s="153">
        <f t="shared" si="19"/>
        <v>5806.240600000001</v>
      </c>
    </row>
    <row r="642" spans="1:19" x14ac:dyDescent="0.4">
      <c r="A642" s="136" t="s">
        <v>667</v>
      </c>
      <c r="B642" s="140" t="s">
        <v>2617</v>
      </c>
      <c r="C642" s="144">
        <v>64464</v>
      </c>
      <c r="D642" s="144">
        <v>6971</v>
      </c>
      <c r="E642" s="144">
        <v>4135</v>
      </c>
      <c r="F642" s="145">
        <v>50458</v>
      </c>
      <c r="G642" s="144">
        <v>2897</v>
      </c>
      <c r="H642" s="144">
        <v>3</v>
      </c>
      <c r="I642" s="140"/>
      <c r="J642" s="140"/>
      <c r="K642" s="174" t="s">
        <v>311</v>
      </c>
      <c r="L642" s="140" t="s">
        <v>1210</v>
      </c>
      <c r="M642" s="150">
        <v>587.02</v>
      </c>
      <c r="N642" s="150">
        <v>64.600000000000009</v>
      </c>
      <c r="O642" s="150">
        <v>86.36</v>
      </c>
      <c r="P642" s="150">
        <v>217.24999999999989</v>
      </c>
      <c r="Q642" s="150">
        <v>955.2299999999999</v>
      </c>
      <c r="R642" s="151">
        <f t="shared" si="18"/>
        <v>217.24999999999989</v>
      </c>
      <c r="S642" s="153">
        <f t="shared" si="19"/>
        <v>955.2299999999999</v>
      </c>
    </row>
    <row r="643" spans="1:19" x14ac:dyDescent="0.4">
      <c r="A643" s="136" t="s">
        <v>668</v>
      </c>
      <c r="B643" s="140" t="s">
        <v>2618</v>
      </c>
      <c r="C643" s="144">
        <v>187508</v>
      </c>
      <c r="D643" s="144">
        <v>25044</v>
      </c>
      <c r="E643" s="144">
        <v>9447</v>
      </c>
      <c r="F643" s="145">
        <v>145626</v>
      </c>
      <c r="G643" s="144">
        <v>7386</v>
      </c>
      <c r="H643" s="144">
        <v>5</v>
      </c>
      <c r="I643" s="140"/>
      <c r="J643" s="140"/>
      <c r="K643" s="174" t="s">
        <v>336</v>
      </c>
      <c r="L643" s="140" t="s">
        <v>1235</v>
      </c>
      <c r="M643" s="150">
        <v>8786.4557000000004</v>
      </c>
      <c r="N643" s="150">
        <v>858.87999999999988</v>
      </c>
      <c r="O643" s="150">
        <v>619.77400000000011</v>
      </c>
      <c r="P643" s="150">
        <v>3377.3649999999998</v>
      </c>
      <c r="Q643" s="150">
        <v>13642.474700000001</v>
      </c>
      <c r="R643" s="151">
        <f t="shared" si="18"/>
        <v>3377.3649999999998</v>
      </c>
      <c r="S643" s="153">
        <f t="shared" si="19"/>
        <v>13642.474699999999</v>
      </c>
    </row>
    <row r="644" spans="1:19" x14ac:dyDescent="0.4">
      <c r="A644" s="136" t="s">
        <v>669</v>
      </c>
      <c r="B644" s="140" t="s">
        <v>2619</v>
      </c>
      <c r="C644" s="144">
        <v>175176</v>
      </c>
      <c r="D644" s="144">
        <v>17630</v>
      </c>
      <c r="E644" s="144">
        <v>22130</v>
      </c>
      <c r="F644" s="145">
        <v>112488</v>
      </c>
      <c r="G644" s="144">
        <v>17135</v>
      </c>
      <c r="H644" s="144">
        <v>5793</v>
      </c>
      <c r="I644" s="140"/>
      <c r="J644" s="140"/>
      <c r="K644" s="174" t="s">
        <v>333</v>
      </c>
      <c r="L644" s="140" t="s">
        <v>1232</v>
      </c>
      <c r="M644" s="150">
        <v>1168.5264</v>
      </c>
      <c r="N644" s="150">
        <v>85.824799999999996</v>
      </c>
      <c r="O644" s="150">
        <v>333.67680000000001</v>
      </c>
      <c r="P644" s="150">
        <v>101.69339999999994</v>
      </c>
      <c r="Q644" s="150">
        <v>1689.7213999999999</v>
      </c>
      <c r="R644" s="151">
        <f t="shared" si="18"/>
        <v>101.69339999999994</v>
      </c>
      <c r="S644" s="153">
        <f t="shared" si="19"/>
        <v>1689.7213999999999</v>
      </c>
    </row>
    <row r="645" spans="1:19" x14ac:dyDescent="0.4">
      <c r="A645" s="136" t="s">
        <v>670</v>
      </c>
      <c r="B645" s="140" t="s">
        <v>2620</v>
      </c>
      <c r="C645" s="144">
        <v>109100</v>
      </c>
      <c r="D645" s="144">
        <v>12159</v>
      </c>
      <c r="E645" s="144">
        <v>5877</v>
      </c>
      <c r="F645" s="145">
        <v>89632</v>
      </c>
      <c r="G645" s="144">
        <v>221</v>
      </c>
      <c r="H645" s="144">
        <v>1211</v>
      </c>
      <c r="I645" s="140"/>
      <c r="J645" s="140"/>
      <c r="K645" s="174" t="s">
        <v>334</v>
      </c>
      <c r="L645" s="140" t="s">
        <v>1233</v>
      </c>
      <c r="M645" s="150">
        <v>418.678</v>
      </c>
      <c r="N645" s="150">
        <v>17.540000000000003</v>
      </c>
      <c r="O645" s="150">
        <v>58.339999999999989</v>
      </c>
      <c r="P645" s="150">
        <v>13.48599999999999</v>
      </c>
      <c r="Q645" s="150">
        <v>508.04399999999998</v>
      </c>
      <c r="R645" s="151">
        <f t="shared" ref="R645:R708" si="20">SUM(Q645-M645-N645-O645)</f>
        <v>13.48599999999999</v>
      </c>
      <c r="S645" s="153">
        <f t="shared" ref="S645:S708" si="21">SUM(M645:P645)</f>
        <v>508.04399999999998</v>
      </c>
    </row>
    <row r="646" spans="1:19" x14ac:dyDescent="0.4">
      <c r="A646" s="136" t="s">
        <v>671</v>
      </c>
      <c r="B646" s="140" t="s">
        <v>2621</v>
      </c>
      <c r="C646" s="144">
        <v>92002</v>
      </c>
      <c r="D646" s="144">
        <v>8911</v>
      </c>
      <c r="E646" s="144">
        <v>5339</v>
      </c>
      <c r="F646" s="145">
        <v>72532</v>
      </c>
      <c r="G646" s="144">
        <v>5076</v>
      </c>
      <c r="H646" s="144">
        <v>144</v>
      </c>
      <c r="I646" s="140"/>
      <c r="J646" s="140"/>
      <c r="K646" s="174" t="s">
        <v>282</v>
      </c>
      <c r="L646" s="140" t="s">
        <v>1181</v>
      </c>
      <c r="M646" s="150">
        <v>661.94269999999995</v>
      </c>
      <c r="N646" s="150">
        <v>152.87969999999999</v>
      </c>
      <c r="O646" s="150">
        <v>52.670400000000001</v>
      </c>
      <c r="P646" s="150">
        <v>120.48680000000007</v>
      </c>
      <c r="Q646" s="150">
        <v>987.9796</v>
      </c>
      <c r="R646" s="151">
        <f t="shared" si="20"/>
        <v>120.48680000000007</v>
      </c>
      <c r="S646" s="153">
        <f t="shared" si="21"/>
        <v>987.97959999999989</v>
      </c>
    </row>
    <row r="647" spans="1:19" x14ac:dyDescent="0.4">
      <c r="A647" s="136" t="s">
        <v>672</v>
      </c>
      <c r="B647" s="140" t="s">
        <v>2622</v>
      </c>
      <c r="C647" s="144">
        <v>87980</v>
      </c>
      <c r="D647" s="144">
        <v>8208</v>
      </c>
      <c r="E647" s="144">
        <v>14125</v>
      </c>
      <c r="F647" s="145">
        <v>63555</v>
      </c>
      <c r="G647" s="144">
        <v>1533</v>
      </c>
      <c r="H647" s="144">
        <v>559</v>
      </c>
      <c r="I647" s="140"/>
      <c r="J647" s="140"/>
      <c r="K647" s="174" t="s">
        <v>283</v>
      </c>
      <c r="L647" s="140" t="s">
        <v>1182</v>
      </c>
      <c r="M647" s="150">
        <v>660.23759999999993</v>
      </c>
      <c r="N647" s="150">
        <v>67.531900000000007</v>
      </c>
      <c r="O647" s="150">
        <v>152.4135</v>
      </c>
      <c r="P647" s="150">
        <v>-46.123299999999801</v>
      </c>
      <c r="Q647" s="150">
        <v>834.05970000000013</v>
      </c>
      <c r="R647" s="151">
        <f t="shared" si="20"/>
        <v>-46.123299999999801</v>
      </c>
      <c r="S647" s="153">
        <f t="shared" si="21"/>
        <v>834.05970000000002</v>
      </c>
    </row>
    <row r="648" spans="1:19" x14ac:dyDescent="0.4">
      <c r="A648" s="136" t="s">
        <v>673</v>
      </c>
      <c r="B648" s="140" t="s">
        <v>2623</v>
      </c>
      <c r="C648" s="144">
        <v>72264</v>
      </c>
      <c r="D648" s="144">
        <v>6299</v>
      </c>
      <c r="E648" s="144">
        <v>9718</v>
      </c>
      <c r="F648" s="145">
        <v>55659</v>
      </c>
      <c r="G648" s="144">
        <v>423</v>
      </c>
      <c r="H648" s="144">
        <v>165</v>
      </c>
      <c r="I648" s="140"/>
      <c r="J648" s="140"/>
      <c r="K648" s="174" t="s">
        <v>284</v>
      </c>
      <c r="L648" s="140" t="s">
        <v>1183</v>
      </c>
      <c r="M648" s="150">
        <v>1974.6751999999999</v>
      </c>
      <c r="N648" s="150">
        <v>218.39489999999998</v>
      </c>
      <c r="O648" s="150">
        <v>127735.49350000001</v>
      </c>
      <c r="P648" s="201">
        <v>-127255.43200000002</v>
      </c>
      <c r="Q648" s="150">
        <v>2673.1316000000002</v>
      </c>
      <c r="R648" s="151">
        <f t="shared" si="20"/>
        <v>-127255.43200000002</v>
      </c>
      <c r="S648" s="153">
        <f t="shared" si="21"/>
        <v>2673.1315999999933</v>
      </c>
    </row>
    <row r="649" spans="1:19" x14ac:dyDescent="0.4">
      <c r="A649" s="136" t="s">
        <v>674</v>
      </c>
      <c r="B649" s="140" t="s">
        <v>2624</v>
      </c>
      <c r="C649" s="144">
        <v>56859</v>
      </c>
      <c r="D649" s="144">
        <v>3722</v>
      </c>
      <c r="E649" s="144">
        <v>8801</v>
      </c>
      <c r="F649" s="145">
        <v>41745</v>
      </c>
      <c r="G649" s="144">
        <v>2591</v>
      </c>
      <c r="H649" s="144">
        <v>0</v>
      </c>
      <c r="I649" s="140"/>
      <c r="J649" s="140"/>
      <c r="K649" s="174" t="s">
        <v>285</v>
      </c>
      <c r="L649" s="140" t="s">
        <v>1184</v>
      </c>
      <c r="M649" s="201">
        <v>212225.34049999999</v>
      </c>
      <c r="N649" s="150">
        <v>6547.6257000000005</v>
      </c>
      <c r="O649" s="150">
        <v>28599.126</v>
      </c>
      <c r="P649" s="150">
        <v>14170.63790000002</v>
      </c>
      <c r="Q649" s="150">
        <v>261542.73010000002</v>
      </c>
      <c r="R649" s="151">
        <f t="shared" si="20"/>
        <v>14170.63790000002</v>
      </c>
      <c r="S649" s="153">
        <f t="shared" si="21"/>
        <v>261542.73010000002</v>
      </c>
    </row>
    <row r="650" spans="1:19" x14ac:dyDescent="0.4">
      <c r="A650" s="136" t="s">
        <v>675</v>
      </c>
      <c r="B650" s="140" t="s">
        <v>2625</v>
      </c>
      <c r="C650" s="144">
        <v>49382</v>
      </c>
      <c r="D650" s="144">
        <v>2345</v>
      </c>
      <c r="E650" s="144">
        <v>2183</v>
      </c>
      <c r="F650" s="145">
        <v>42035</v>
      </c>
      <c r="G650" s="144">
        <v>1262</v>
      </c>
      <c r="H650" s="144">
        <v>1557</v>
      </c>
      <c r="I650" s="140"/>
      <c r="J650" s="140"/>
      <c r="K650" s="174" t="s">
        <v>286</v>
      </c>
      <c r="L650" s="140" t="s">
        <v>1185</v>
      </c>
      <c r="M650" s="150">
        <v>673.79730000000006</v>
      </c>
      <c r="N650" s="150">
        <v>25.134499999999999</v>
      </c>
      <c r="O650" s="150">
        <v>99.712500000000006</v>
      </c>
      <c r="P650" s="150">
        <v>26.675699999999864</v>
      </c>
      <c r="Q650" s="150">
        <v>825.31999999999994</v>
      </c>
      <c r="R650" s="151">
        <f t="shared" si="20"/>
        <v>26.675699999999864</v>
      </c>
      <c r="S650" s="153">
        <f t="shared" si="21"/>
        <v>825.31999999999994</v>
      </c>
    </row>
    <row r="651" spans="1:19" x14ac:dyDescent="0.4">
      <c r="A651" s="136" t="s">
        <v>676</v>
      </c>
      <c r="B651" s="140" t="s">
        <v>2626</v>
      </c>
      <c r="C651" s="144">
        <v>55722</v>
      </c>
      <c r="D651" s="144">
        <v>4405</v>
      </c>
      <c r="E651" s="144">
        <v>10851</v>
      </c>
      <c r="F651" s="145">
        <v>40431</v>
      </c>
      <c r="G651" s="144">
        <v>7</v>
      </c>
      <c r="H651" s="144">
        <v>28</v>
      </c>
      <c r="I651" s="140"/>
      <c r="J651" s="140"/>
      <c r="K651" s="174" t="s">
        <v>287</v>
      </c>
      <c r="L651" s="140" t="s">
        <v>1186</v>
      </c>
      <c r="M651" s="150">
        <v>882.72739999999988</v>
      </c>
      <c r="N651" s="150">
        <v>27.278899999999997</v>
      </c>
      <c r="O651" s="150">
        <v>51.650300000000001</v>
      </c>
      <c r="P651" s="150">
        <v>71.141000000000233</v>
      </c>
      <c r="Q651" s="150">
        <v>1032.7976000000001</v>
      </c>
      <c r="R651" s="151">
        <f t="shared" si="20"/>
        <v>71.141000000000233</v>
      </c>
      <c r="S651" s="153">
        <f t="shared" si="21"/>
        <v>1032.7976000000001</v>
      </c>
    </row>
    <row r="652" spans="1:19" x14ac:dyDescent="0.4">
      <c r="A652" s="136" t="s">
        <v>585</v>
      </c>
      <c r="B652" s="140" t="s">
        <v>2627</v>
      </c>
      <c r="C652" s="144">
        <v>39816</v>
      </c>
      <c r="D652" s="144">
        <v>2588</v>
      </c>
      <c r="E652" s="144">
        <v>3959</v>
      </c>
      <c r="F652" s="145">
        <v>30357</v>
      </c>
      <c r="G652" s="144">
        <v>2476</v>
      </c>
      <c r="H652" s="144">
        <v>436</v>
      </c>
      <c r="I652" s="140"/>
      <c r="J652" s="140"/>
      <c r="K652" s="174" t="s">
        <v>288</v>
      </c>
      <c r="L652" s="140" t="s">
        <v>1187</v>
      </c>
      <c r="M652" s="150">
        <v>697.60500000000002</v>
      </c>
      <c r="N652" s="150">
        <v>23.3477</v>
      </c>
      <c r="O652" s="150">
        <v>42.910200000000003</v>
      </c>
      <c r="P652" s="150">
        <v>54.091599999999914</v>
      </c>
      <c r="Q652" s="150">
        <v>817.95449999999994</v>
      </c>
      <c r="R652" s="151">
        <f t="shared" si="20"/>
        <v>54.091599999999914</v>
      </c>
      <c r="S652" s="153">
        <f t="shared" si="21"/>
        <v>817.95450000000005</v>
      </c>
    </row>
    <row r="653" spans="1:19" x14ac:dyDescent="0.4">
      <c r="A653" s="136" t="s">
        <v>586</v>
      </c>
      <c r="B653" s="140" t="s">
        <v>2628</v>
      </c>
      <c r="C653" s="144">
        <v>392376</v>
      </c>
      <c r="D653" s="144">
        <v>135281</v>
      </c>
      <c r="E653" s="144">
        <v>63670</v>
      </c>
      <c r="F653" s="145">
        <v>192156</v>
      </c>
      <c r="G653" s="144">
        <v>865</v>
      </c>
      <c r="H653" s="144">
        <v>404</v>
      </c>
      <c r="I653" s="140"/>
      <c r="J653" s="140"/>
      <c r="K653" s="174" t="s">
        <v>314</v>
      </c>
      <c r="L653" s="140" t="s">
        <v>1213</v>
      </c>
      <c r="M653" s="150">
        <v>966.28780000000006</v>
      </c>
      <c r="N653" s="150">
        <v>55.171499999999995</v>
      </c>
      <c r="O653" s="150">
        <v>90.478399999999979</v>
      </c>
      <c r="P653" s="150">
        <v>57.668000000000049</v>
      </c>
      <c r="Q653" s="150">
        <v>1169.6057000000001</v>
      </c>
      <c r="R653" s="151">
        <f t="shared" si="20"/>
        <v>57.668000000000049</v>
      </c>
      <c r="S653" s="153">
        <f t="shared" si="21"/>
        <v>1169.6057000000003</v>
      </c>
    </row>
    <row r="654" spans="1:19" x14ac:dyDescent="0.4">
      <c r="A654" s="136" t="s">
        <v>587</v>
      </c>
      <c r="B654" s="140" t="s">
        <v>2629</v>
      </c>
      <c r="C654" s="144">
        <v>106936</v>
      </c>
      <c r="D654" s="144">
        <v>13570</v>
      </c>
      <c r="E654" s="144">
        <v>8018</v>
      </c>
      <c r="F654" s="145">
        <v>85003</v>
      </c>
      <c r="G654" s="144">
        <v>345</v>
      </c>
      <c r="H654" s="144">
        <v>0</v>
      </c>
      <c r="I654" s="140"/>
      <c r="J654" s="140"/>
      <c r="K654" s="174" t="s">
        <v>315</v>
      </c>
      <c r="L654" s="140" t="s">
        <v>1214</v>
      </c>
      <c r="M654" s="150">
        <v>2136.5702999999999</v>
      </c>
      <c r="N654" s="150">
        <v>93.125200000000007</v>
      </c>
      <c r="O654" s="150">
        <v>195.71370000000002</v>
      </c>
      <c r="P654" s="150">
        <v>183.13000000000028</v>
      </c>
      <c r="Q654" s="150">
        <v>2608.5392000000002</v>
      </c>
      <c r="R654" s="151">
        <f t="shared" si="20"/>
        <v>183.13000000000028</v>
      </c>
      <c r="S654" s="153">
        <f t="shared" si="21"/>
        <v>2608.5392000000002</v>
      </c>
    </row>
    <row r="655" spans="1:19" x14ac:dyDescent="0.4">
      <c r="A655" s="136" t="s">
        <v>588</v>
      </c>
      <c r="B655" s="140" t="s">
        <v>2630</v>
      </c>
      <c r="C655" s="144">
        <v>111787</v>
      </c>
      <c r="D655" s="144">
        <v>12965</v>
      </c>
      <c r="E655" s="144">
        <v>5626</v>
      </c>
      <c r="F655" s="145">
        <v>89293</v>
      </c>
      <c r="G655" s="144">
        <v>3596</v>
      </c>
      <c r="H655" s="144">
        <v>307</v>
      </c>
      <c r="I655" s="140"/>
      <c r="J655" s="140"/>
      <c r="K655" s="174" t="s">
        <v>316</v>
      </c>
      <c r="L655" s="140" t="s">
        <v>1215</v>
      </c>
      <c r="M655" s="150">
        <v>5508.5101999999997</v>
      </c>
      <c r="N655" s="150">
        <v>591.14949999999999</v>
      </c>
      <c r="O655" s="150">
        <v>574.70330000000001</v>
      </c>
      <c r="P655" s="150">
        <v>1103.9123000000004</v>
      </c>
      <c r="Q655" s="150">
        <v>7778.2753000000002</v>
      </c>
      <c r="R655" s="151">
        <f t="shared" si="20"/>
        <v>1103.9123000000004</v>
      </c>
      <c r="S655" s="153">
        <f t="shared" si="21"/>
        <v>7778.2753000000012</v>
      </c>
    </row>
    <row r="656" spans="1:19" x14ac:dyDescent="0.4">
      <c r="A656" s="136" t="s">
        <v>589</v>
      </c>
      <c r="B656" s="140" t="s">
        <v>2631</v>
      </c>
      <c r="C656" s="144">
        <v>195773</v>
      </c>
      <c r="D656" s="144">
        <v>17435</v>
      </c>
      <c r="E656" s="144">
        <v>8897</v>
      </c>
      <c r="F656" s="145">
        <v>164617</v>
      </c>
      <c r="G656" s="144">
        <v>4667</v>
      </c>
      <c r="H656" s="144">
        <v>157</v>
      </c>
      <c r="I656" s="140"/>
      <c r="J656" s="140"/>
      <c r="K656" s="174" t="s">
        <v>317</v>
      </c>
      <c r="L656" s="140" t="s">
        <v>1216</v>
      </c>
      <c r="M656" s="150">
        <v>1055.2124000000001</v>
      </c>
      <c r="N656" s="150">
        <v>31.506499999999999</v>
      </c>
      <c r="O656" s="150">
        <v>56.057500000000005</v>
      </c>
      <c r="P656" s="150">
        <v>131.91129999999984</v>
      </c>
      <c r="Q656" s="150">
        <v>1274.6876999999999</v>
      </c>
      <c r="R656" s="151">
        <f t="shared" si="20"/>
        <v>131.91129999999984</v>
      </c>
      <c r="S656" s="153">
        <f t="shared" si="21"/>
        <v>1274.6876999999999</v>
      </c>
    </row>
    <row r="657" spans="1:19" x14ac:dyDescent="0.4">
      <c r="A657" s="136" t="s">
        <v>590</v>
      </c>
      <c r="B657" s="140" t="s">
        <v>2632</v>
      </c>
      <c r="C657" s="144">
        <v>179689</v>
      </c>
      <c r="D657" s="144">
        <v>12292</v>
      </c>
      <c r="E657" s="144">
        <v>15091</v>
      </c>
      <c r="F657" s="145">
        <v>129670</v>
      </c>
      <c r="G657" s="144">
        <v>2163</v>
      </c>
      <c r="H657" s="144">
        <v>20473</v>
      </c>
      <c r="I657" s="140"/>
      <c r="J657" s="140"/>
      <c r="K657" s="174" t="s">
        <v>318</v>
      </c>
      <c r="L657" s="140" t="s">
        <v>1217</v>
      </c>
      <c r="M657" s="150">
        <v>1643.3040000000001</v>
      </c>
      <c r="N657" s="150">
        <v>106.78900000000002</v>
      </c>
      <c r="O657" s="150">
        <v>79.928499999999985</v>
      </c>
      <c r="P657" s="150">
        <v>191.19820000000004</v>
      </c>
      <c r="Q657" s="150">
        <v>2021.2197000000001</v>
      </c>
      <c r="R657" s="151">
        <f t="shared" si="20"/>
        <v>191.19820000000004</v>
      </c>
      <c r="S657" s="153">
        <f t="shared" si="21"/>
        <v>2021.2197000000001</v>
      </c>
    </row>
    <row r="658" spans="1:19" x14ac:dyDescent="0.4">
      <c r="A658" s="136" t="s">
        <v>591</v>
      </c>
      <c r="B658" s="140" t="s">
        <v>2633</v>
      </c>
      <c r="C658" s="144">
        <v>144900</v>
      </c>
      <c r="D658" s="144">
        <v>21003</v>
      </c>
      <c r="E658" s="144">
        <v>8446</v>
      </c>
      <c r="F658" s="145">
        <v>107500</v>
      </c>
      <c r="G658" s="144">
        <v>188</v>
      </c>
      <c r="H658" s="144">
        <v>7763</v>
      </c>
      <c r="I658" s="140"/>
      <c r="J658" s="140"/>
      <c r="K658" s="174" t="s">
        <v>319</v>
      </c>
      <c r="L658" s="140" t="s">
        <v>1218</v>
      </c>
      <c r="M658" s="150">
        <v>15060.999900000001</v>
      </c>
      <c r="N658" s="150">
        <v>2560.2684000000004</v>
      </c>
      <c r="O658" s="150">
        <v>2882.2548000000002</v>
      </c>
      <c r="P658" s="150">
        <v>3892.4683999999984</v>
      </c>
      <c r="Q658" s="150">
        <v>24395.9915</v>
      </c>
      <c r="R658" s="151">
        <f t="shared" si="20"/>
        <v>3892.4683999999984</v>
      </c>
      <c r="S658" s="153">
        <f t="shared" si="21"/>
        <v>24395.991499999996</v>
      </c>
    </row>
    <row r="659" spans="1:19" x14ac:dyDescent="0.4">
      <c r="A659" s="136" t="s">
        <v>592</v>
      </c>
      <c r="B659" s="140" t="s">
        <v>2634</v>
      </c>
      <c r="C659" s="144">
        <v>128338</v>
      </c>
      <c r="D659" s="144">
        <v>11806</v>
      </c>
      <c r="E659" s="144">
        <v>23000</v>
      </c>
      <c r="F659" s="145">
        <v>86967</v>
      </c>
      <c r="G659" s="144">
        <v>4728</v>
      </c>
      <c r="H659" s="144">
        <v>1837</v>
      </c>
      <c r="I659" s="140"/>
      <c r="J659" s="140"/>
      <c r="K659" s="174" t="s">
        <v>320</v>
      </c>
      <c r="L659" s="140" t="s">
        <v>1219</v>
      </c>
      <c r="M659" s="150">
        <v>2467.98</v>
      </c>
      <c r="N659" s="150">
        <v>162.5</v>
      </c>
      <c r="O659" s="150">
        <v>287.40999999999997</v>
      </c>
      <c r="P659" s="150">
        <v>151.96999999999969</v>
      </c>
      <c r="Q659" s="150">
        <v>3069.8599999999997</v>
      </c>
      <c r="R659" s="151">
        <f t="shared" si="20"/>
        <v>151.96999999999969</v>
      </c>
      <c r="S659" s="153">
        <f t="shared" si="21"/>
        <v>3069.8599999999997</v>
      </c>
    </row>
    <row r="660" spans="1:19" x14ac:dyDescent="0.4">
      <c r="A660" s="136" t="s">
        <v>593</v>
      </c>
      <c r="B660" s="140" t="s">
        <v>2635</v>
      </c>
      <c r="C660" s="144">
        <v>79198</v>
      </c>
      <c r="D660" s="144">
        <v>0</v>
      </c>
      <c r="E660" s="144">
        <v>0</v>
      </c>
      <c r="F660" s="145">
        <v>79198</v>
      </c>
      <c r="G660" s="144">
        <v>0</v>
      </c>
      <c r="H660" s="144">
        <v>0</v>
      </c>
      <c r="I660" s="140"/>
      <c r="J660" s="140"/>
      <c r="K660" s="174" t="s">
        <v>769</v>
      </c>
      <c r="L660" s="140" t="s">
        <v>1665</v>
      </c>
      <c r="M660" s="150">
        <v>890.15</v>
      </c>
      <c r="N660" s="150">
        <v>46.259999999999991</v>
      </c>
      <c r="O660" s="150">
        <v>116.68</v>
      </c>
      <c r="P660" s="150">
        <v>42.449999999999989</v>
      </c>
      <c r="Q660" s="150">
        <v>1095.54</v>
      </c>
      <c r="R660" s="151">
        <f t="shared" si="20"/>
        <v>42.449999999999989</v>
      </c>
      <c r="S660" s="153">
        <f t="shared" si="21"/>
        <v>1095.54</v>
      </c>
    </row>
    <row r="661" spans="1:19" x14ac:dyDescent="0.4">
      <c r="A661" s="136" t="s">
        <v>594</v>
      </c>
      <c r="B661" s="140" t="s">
        <v>2636</v>
      </c>
      <c r="C661" s="144">
        <v>70696</v>
      </c>
      <c r="D661" s="144">
        <v>3636</v>
      </c>
      <c r="E661" s="144">
        <v>13406</v>
      </c>
      <c r="F661" s="145">
        <v>48528</v>
      </c>
      <c r="G661" s="144">
        <v>5126</v>
      </c>
      <c r="H661" s="144">
        <v>0</v>
      </c>
      <c r="I661" s="140"/>
      <c r="J661" s="140"/>
      <c r="K661" s="174" t="s">
        <v>804</v>
      </c>
      <c r="L661" s="140" t="s">
        <v>1698</v>
      </c>
      <c r="M661" s="150">
        <v>198.41149999999999</v>
      </c>
      <c r="N661" s="150">
        <v>3.7153999999999998</v>
      </c>
      <c r="O661" s="150">
        <v>17.844200000000001</v>
      </c>
      <c r="P661" s="150">
        <v>46.220700000000008</v>
      </c>
      <c r="Q661" s="150">
        <v>266.1918</v>
      </c>
      <c r="R661" s="151">
        <f t="shared" si="20"/>
        <v>46.220700000000008</v>
      </c>
      <c r="S661" s="153">
        <f t="shared" si="21"/>
        <v>266.1918</v>
      </c>
    </row>
    <row r="662" spans="1:19" x14ac:dyDescent="0.4">
      <c r="A662" s="136" t="s">
        <v>595</v>
      </c>
      <c r="B662" s="140" t="s">
        <v>2637</v>
      </c>
      <c r="C662" s="144">
        <v>251414</v>
      </c>
      <c r="D662" s="144">
        <v>38005</v>
      </c>
      <c r="E662" s="144">
        <v>56321</v>
      </c>
      <c r="F662" s="145">
        <v>148922</v>
      </c>
      <c r="G662" s="144">
        <v>8160</v>
      </c>
      <c r="H662" s="144">
        <v>6</v>
      </c>
      <c r="I662" s="140"/>
      <c r="J662" s="140"/>
      <c r="K662" s="174" t="s">
        <v>770</v>
      </c>
      <c r="L662" s="140" t="s">
        <v>1666</v>
      </c>
      <c r="M662" s="150">
        <v>1408.2972</v>
      </c>
      <c r="N662" s="150">
        <v>60.108400000000003</v>
      </c>
      <c r="O662" s="150">
        <v>210.49199999999999</v>
      </c>
      <c r="P662" s="150">
        <v>49.991400000000141</v>
      </c>
      <c r="Q662" s="150">
        <v>1728.8890000000001</v>
      </c>
      <c r="R662" s="151">
        <f t="shared" si="20"/>
        <v>49.991400000000141</v>
      </c>
      <c r="S662" s="153">
        <f t="shared" si="21"/>
        <v>1728.8890000000001</v>
      </c>
    </row>
    <row r="663" spans="1:19" x14ac:dyDescent="0.4">
      <c r="A663" s="136" t="s">
        <v>596</v>
      </c>
      <c r="B663" s="140" t="s">
        <v>2638</v>
      </c>
      <c r="C663" s="144">
        <v>113495</v>
      </c>
      <c r="D663" s="144">
        <v>8983</v>
      </c>
      <c r="E663" s="144">
        <v>6008</v>
      </c>
      <c r="F663" s="145">
        <v>96239</v>
      </c>
      <c r="G663" s="144">
        <v>2029</v>
      </c>
      <c r="H663" s="144">
        <v>236</v>
      </c>
      <c r="I663" s="140"/>
      <c r="J663" s="140"/>
      <c r="K663" s="174" t="s">
        <v>771</v>
      </c>
      <c r="L663" s="140" t="s">
        <v>1667</v>
      </c>
      <c r="M663" s="150">
        <v>533.04700000000003</v>
      </c>
      <c r="N663" s="150">
        <v>43.744</v>
      </c>
      <c r="O663" s="150">
        <v>232.05699999999999</v>
      </c>
      <c r="P663" s="150">
        <v>1160.7980000000002</v>
      </c>
      <c r="Q663" s="150">
        <v>1969.6460000000002</v>
      </c>
      <c r="R663" s="151">
        <f t="shared" si="20"/>
        <v>1160.7980000000002</v>
      </c>
      <c r="S663" s="153">
        <f t="shared" si="21"/>
        <v>1969.6460000000002</v>
      </c>
    </row>
    <row r="664" spans="1:19" x14ac:dyDescent="0.4">
      <c r="A664" s="136" t="s">
        <v>597</v>
      </c>
      <c r="B664" s="140" t="s">
        <v>2639</v>
      </c>
      <c r="C664" s="144">
        <v>146253</v>
      </c>
      <c r="D664" s="144">
        <v>16246</v>
      </c>
      <c r="E664" s="144">
        <v>5007</v>
      </c>
      <c r="F664" s="145">
        <v>116882</v>
      </c>
      <c r="G664" s="144">
        <v>8055</v>
      </c>
      <c r="H664" s="144">
        <v>63</v>
      </c>
      <c r="I664" s="140"/>
      <c r="J664" s="140"/>
      <c r="K664" s="174" t="s">
        <v>772</v>
      </c>
      <c r="L664" s="140" t="s">
        <v>1668</v>
      </c>
      <c r="M664" s="150">
        <v>357.42500000000007</v>
      </c>
      <c r="N664" s="150">
        <v>5.7881</v>
      </c>
      <c r="O664" s="150">
        <v>35.047900000000006</v>
      </c>
      <c r="P664" s="150">
        <v>21.438499999999927</v>
      </c>
      <c r="Q664" s="150">
        <v>419.6995</v>
      </c>
      <c r="R664" s="151">
        <f t="shared" si="20"/>
        <v>21.438499999999927</v>
      </c>
      <c r="S664" s="153">
        <f t="shared" si="21"/>
        <v>419.6995</v>
      </c>
    </row>
    <row r="665" spans="1:19" x14ac:dyDescent="0.4">
      <c r="A665" s="136" t="s">
        <v>598</v>
      </c>
      <c r="B665" s="140" t="s">
        <v>2640</v>
      </c>
      <c r="C665" s="144">
        <v>113413</v>
      </c>
      <c r="D665" s="144">
        <v>13121</v>
      </c>
      <c r="E665" s="144">
        <v>10391</v>
      </c>
      <c r="F665" s="145">
        <v>86393</v>
      </c>
      <c r="G665" s="144">
        <v>3508</v>
      </c>
      <c r="H665" s="144">
        <v>0</v>
      </c>
      <c r="I665" s="140"/>
      <c r="J665" s="140"/>
      <c r="K665" s="174" t="s">
        <v>773</v>
      </c>
      <c r="L665" s="140" t="s">
        <v>1669</v>
      </c>
      <c r="M665" s="150">
        <v>1099.1271999999999</v>
      </c>
      <c r="N665" s="150">
        <v>35.524699999999996</v>
      </c>
      <c r="O665" s="150">
        <v>353.05119999999999</v>
      </c>
      <c r="P665" s="150">
        <v>-137.01639999999992</v>
      </c>
      <c r="Q665" s="150">
        <v>1350.6867</v>
      </c>
      <c r="R665" s="151">
        <f t="shared" si="20"/>
        <v>-137.01639999999992</v>
      </c>
      <c r="S665" s="153">
        <f t="shared" si="21"/>
        <v>1350.6866999999997</v>
      </c>
    </row>
    <row r="666" spans="1:19" x14ac:dyDescent="0.4">
      <c r="A666" s="136" t="s">
        <v>599</v>
      </c>
      <c r="B666" s="140" t="s">
        <v>2641</v>
      </c>
      <c r="C666" s="144">
        <v>65221</v>
      </c>
      <c r="D666" s="144">
        <v>4715</v>
      </c>
      <c r="E666" s="144">
        <v>6758</v>
      </c>
      <c r="F666" s="145">
        <v>53645</v>
      </c>
      <c r="G666" s="144">
        <v>92</v>
      </c>
      <c r="H666" s="144">
        <v>11</v>
      </c>
      <c r="I666" s="140"/>
      <c r="J666" s="140"/>
      <c r="K666" s="174" t="s">
        <v>774</v>
      </c>
      <c r="L666" s="140" t="s">
        <v>1670</v>
      </c>
      <c r="M666" s="150">
        <v>1541</v>
      </c>
      <c r="N666" s="150">
        <v>23</v>
      </c>
      <c r="O666" s="150">
        <v>225</v>
      </c>
      <c r="P666" s="150">
        <v>187</v>
      </c>
      <c r="Q666" s="150">
        <v>1976</v>
      </c>
      <c r="R666" s="151">
        <f t="shared" si="20"/>
        <v>187</v>
      </c>
      <c r="S666" s="153">
        <f t="shared" si="21"/>
        <v>1976</v>
      </c>
    </row>
    <row r="667" spans="1:19" x14ac:dyDescent="0.4">
      <c r="A667" s="136" t="s">
        <v>600</v>
      </c>
      <c r="B667" s="140" t="s">
        <v>2642</v>
      </c>
      <c r="C667" s="144">
        <v>60941</v>
      </c>
      <c r="D667" s="144">
        <v>7069</v>
      </c>
      <c r="E667" s="144">
        <v>4353</v>
      </c>
      <c r="F667" s="145">
        <v>46725</v>
      </c>
      <c r="G667" s="144">
        <v>2794</v>
      </c>
      <c r="H667" s="144">
        <v>0</v>
      </c>
      <c r="I667" s="140"/>
      <c r="J667" s="140"/>
      <c r="K667" s="174" t="s">
        <v>775</v>
      </c>
      <c r="L667" s="140" t="s">
        <v>1671</v>
      </c>
      <c r="M667" s="150">
        <v>8892.4236000000001</v>
      </c>
      <c r="N667" s="150">
        <v>427.17180000000002</v>
      </c>
      <c r="O667" s="150">
        <v>1292.4998000000001</v>
      </c>
      <c r="P667" s="150">
        <v>724.53790000000072</v>
      </c>
      <c r="Q667" s="150">
        <v>11336.633100000001</v>
      </c>
      <c r="R667" s="151">
        <f t="shared" si="20"/>
        <v>724.53790000000072</v>
      </c>
      <c r="S667" s="153">
        <f t="shared" si="21"/>
        <v>11336.633100000001</v>
      </c>
    </row>
    <row r="668" spans="1:19" x14ac:dyDescent="0.4">
      <c r="A668" s="136" t="s">
        <v>693</v>
      </c>
      <c r="B668" s="140" t="s">
        <v>2643</v>
      </c>
      <c r="C668" s="144">
        <v>505328</v>
      </c>
      <c r="D668" s="144">
        <v>82674</v>
      </c>
      <c r="E668" s="144">
        <v>42402</v>
      </c>
      <c r="F668" s="145">
        <v>289477</v>
      </c>
      <c r="G668" s="144">
        <v>90775</v>
      </c>
      <c r="H668" s="144">
        <v>0</v>
      </c>
      <c r="I668" s="140"/>
      <c r="J668" s="140"/>
      <c r="K668" s="174" t="s">
        <v>776</v>
      </c>
      <c r="L668" s="140" t="s">
        <v>1672</v>
      </c>
      <c r="M668" s="150">
        <v>17282292.747599993</v>
      </c>
      <c r="N668" s="150">
        <v>1229.982</v>
      </c>
      <c r="O668" s="150">
        <v>3203.2707</v>
      </c>
      <c r="P668" s="201">
        <v>-17265969.887699995</v>
      </c>
      <c r="Q668" s="150">
        <v>20756.1126</v>
      </c>
      <c r="R668" s="151">
        <f t="shared" si="20"/>
        <v>-17265969.887699995</v>
      </c>
      <c r="S668" s="153">
        <f t="shared" si="21"/>
        <v>20756.112599998713</v>
      </c>
    </row>
    <row r="669" spans="1:19" x14ac:dyDescent="0.4">
      <c r="A669" s="136" t="s">
        <v>694</v>
      </c>
      <c r="B669" s="140" t="s">
        <v>2644</v>
      </c>
      <c r="C669" s="144">
        <v>80769</v>
      </c>
      <c r="D669" s="144">
        <v>6032</v>
      </c>
      <c r="E669" s="144">
        <v>2708</v>
      </c>
      <c r="F669" s="145">
        <v>49389</v>
      </c>
      <c r="G669" s="144">
        <v>22640</v>
      </c>
      <c r="H669" s="144">
        <v>0</v>
      </c>
      <c r="I669" s="140"/>
      <c r="J669" s="140"/>
      <c r="K669" s="174" t="s">
        <v>777</v>
      </c>
      <c r="L669" s="140" t="s">
        <v>1673</v>
      </c>
      <c r="M669" s="150">
        <v>676.54000000000008</v>
      </c>
      <c r="N669" s="150">
        <v>42.430000000000007</v>
      </c>
      <c r="O669" s="150">
        <v>77.150000000000006</v>
      </c>
      <c r="P669" s="150">
        <v>67.399999999999892</v>
      </c>
      <c r="Q669" s="150">
        <v>863.52</v>
      </c>
      <c r="R669" s="151">
        <f t="shared" si="20"/>
        <v>67.399999999999892</v>
      </c>
      <c r="S669" s="153">
        <f t="shared" si="21"/>
        <v>863.51999999999987</v>
      </c>
    </row>
    <row r="670" spans="1:19" x14ac:dyDescent="0.4">
      <c r="A670" s="136" t="s">
        <v>695</v>
      </c>
      <c r="B670" s="140" t="s">
        <v>2645</v>
      </c>
      <c r="C670" s="144">
        <v>151495</v>
      </c>
      <c r="D670" s="144">
        <v>15821</v>
      </c>
      <c r="E670" s="144">
        <v>7117</v>
      </c>
      <c r="F670" s="145">
        <v>107937</v>
      </c>
      <c r="G670" s="144">
        <v>20620</v>
      </c>
      <c r="H670" s="144">
        <v>0</v>
      </c>
      <c r="I670" s="140"/>
      <c r="J670" s="140"/>
      <c r="K670" s="174" t="s">
        <v>778</v>
      </c>
      <c r="L670" s="140" t="s">
        <v>1674</v>
      </c>
      <c r="M670" s="150">
        <v>1965.5637999999994</v>
      </c>
      <c r="N670" s="150">
        <v>37.231099999999998</v>
      </c>
      <c r="O670" s="150">
        <v>141.91379999999998</v>
      </c>
      <c r="P670" s="150">
        <v>132.40160000000088</v>
      </c>
      <c r="Q670" s="150">
        <v>2277.1103000000003</v>
      </c>
      <c r="R670" s="151">
        <f t="shared" si="20"/>
        <v>132.40160000000088</v>
      </c>
      <c r="S670" s="153">
        <f t="shared" si="21"/>
        <v>2277.1103000000003</v>
      </c>
    </row>
    <row r="671" spans="1:19" x14ac:dyDescent="0.4">
      <c r="A671" s="136" t="s">
        <v>696</v>
      </c>
      <c r="B671" s="140" t="s">
        <v>2646</v>
      </c>
      <c r="C671" s="144">
        <v>259212</v>
      </c>
      <c r="D671" s="144">
        <v>24866</v>
      </c>
      <c r="E671" s="144">
        <v>13825</v>
      </c>
      <c r="F671" s="145">
        <v>178526</v>
      </c>
      <c r="G671" s="144">
        <v>41995</v>
      </c>
      <c r="H671" s="144">
        <v>0</v>
      </c>
      <c r="I671" s="140"/>
      <c r="J671" s="140"/>
      <c r="K671" s="174" t="s">
        <v>779</v>
      </c>
      <c r="L671" s="140" t="s">
        <v>1675</v>
      </c>
      <c r="M671" s="150">
        <v>2948.3324000000002</v>
      </c>
      <c r="N671" s="150">
        <v>134.16959999999997</v>
      </c>
      <c r="O671" s="150">
        <v>471.31510000000003</v>
      </c>
      <c r="P671" s="150">
        <v>186.22289999999975</v>
      </c>
      <c r="Q671" s="150">
        <v>3740.04</v>
      </c>
      <c r="R671" s="151">
        <f t="shared" si="20"/>
        <v>186.22289999999975</v>
      </c>
      <c r="S671" s="153">
        <f t="shared" si="21"/>
        <v>3740.04</v>
      </c>
    </row>
    <row r="672" spans="1:19" x14ac:dyDescent="0.4">
      <c r="A672" s="136" t="s">
        <v>697</v>
      </c>
      <c r="B672" s="140" t="s">
        <v>2647</v>
      </c>
      <c r="C672" s="144">
        <v>199664</v>
      </c>
      <c r="D672" s="144">
        <v>1468</v>
      </c>
      <c r="E672" s="144">
        <v>4673</v>
      </c>
      <c r="F672" s="145">
        <v>160991</v>
      </c>
      <c r="G672" s="144">
        <v>5106</v>
      </c>
      <c r="H672" s="144">
        <v>27426</v>
      </c>
      <c r="I672" s="140"/>
      <c r="J672" s="140"/>
      <c r="K672" s="174" t="s">
        <v>780</v>
      </c>
      <c r="L672" s="140" t="s">
        <v>1676</v>
      </c>
      <c r="M672" s="150">
        <v>1065.4943000000001</v>
      </c>
      <c r="N672" s="150">
        <v>50.465800000000009</v>
      </c>
      <c r="O672" s="150">
        <v>150.92410000000001</v>
      </c>
      <c r="P672" s="150">
        <v>51.697099999999978</v>
      </c>
      <c r="Q672" s="150">
        <v>1318.5813000000001</v>
      </c>
      <c r="R672" s="151">
        <f t="shared" si="20"/>
        <v>51.697099999999978</v>
      </c>
      <c r="S672" s="153">
        <f t="shared" si="21"/>
        <v>1318.5812999999998</v>
      </c>
    </row>
    <row r="673" spans="1:19" x14ac:dyDescent="0.4">
      <c r="A673" s="136" t="s">
        <v>698</v>
      </c>
      <c r="B673" s="140" t="s">
        <v>2648</v>
      </c>
      <c r="C673" s="144">
        <v>96597</v>
      </c>
      <c r="D673" s="144">
        <v>5380</v>
      </c>
      <c r="E673" s="144">
        <v>4565</v>
      </c>
      <c r="F673" s="145">
        <v>77722</v>
      </c>
      <c r="G673" s="144">
        <v>8930</v>
      </c>
      <c r="H673" s="144">
        <v>0</v>
      </c>
      <c r="I673" s="140"/>
      <c r="J673" s="140"/>
      <c r="K673" s="174" t="s">
        <v>781</v>
      </c>
      <c r="L673" s="140" t="s">
        <v>1677</v>
      </c>
      <c r="M673" s="150">
        <v>8784.8181999999997</v>
      </c>
      <c r="N673" s="150">
        <v>372.27399999999994</v>
      </c>
      <c r="O673" s="150">
        <v>1234795.2637999998</v>
      </c>
      <c r="P673" s="201">
        <v>-1230884.9859999998</v>
      </c>
      <c r="Q673" s="150">
        <v>13067.37</v>
      </c>
      <c r="R673" s="151">
        <f t="shared" si="20"/>
        <v>-1230884.9859999998</v>
      </c>
      <c r="S673" s="153">
        <f t="shared" si="21"/>
        <v>13067.370000000112</v>
      </c>
    </row>
    <row r="674" spans="1:19" x14ac:dyDescent="0.4">
      <c r="A674" s="136" t="s">
        <v>699</v>
      </c>
      <c r="B674" s="140" t="s">
        <v>2649</v>
      </c>
      <c r="C674" s="144">
        <v>113777</v>
      </c>
      <c r="D674" s="144">
        <v>6224</v>
      </c>
      <c r="E674" s="144">
        <v>2945</v>
      </c>
      <c r="F674" s="145">
        <v>61371</v>
      </c>
      <c r="G674" s="144">
        <v>43237</v>
      </c>
      <c r="H674" s="144">
        <v>0</v>
      </c>
      <c r="I674" s="140"/>
      <c r="J674" s="140"/>
      <c r="K674" s="174" t="s">
        <v>782</v>
      </c>
      <c r="L674" s="140" t="s">
        <v>1678</v>
      </c>
      <c r="M674" s="150">
        <v>1289.0449999999998</v>
      </c>
      <c r="N674" s="150">
        <v>74.614999999999995</v>
      </c>
      <c r="O674" s="150">
        <v>133.10400000000001</v>
      </c>
      <c r="P674" s="150">
        <v>192.55300000000014</v>
      </c>
      <c r="Q674" s="150">
        <v>1689.317</v>
      </c>
      <c r="R674" s="151">
        <f t="shared" si="20"/>
        <v>192.55300000000014</v>
      </c>
      <c r="S674" s="153">
        <f t="shared" si="21"/>
        <v>1689.317</v>
      </c>
    </row>
    <row r="675" spans="1:19" x14ac:dyDescent="0.4">
      <c r="A675" s="136" t="s">
        <v>700</v>
      </c>
      <c r="B675" s="140" t="s">
        <v>2650</v>
      </c>
      <c r="C675" s="144">
        <v>198980</v>
      </c>
      <c r="D675" s="144">
        <v>9487</v>
      </c>
      <c r="E675" s="144">
        <v>5353</v>
      </c>
      <c r="F675" s="145">
        <v>84702</v>
      </c>
      <c r="G675" s="144">
        <v>99438</v>
      </c>
      <c r="H675" s="144">
        <v>0</v>
      </c>
      <c r="I675" s="140"/>
      <c r="J675" s="140"/>
      <c r="K675" s="174" t="s">
        <v>783</v>
      </c>
      <c r="L675" s="140" t="s">
        <v>1679</v>
      </c>
      <c r="M675" s="150">
        <v>1325.2094999999999</v>
      </c>
      <c r="N675" s="150">
        <v>80.861900000000006</v>
      </c>
      <c r="O675" s="150">
        <v>238.07670000000002</v>
      </c>
      <c r="P675" s="150">
        <v>92.236300000000199</v>
      </c>
      <c r="Q675" s="150">
        <v>1736.3844000000001</v>
      </c>
      <c r="R675" s="151">
        <f t="shared" si="20"/>
        <v>92.236300000000199</v>
      </c>
      <c r="S675" s="153">
        <f t="shared" si="21"/>
        <v>1736.3844000000004</v>
      </c>
    </row>
    <row r="676" spans="1:19" x14ac:dyDescent="0.4">
      <c r="A676" s="136" t="s">
        <v>701</v>
      </c>
      <c r="B676" s="140" t="s">
        <v>2651</v>
      </c>
      <c r="C676" s="144">
        <v>149472</v>
      </c>
      <c r="D676" s="144">
        <v>13400</v>
      </c>
      <c r="E676" s="144">
        <v>6635</v>
      </c>
      <c r="F676" s="145">
        <v>72497</v>
      </c>
      <c r="G676" s="144">
        <v>56936</v>
      </c>
      <c r="H676" s="144">
        <v>4</v>
      </c>
      <c r="I676" s="140"/>
      <c r="J676" s="140"/>
      <c r="K676" s="174" t="s">
        <v>784</v>
      </c>
      <c r="L676" s="140" t="s">
        <v>1680</v>
      </c>
      <c r="M676" s="150">
        <v>909.41199999999992</v>
      </c>
      <c r="N676" s="150">
        <v>17.594999999999999</v>
      </c>
      <c r="O676" s="150">
        <v>31</v>
      </c>
      <c r="P676" s="150">
        <v>84.054999999999978</v>
      </c>
      <c r="Q676" s="150">
        <v>1042.0619999999999</v>
      </c>
      <c r="R676" s="151">
        <f t="shared" si="20"/>
        <v>84.054999999999978</v>
      </c>
      <c r="S676" s="153">
        <f t="shared" si="21"/>
        <v>1042.0619999999999</v>
      </c>
    </row>
    <row r="677" spans="1:19" x14ac:dyDescent="0.4">
      <c r="A677" s="136" t="s">
        <v>702</v>
      </c>
      <c r="B677" s="140" t="s">
        <v>2652</v>
      </c>
      <c r="C677" s="144">
        <v>186696</v>
      </c>
      <c r="D677" s="144">
        <v>20815</v>
      </c>
      <c r="E677" s="144">
        <v>10569</v>
      </c>
      <c r="F677" s="145">
        <v>136759</v>
      </c>
      <c r="G677" s="144">
        <v>18553</v>
      </c>
      <c r="H677" s="144">
        <v>0</v>
      </c>
      <c r="I677" s="140"/>
      <c r="J677" s="140"/>
      <c r="K677" s="174" t="s">
        <v>785</v>
      </c>
      <c r="L677" s="140" t="s">
        <v>1681</v>
      </c>
      <c r="M677" s="150">
        <v>331.61059999999992</v>
      </c>
      <c r="N677" s="150">
        <v>12.3049</v>
      </c>
      <c r="O677" s="150">
        <v>34.528000000000006</v>
      </c>
      <c r="P677" s="150">
        <v>21.403800000000089</v>
      </c>
      <c r="Q677" s="150">
        <v>399.84730000000002</v>
      </c>
      <c r="R677" s="151">
        <f t="shared" si="20"/>
        <v>21.403800000000089</v>
      </c>
      <c r="S677" s="153">
        <f t="shared" si="21"/>
        <v>399.84730000000002</v>
      </c>
    </row>
    <row r="678" spans="1:19" x14ac:dyDescent="0.4">
      <c r="A678" s="136" t="s">
        <v>703</v>
      </c>
      <c r="B678" s="140" t="s">
        <v>2653</v>
      </c>
      <c r="C678" s="144">
        <v>51866</v>
      </c>
      <c r="D678" s="144">
        <v>4353</v>
      </c>
      <c r="E678" s="144">
        <v>1630</v>
      </c>
      <c r="F678" s="145">
        <v>36495</v>
      </c>
      <c r="G678" s="144">
        <v>9388</v>
      </c>
      <c r="H678" s="144">
        <v>0</v>
      </c>
      <c r="I678" s="140"/>
      <c r="J678" s="140"/>
      <c r="K678" s="174" t="s">
        <v>749</v>
      </c>
      <c r="L678" s="140" t="s">
        <v>1645</v>
      </c>
      <c r="M678" s="150">
        <v>1614.3727000000001</v>
      </c>
      <c r="N678" s="150">
        <v>52.804299999999998</v>
      </c>
      <c r="O678" s="150">
        <v>84.623699999999999</v>
      </c>
      <c r="P678" s="150">
        <v>251.22629999999992</v>
      </c>
      <c r="Q678" s="150">
        <v>2003.027</v>
      </c>
      <c r="R678" s="151">
        <f t="shared" si="20"/>
        <v>251.22629999999992</v>
      </c>
      <c r="S678" s="153">
        <f t="shared" si="21"/>
        <v>2003.027</v>
      </c>
    </row>
    <row r="679" spans="1:19" x14ac:dyDescent="0.4">
      <c r="A679" s="136" t="s">
        <v>704</v>
      </c>
      <c r="B679" s="140" t="s">
        <v>2654</v>
      </c>
      <c r="C679" s="144">
        <v>82890</v>
      </c>
      <c r="D679" s="144">
        <v>5320</v>
      </c>
      <c r="E679" s="144">
        <v>3378</v>
      </c>
      <c r="F679" s="145">
        <v>64340</v>
      </c>
      <c r="G679" s="144">
        <v>9852</v>
      </c>
      <c r="H679" s="144">
        <v>0</v>
      </c>
      <c r="I679" s="140"/>
      <c r="J679" s="140"/>
      <c r="K679" s="174" t="s">
        <v>750</v>
      </c>
      <c r="L679" s="140" t="s">
        <v>1646</v>
      </c>
      <c r="M679" s="150">
        <v>463.19809999999995</v>
      </c>
      <c r="N679" s="150">
        <v>28.448499999999999</v>
      </c>
      <c r="O679" s="150">
        <v>21.0137</v>
      </c>
      <c r="P679" s="150">
        <v>46.928500000000042</v>
      </c>
      <c r="Q679" s="150">
        <v>559.58879999999999</v>
      </c>
      <c r="R679" s="151">
        <f t="shared" si="20"/>
        <v>46.928500000000042</v>
      </c>
      <c r="S679" s="153">
        <f t="shared" si="21"/>
        <v>559.58879999999999</v>
      </c>
    </row>
    <row r="680" spans="1:19" x14ac:dyDescent="0.4">
      <c r="A680" s="136" t="s">
        <v>705</v>
      </c>
      <c r="B680" s="140" t="s">
        <v>2655</v>
      </c>
      <c r="C680" s="144">
        <v>81103</v>
      </c>
      <c r="D680" s="144">
        <v>5900</v>
      </c>
      <c r="E680" s="144">
        <v>2633</v>
      </c>
      <c r="F680" s="145">
        <v>62054</v>
      </c>
      <c r="G680" s="144">
        <v>10516</v>
      </c>
      <c r="H680" s="144">
        <v>0</v>
      </c>
      <c r="I680" s="140"/>
      <c r="J680" s="140"/>
      <c r="K680" s="174" t="s">
        <v>751</v>
      </c>
      <c r="L680" s="140" t="s">
        <v>1647</v>
      </c>
      <c r="M680" s="150">
        <v>1368.0179999999998</v>
      </c>
      <c r="N680" s="150">
        <v>80.068999999999988</v>
      </c>
      <c r="O680" s="150">
        <v>95.486999999999981</v>
      </c>
      <c r="P680" s="150">
        <v>604.02600000000064</v>
      </c>
      <c r="Q680" s="150">
        <v>2147.6000000000004</v>
      </c>
      <c r="R680" s="151">
        <f t="shared" si="20"/>
        <v>604.02600000000064</v>
      </c>
      <c r="S680" s="153">
        <f t="shared" si="21"/>
        <v>2147.6000000000004</v>
      </c>
    </row>
    <row r="681" spans="1:19" x14ac:dyDescent="0.4">
      <c r="A681" s="136" t="s">
        <v>706</v>
      </c>
      <c r="B681" s="140" t="s">
        <v>2656</v>
      </c>
      <c r="C681" s="144">
        <v>111261</v>
      </c>
      <c r="D681" s="144">
        <v>10254</v>
      </c>
      <c r="E681" s="144">
        <v>9336</v>
      </c>
      <c r="F681" s="145">
        <v>89694</v>
      </c>
      <c r="G681" s="144">
        <v>1977</v>
      </c>
      <c r="H681" s="144">
        <v>0</v>
      </c>
      <c r="I681" s="140"/>
      <c r="J681" s="140"/>
      <c r="K681" s="174" t="s">
        <v>752</v>
      </c>
      <c r="L681" s="140" t="s">
        <v>1648</v>
      </c>
      <c r="M681" s="150">
        <v>2451.8876</v>
      </c>
      <c r="N681" s="150">
        <v>70.103099999999998</v>
      </c>
      <c r="O681" s="150">
        <v>137.26130000000001</v>
      </c>
      <c r="P681" s="150">
        <v>12.891000000000474</v>
      </c>
      <c r="Q681" s="150">
        <v>2672.1430000000005</v>
      </c>
      <c r="R681" s="151">
        <f t="shared" si="20"/>
        <v>12.891000000000474</v>
      </c>
      <c r="S681" s="153">
        <f t="shared" si="21"/>
        <v>2672.1430000000005</v>
      </c>
    </row>
    <row r="682" spans="1:19" x14ac:dyDescent="0.4">
      <c r="A682" s="136" t="s">
        <v>707</v>
      </c>
      <c r="B682" s="140" t="s">
        <v>2657</v>
      </c>
      <c r="C682" s="144">
        <v>78790</v>
      </c>
      <c r="D682" s="144">
        <v>5752</v>
      </c>
      <c r="E682" s="144">
        <v>2826</v>
      </c>
      <c r="F682" s="145">
        <v>64516</v>
      </c>
      <c r="G682" s="144">
        <v>5696</v>
      </c>
      <c r="H682" s="144">
        <v>0</v>
      </c>
      <c r="I682" s="140"/>
      <c r="J682" s="140"/>
      <c r="K682" s="174" t="s">
        <v>753</v>
      </c>
      <c r="L682" s="140" t="s">
        <v>1649</v>
      </c>
      <c r="M682" s="150">
        <v>1316.1462000000001</v>
      </c>
      <c r="N682" s="150">
        <v>53.725099999999998</v>
      </c>
      <c r="O682" s="150">
        <v>74.795400000000001</v>
      </c>
      <c r="P682" s="150">
        <v>56.653199999999828</v>
      </c>
      <c r="Q682" s="150">
        <v>1501.3199</v>
      </c>
      <c r="R682" s="151">
        <f t="shared" si="20"/>
        <v>56.653199999999828</v>
      </c>
      <c r="S682" s="153">
        <f t="shared" si="21"/>
        <v>1501.3199</v>
      </c>
    </row>
    <row r="683" spans="1:19" x14ac:dyDescent="0.4">
      <c r="A683" s="136" t="s">
        <v>708</v>
      </c>
      <c r="B683" s="140" t="s">
        <v>2658</v>
      </c>
      <c r="C683" s="144">
        <v>79471</v>
      </c>
      <c r="D683" s="144">
        <v>4862</v>
      </c>
      <c r="E683" s="144">
        <v>2178</v>
      </c>
      <c r="F683" s="145">
        <v>55006</v>
      </c>
      <c r="G683" s="144">
        <v>17425</v>
      </c>
      <c r="H683" s="144">
        <v>0</v>
      </c>
      <c r="I683" s="140"/>
      <c r="J683" s="140"/>
      <c r="K683" s="174" t="s">
        <v>754</v>
      </c>
      <c r="L683" s="140" t="s">
        <v>1650</v>
      </c>
      <c r="M683" s="150">
        <v>893.99270000000013</v>
      </c>
      <c r="N683" s="150">
        <v>30.326999999999998</v>
      </c>
      <c r="O683" s="150">
        <v>50.283299999999997</v>
      </c>
      <c r="P683" s="150">
        <v>100.34649999999982</v>
      </c>
      <c r="Q683" s="150">
        <v>1074.9494999999999</v>
      </c>
      <c r="R683" s="151">
        <f t="shared" si="20"/>
        <v>100.34649999999982</v>
      </c>
      <c r="S683" s="153">
        <f t="shared" si="21"/>
        <v>1074.9494999999999</v>
      </c>
    </row>
    <row r="684" spans="1:19" x14ac:dyDescent="0.4">
      <c r="A684" s="136" t="s">
        <v>709</v>
      </c>
      <c r="B684" s="140" t="s">
        <v>2659</v>
      </c>
      <c r="C684" s="144">
        <v>103779</v>
      </c>
      <c r="D684" s="144">
        <v>5989</v>
      </c>
      <c r="E684" s="144">
        <v>4025</v>
      </c>
      <c r="F684" s="145">
        <v>86529</v>
      </c>
      <c r="G684" s="144">
        <v>7236</v>
      </c>
      <c r="H684" s="144">
        <v>0</v>
      </c>
      <c r="I684" s="140"/>
      <c r="J684" s="140"/>
      <c r="K684" s="174" t="s">
        <v>755</v>
      </c>
      <c r="L684" s="140" t="s">
        <v>1651</v>
      </c>
      <c r="M684" s="150">
        <v>1642.2061000000001</v>
      </c>
      <c r="N684" s="150">
        <v>128.45780000000002</v>
      </c>
      <c r="O684" s="150">
        <v>110.04269999999998</v>
      </c>
      <c r="P684" s="201">
        <v>-32.643700000000209</v>
      </c>
      <c r="Q684" s="150">
        <v>1848.0628999999999</v>
      </c>
      <c r="R684" s="151">
        <f t="shared" si="20"/>
        <v>-32.643700000000209</v>
      </c>
      <c r="S684" s="153">
        <f t="shared" si="21"/>
        <v>1848.0628999999997</v>
      </c>
    </row>
    <row r="685" spans="1:19" x14ac:dyDescent="0.4">
      <c r="A685" s="136" t="s">
        <v>710</v>
      </c>
      <c r="B685" s="140" t="s">
        <v>2660</v>
      </c>
      <c r="C685" s="144">
        <v>48680</v>
      </c>
      <c r="D685" s="144">
        <v>4699</v>
      </c>
      <c r="E685" s="144">
        <v>2092</v>
      </c>
      <c r="F685" s="145">
        <v>39425</v>
      </c>
      <c r="G685" s="144">
        <v>2464</v>
      </c>
      <c r="H685" s="144">
        <v>0</v>
      </c>
      <c r="I685" s="140"/>
      <c r="J685" s="140"/>
      <c r="K685" s="174" t="s">
        <v>793</v>
      </c>
      <c r="L685" s="140" t="s">
        <v>1688</v>
      </c>
      <c r="M685" s="150">
        <v>113.5176</v>
      </c>
      <c r="N685" s="150">
        <v>9.5542999999999996</v>
      </c>
      <c r="O685" s="150">
        <v>20.732299999999999</v>
      </c>
      <c r="P685" s="150">
        <v>16.354300000000006</v>
      </c>
      <c r="Q685" s="150">
        <v>160.1585</v>
      </c>
      <c r="R685" s="151">
        <f t="shared" si="20"/>
        <v>16.354300000000006</v>
      </c>
      <c r="S685" s="153">
        <f t="shared" si="21"/>
        <v>160.1585</v>
      </c>
    </row>
    <row r="686" spans="1:19" x14ac:dyDescent="0.4">
      <c r="A686" s="136" t="s">
        <v>711</v>
      </c>
      <c r="B686" s="140" t="s">
        <v>2661</v>
      </c>
      <c r="C686" s="144">
        <v>80495</v>
      </c>
      <c r="D686" s="144">
        <v>5516</v>
      </c>
      <c r="E686" s="144">
        <v>4278</v>
      </c>
      <c r="F686" s="145">
        <v>44605</v>
      </c>
      <c r="G686" s="144">
        <v>26096</v>
      </c>
      <c r="H686" s="144">
        <v>0</v>
      </c>
      <c r="I686" s="140"/>
      <c r="J686" s="140"/>
      <c r="K686" s="174" t="s">
        <v>794</v>
      </c>
      <c r="L686" s="140" t="s">
        <v>1689</v>
      </c>
      <c r="M686" s="150">
        <v>251.71809999999999</v>
      </c>
      <c r="N686" s="150">
        <v>13.474</v>
      </c>
      <c r="O686" s="150">
        <v>27.695499999999999</v>
      </c>
      <c r="P686" s="150">
        <v>46.674100000000038</v>
      </c>
      <c r="Q686" s="150">
        <v>339.56170000000003</v>
      </c>
      <c r="R686" s="151">
        <f t="shared" si="20"/>
        <v>46.674100000000038</v>
      </c>
      <c r="S686" s="153">
        <f t="shared" si="21"/>
        <v>339.56169999999997</v>
      </c>
    </row>
    <row r="687" spans="1:19" x14ac:dyDescent="0.4">
      <c r="A687" s="136" t="s">
        <v>712</v>
      </c>
      <c r="B687" s="140" t="s">
        <v>2662</v>
      </c>
      <c r="C687" s="144">
        <v>66095</v>
      </c>
      <c r="D687" s="144">
        <v>4592</v>
      </c>
      <c r="E687" s="144">
        <v>2421</v>
      </c>
      <c r="F687" s="145">
        <v>48166</v>
      </c>
      <c r="G687" s="144">
        <v>10916</v>
      </c>
      <c r="H687" s="144">
        <v>0</v>
      </c>
      <c r="I687" s="140"/>
      <c r="J687" s="140"/>
      <c r="K687" s="174" t="s">
        <v>795</v>
      </c>
      <c r="L687" s="140" t="s">
        <v>1690</v>
      </c>
      <c r="M687" s="150">
        <v>858.28640000000007</v>
      </c>
      <c r="N687" s="150">
        <v>75.910800000000009</v>
      </c>
      <c r="O687" s="150">
        <v>112.07259999999999</v>
      </c>
      <c r="P687" s="201">
        <v>1567933.9661999999</v>
      </c>
      <c r="Q687" s="150">
        <v>1568980.236</v>
      </c>
      <c r="R687" s="151">
        <f t="shared" si="20"/>
        <v>1567933.9661999999</v>
      </c>
      <c r="S687" s="153">
        <f t="shared" si="21"/>
        <v>1568980.2359999998</v>
      </c>
    </row>
    <row r="688" spans="1:19" x14ac:dyDescent="0.4">
      <c r="A688" s="136" t="s">
        <v>713</v>
      </c>
      <c r="B688" s="140" t="s">
        <v>2663</v>
      </c>
      <c r="C688" s="144">
        <v>44211</v>
      </c>
      <c r="D688" s="144">
        <v>3945</v>
      </c>
      <c r="E688" s="144">
        <v>2293</v>
      </c>
      <c r="F688" s="145">
        <v>33495</v>
      </c>
      <c r="G688" s="144">
        <v>4478</v>
      </c>
      <c r="H688" s="144">
        <v>0</v>
      </c>
      <c r="I688" s="140"/>
      <c r="J688" s="140"/>
      <c r="K688" s="174" t="s">
        <v>796</v>
      </c>
      <c r="L688" s="140" t="s">
        <v>1132</v>
      </c>
      <c r="M688" s="150">
        <v>0</v>
      </c>
      <c r="N688" s="150">
        <v>0</v>
      </c>
      <c r="O688" s="150">
        <v>0</v>
      </c>
      <c r="P688" s="150">
        <v>0</v>
      </c>
      <c r="Q688" s="150">
        <v>0</v>
      </c>
      <c r="R688" s="151">
        <f t="shared" si="20"/>
        <v>0</v>
      </c>
      <c r="S688" s="153">
        <f t="shared" si="21"/>
        <v>0</v>
      </c>
    </row>
    <row r="689" spans="1:19" x14ac:dyDescent="0.4">
      <c r="A689" s="136" t="s">
        <v>714</v>
      </c>
      <c r="B689" s="140" t="s">
        <v>2664</v>
      </c>
      <c r="C689" s="144">
        <v>41756</v>
      </c>
      <c r="D689" s="144">
        <v>951</v>
      </c>
      <c r="E689" s="144">
        <v>556</v>
      </c>
      <c r="F689" s="145">
        <v>17018</v>
      </c>
      <c r="G689" s="144">
        <v>23231</v>
      </c>
      <c r="H689" s="144">
        <v>0</v>
      </c>
      <c r="I689" s="140"/>
      <c r="J689" s="140"/>
      <c r="K689" s="174" t="s">
        <v>797</v>
      </c>
      <c r="L689" s="140" t="s">
        <v>1691</v>
      </c>
      <c r="M689" s="150">
        <v>417.96629999999999</v>
      </c>
      <c r="N689" s="150">
        <v>15.315199999999999</v>
      </c>
      <c r="O689" s="150">
        <v>30.134499999999999</v>
      </c>
      <c r="P689" s="150">
        <v>143.81930000000006</v>
      </c>
      <c r="Q689" s="150">
        <v>607.23530000000005</v>
      </c>
      <c r="R689" s="151">
        <f t="shared" si="20"/>
        <v>143.81930000000006</v>
      </c>
      <c r="S689" s="153">
        <f t="shared" si="21"/>
        <v>607.23530000000005</v>
      </c>
    </row>
    <row r="690" spans="1:19" x14ac:dyDescent="0.4">
      <c r="A690" s="136" t="s">
        <v>722</v>
      </c>
      <c r="B690" s="140" t="s">
        <v>2665</v>
      </c>
      <c r="C690" s="144">
        <v>559413</v>
      </c>
      <c r="D690" s="144">
        <v>156592</v>
      </c>
      <c r="E690" s="144">
        <v>65828</v>
      </c>
      <c r="F690" s="145">
        <v>271378</v>
      </c>
      <c r="G690" s="144">
        <v>64678</v>
      </c>
      <c r="H690" s="144">
        <v>937</v>
      </c>
      <c r="I690" s="140"/>
      <c r="J690" s="140"/>
      <c r="K690" s="174" t="s">
        <v>798</v>
      </c>
      <c r="L690" s="140" t="s">
        <v>1692</v>
      </c>
      <c r="M690" s="150">
        <v>466.21000000000004</v>
      </c>
      <c r="N690" s="150">
        <v>29.38</v>
      </c>
      <c r="O690" s="150">
        <v>46.35</v>
      </c>
      <c r="P690" s="150">
        <v>24.539999999999985</v>
      </c>
      <c r="Q690" s="150">
        <v>566.48</v>
      </c>
      <c r="R690" s="151">
        <f t="shared" si="20"/>
        <v>24.539999999999985</v>
      </c>
      <c r="S690" s="153">
        <f t="shared" si="21"/>
        <v>566.48</v>
      </c>
    </row>
    <row r="691" spans="1:19" x14ac:dyDescent="0.4">
      <c r="A691" s="136" t="s">
        <v>723</v>
      </c>
      <c r="B691" s="140" t="s">
        <v>2666</v>
      </c>
      <c r="C691" s="144">
        <v>147608</v>
      </c>
      <c r="D691" s="144">
        <v>13760</v>
      </c>
      <c r="E691" s="144">
        <v>4362</v>
      </c>
      <c r="F691" s="145">
        <v>121159</v>
      </c>
      <c r="G691" s="144">
        <v>8327</v>
      </c>
      <c r="H691" s="144">
        <v>0</v>
      </c>
      <c r="I691" s="140"/>
      <c r="J691" s="140"/>
      <c r="K691" s="174" t="s">
        <v>799</v>
      </c>
      <c r="L691" s="140" t="s">
        <v>1693</v>
      </c>
      <c r="M691" s="150">
        <v>508.35979999999995</v>
      </c>
      <c r="N691" s="150">
        <v>27.900199999999998</v>
      </c>
      <c r="O691" s="150">
        <v>40.358199999999997</v>
      </c>
      <c r="P691" s="150">
        <v>100.39410000000017</v>
      </c>
      <c r="Q691" s="150">
        <v>677.0123000000001</v>
      </c>
      <c r="R691" s="151">
        <f t="shared" si="20"/>
        <v>100.39410000000017</v>
      </c>
      <c r="S691" s="153">
        <f t="shared" si="21"/>
        <v>677.01230000000021</v>
      </c>
    </row>
    <row r="692" spans="1:19" x14ac:dyDescent="0.4">
      <c r="A692" s="136" t="s">
        <v>724</v>
      </c>
      <c r="B692" s="140" t="s">
        <v>2667</v>
      </c>
      <c r="C692" s="144">
        <v>66563</v>
      </c>
      <c r="D692" s="144">
        <v>5729</v>
      </c>
      <c r="E692" s="144">
        <v>3475</v>
      </c>
      <c r="F692" s="145">
        <v>51168</v>
      </c>
      <c r="G692" s="144">
        <v>6191</v>
      </c>
      <c r="H692" s="144">
        <v>0</v>
      </c>
      <c r="I692" s="140"/>
      <c r="J692" s="140"/>
      <c r="K692" s="174" t="s">
        <v>801</v>
      </c>
      <c r="L692" s="140" t="s">
        <v>1695</v>
      </c>
      <c r="M692" s="150">
        <v>778.34510000000012</v>
      </c>
      <c r="N692" s="150">
        <v>378.67160000000001</v>
      </c>
      <c r="O692" s="150">
        <v>58.978699999999996</v>
      </c>
      <c r="P692" s="150">
        <v>1132.9131</v>
      </c>
      <c r="Q692" s="150">
        <v>2348.9085</v>
      </c>
      <c r="R692" s="151">
        <f t="shared" si="20"/>
        <v>1132.9131</v>
      </c>
      <c r="S692" s="153">
        <f t="shared" si="21"/>
        <v>2348.9085</v>
      </c>
    </row>
    <row r="693" spans="1:19" x14ac:dyDescent="0.4">
      <c r="A693" s="136" t="s">
        <v>725</v>
      </c>
      <c r="B693" s="140" t="s">
        <v>2668</v>
      </c>
      <c r="C693" s="144">
        <v>156901</v>
      </c>
      <c r="D693" s="144">
        <v>20682</v>
      </c>
      <c r="E693" s="144">
        <v>8318</v>
      </c>
      <c r="F693" s="145">
        <v>121385</v>
      </c>
      <c r="G693" s="144">
        <v>6516</v>
      </c>
      <c r="H693" s="144">
        <v>0</v>
      </c>
      <c r="I693" s="140"/>
      <c r="J693" s="140"/>
      <c r="K693" s="174" t="s">
        <v>802</v>
      </c>
      <c r="L693" s="140" t="s">
        <v>1696</v>
      </c>
      <c r="M693" s="150">
        <v>1986.3</v>
      </c>
      <c r="N693" s="150">
        <v>247.05</v>
      </c>
      <c r="O693" s="150">
        <v>118.8</v>
      </c>
      <c r="P693" s="150">
        <v>354.27000000000055</v>
      </c>
      <c r="Q693" s="150">
        <v>2706.4200000000005</v>
      </c>
      <c r="R693" s="151">
        <f t="shared" si="20"/>
        <v>354.27000000000055</v>
      </c>
      <c r="S693" s="153">
        <f t="shared" si="21"/>
        <v>2706.4200000000005</v>
      </c>
    </row>
    <row r="694" spans="1:19" x14ac:dyDescent="0.4">
      <c r="A694" s="136" t="s">
        <v>726</v>
      </c>
      <c r="B694" s="140" t="s">
        <v>2669</v>
      </c>
      <c r="C694" s="144">
        <v>154197</v>
      </c>
      <c r="D694" s="144">
        <v>21344</v>
      </c>
      <c r="E694" s="144">
        <v>6451</v>
      </c>
      <c r="F694" s="145">
        <v>115277</v>
      </c>
      <c r="G694" s="144">
        <v>11116</v>
      </c>
      <c r="H694" s="144">
        <v>9</v>
      </c>
      <c r="I694" s="140"/>
      <c r="J694" s="140"/>
      <c r="K694" s="174" t="s">
        <v>810</v>
      </c>
      <c r="L694" s="140" t="s">
        <v>1704</v>
      </c>
      <c r="M694" s="150">
        <v>5263.6510000000007</v>
      </c>
      <c r="N694" s="150">
        <v>429.5179</v>
      </c>
      <c r="O694" s="150">
        <v>510.37709999999998</v>
      </c>
      <c r="P694" s="150">
        <v>397.54739999999987</v>
      </c>
      <c r="Q694" s="150">
        <v>6601.0934000000007</v>
      </c>
      <c r="R694" s="151">
        <f t="shared" si="20"/>
        <v>397.54739999999987</v>
      </c>
      <c r="S694" s="153">
        <f t="shared" si="21"/>
        <v>6601.0933999999997</v>
      </c>
    </row>
    <row r="695" spans="1:19" x14ac:dyDescent="0.4">
      <c r="A695" s="136" t="s">
        <v>727</v>
      </c>
      <c r="B695" s="140" t="s">
        <v>2670</v>
      </c>
      <c r="C695" s="144">
        <v>92398</v>
      </c>
      <c r="D695" s="144">
        <v>8298</v>
      </c>
      <c r="E695" s="144">
        <v>7773</v>
      </c>
      <c r="F695" s="145">
        <v>76147</v>
      </c>
      <c r="G695" s="144">
        <v>0</v>
      </c>
      <c r="H695" s="144">
        <v>180</v>
      </c>
      <c r="I695" s="140"/>
      <c r="J695" s="140"/>
      <c r="K695" s="174" t="s">
        <v>811</v>
      </c>
      <c r="L695" s="140" t="s">
        <v>1705</v>
      </c>
      <c r="M695" s="150">
        <v>1117764.9282000002</v>
      </c>
      <c r="N695" s="150">
        <v>60.7226</v>
      </c>
      <c r="O695" s="150">
        <v>60.339199999999998</v>
      </c>
      <c r="P695" s="201">
        <v>-1116637.7749000003</v>
      </c>
      <c r="Q695" s="150">
        <v>1248.2151000000001</v>
      </c>
      <c r="R695" s="151">
        <f t="shared" si="20"/>
        <v>-1116637.7749000003</v>
      </c>
      <c r="S695" s="153">
        <f t="shared" si="21"/>
        <v>1248.2150999999139</v>
      </c>
    </row>
    <row r="696" spans="1:19" x14ac:dyDescent="0.4">
      <c r="A696" s="136" t="s">
        <v>728</v>
      </c>
      <c r="B696" s="140" t="s">
        <v>2671</v>
      </c>
      <c r="C696" s="144">
        <v>103764</v>
      </c>
      <c r="D696" s="144">
        <v>9618</v>
      </c>
      <c r="E696" s="144">
        <v>6730</v>
      </c>
      <c r="F696" s="145">
        <v>80599</v>
      </c>
      <c r="G696" s="144">
        <v>6817</v>
      </c>
      <c r="H696" s="144">
        <v>0</v>
      </c>
      <c r="I696" s="140"/>
      <c r="J696" s="140"/>
      <c r="K696" s="174" t="s">
        <v>812</v>
      </c>
      <c r="L696" s="140" t="s">
        <v>1706</v>
      </c>
      <c r="M696" s="150">
        <v>919.05549999999994</v>
      </c>
      <c r="N696" s="150">
        <v>136.7671</v>
      </c>
      <c r="O696" s="150">
        <v>81.316800000000001</v>
      </c>
      <c r="P696" s="150">
        <v>670.89280000000031</v>
      </c>
      <c r="Q696" s="150">
        <v>1808.0322000000003</v>
      </c>
      <c r="R696" s="151">
        <f t="shared" si="20"/>
        <v>670.89280000000031</v>
      </c>
      <c r="S696" s="153">
        <f t="shared" si="21"/>
        <v>1808.0322000000003</v>
      </c>
    </row>
    <row r="697" spans="1:19" x14ac:dyDescent="0.4">
      <c r="A697" s="136" t="s">
        <v>729</v>
      </c>
      <c r="B697" s="140" t="s">
        <v>2672</v>
      </c>
      <c r="C697" s="144">
        <v>97318</v>
      </c>
      <c r="D697" s="144">
        <v>8731</v>
      </c>
      <c r="E697" s="144">
        <v>4241</v>
      </c>
      <c r="F697" s="145">
        <v>81920</v>
      </c>
      <c r="G697" s="144">
        <v>2426</v>
      </c>
      <c r="H697" s="144">
        <v>0</v>
      </c>
      <c r="I697" s="140"/>
      <c r="J697" s="140"/>
      <c r="K697" s="174" t="s">
        <v>813</v>
      </c>
      <c r="L697" s="140" t="s">
        <v>1707</v>
      </c>
      <c r="M697" s="150">
        <v>1898.2003</v>
      </c>
      <c r="N697" s="150">
        <v>76.410200000000003</v>
      </c>
      <c r="O697" s="150">
        <v>339.91489999999993</v>
      </c>
      <c r="P697" s="150">
        <v>260.84930000000037</v>
      </c>
      <c r="Q697" s="150">
        <v>2575.3747000000003</v>
      </c>
      <c r="R697" s="151">
        <f t="shared" si="20"/>
        <v>260.84930000000037</v>
      </c>
      <c r="S697" s="153">
        <f t="shared" si="21"/>
        <v>2575.3747000000003</v>
      </c>
    </row>
    <row r="698" spans="1:19" x14ac:dyDescent="0.4">
      <c r="A698" s="136" t="s">
        <v>730</v>
      </c>
      <c r="B698" s="140" t="s">
        <v>2673</v>
      </c>
      <c r="C698" s="144">
        <v>198998</v>
      </c>
      <c r="D698" s="144">
        <v>21843</v>
      </c>
      <c r="E698" s="144">
        <v>7550</v>
      </c>
      <c r="F698" s="145">
        <v>155944</v>
      </c>
      <c r="G698" s="144">
        <v>13661</v>
      </c>
      <c r="H698" s="144">
        <v>0</v>
      </c>
      <c r="I698" s="140"/>
      <c r="J698" s="140"/>
      <c r="K698" s="174" t="s">
        <v>814</v>
      </c>
      <c r="L698" s="140" t="s">
        <v>1708</v>
      </c>
      <c r="M698" s="150">
        <v>1275.3960999999999</v>
      </c>
      <c r="N698" s="150">
        <v>27.9621</v>
      </c>
      <c r="O698" s="150">
        <v>143.08860000000001</v>
      </c>
      <c r="P698" s="150">
        <v>208.49590000000032</v>
      </c>
      <c r="Q698" s="150">
        <v>1654.9427000000003</v>
      </c>
      <c r="R698" s="151">
        <f t="shared" si="20"/>
        <v>208.49590000000032</v>
      </c>
      <c r="S698" s="153">
        <f t="shared" si="21"/>
        <v>1654.9427000000003</v>
      </c>
    </row>
    <row r="699" spans="1:19" x14ac:dyDescent="0.4">
      <c r="A699" s="136" t="s">
        <v>731</v>
      </c>
      <c r="B699" s="140" t="s">
        <v>2674</v>
      </c>
      <c r="C699" s="144">
        <v>92275</v>
      </c>
      <c r="D699" s="144">
        <v>8487</v>
      </c>
      <c r="E699" s="144">
        <v>4638</v>
      </c>
      <c r="F699" s="145">
        <v>75337</v>
      </c>
      <c r="G699" s="144">
        <v>3781</v>
      </c>
      <c r="H699" s="144">
        <v>32</v>
      </c>
      <c r="I699" s="140"/>
      <c r="J699" s="140"/>
      <c r="K699" s="174" t="s">
        <v>815</v>
      </c>
      <c r="L699" s="140" t="s">
        <v>1709</v>
      </c>
      <c r="M699" s="150">
        <v>1371.8110999999999</v>
      </c>
      <c r="N699" s="150">
        <v>72.828400000000002</v>
      </c>
      <c r="O699" s="150">
        <v>135.69209999999998</v>
      </c>
      <c r="P699" s="150">
        <v>88.711300000000278</v>
      </c>
      <c r="Q699" s="150">
        <v>1669.0429000000001</v>
      </c>
      <c r="R699" s="151">
        <f t="shared" si="20"/>
        <v>88.711300000000278</v>
      </c>
      <c r="S699" s="153">
        <f t="shared" si="21"/>
        <v>1669.0429000000004</v>
      </c>
    </row>
    <row r="700" spans="1:19" x14ac:dyDescent="0.4">
      <c r="A700" s="136" t="s">
        <v>732</v>
      </c>
      <c r="B700" s="140" t="s">
        <v>2675</v>
      </c>
      <c r="C700" s="144">
        <v>142649</v>
      </c>
      <c r="D700" s="144">
        <v>13564</v>
      </c>
      <c r="E700" s="144">
        <v>8110</v>
      </c>
      <c r="F700" s="145">
        <v>118687</v>
      </c>
      <c r="G700" s="144">
        <v>2287</v>
      </c>
      <c r="H700" s="144">
        <v>1</v>
      </c>
      <c r="I700" s="140"/>
      <c r="J700" s="140"/>
      <c r="K700" s="174" t="s">
        <v>816</v>
      </c>
      <c r="L700" s="140" t="s">
        <v>1710</v>
      </c>
      <c r="M700" s="150">
        <v>696.6499</v>
      </c>
      <c r="N700" s="150">
        <v>101.24769999999999</v>
      </c>
      <c r="O700" s="150">
        <v>97.170699999999997</v>
      </c>
      <c r="P700" s="150">
        <v>135.32629999999983</v>
      </c>
      <c r="Q700" s="150">
        <v>1030.3945999999999</v>
      </c>
      <c r="R700" s="151">
        <f t="shared" si="20"/>
        <v>135.32629999999983</v>
      </c>
      <c r="S700" s="153">
        <f t="shared" si="21"/>
        <v>1030.3945999999999</v>
      </c>
    </row>
    <row r="701" spans="1:19" x14ac:dyDescent="0.4">
      <c r="A701" s="136" t="s">
        <v>733</v>
      </c>
      <c r="B701" s="140" t="s">
        <v>2676</v>
      </c>
      <c r="C701" s="144">
        <v>320171</v>
      </c>
      <c r="D701" s="144">
        <v>291</v>
      </c>
      <c r="E701" s="144">
        <v>4327</v>
      </c>
      <c r="F701" s="145">
        <v>270432</v>
      </c>
      <c r="G701" s="144">
        <v>45093</v>
      </c>
      <c r="H701" s="144">
        <v>28</v>
      </c>
      <c r="I701" s="140"/>
      <c r="J701" s="140"/>
      <c r="K701" s="174" t="s">
        <v>817</v>
      </c>
      <c r="L701" s="140" t="s">
        <v>1711</v>
      </c>
      <c r="M701" s="150">
        <v>1323.5924999999997</v>
      </c>
      <c r="N701" s="150">
        <v>31.3443</v>
      </c>
      <c r="O701" s="150">
        <v>81.92519999999999</v>
      </c>
      <c r="P701" s="150">
        <v>45.578800000000342</v>
      </c>
      <c r="Q701" s="150">
        <v>1482.4408000000001</v>
      </c>
      <c r="R701" s="151">
        <f t="shared" si="20"/>
        <v>45.578800000000342</v>
      </c>
      <c r="S701" s="153">
        <f t="shared" si="21"/>
        <v>1482.4407999999999</v>
      </c>
    </row>
    <row r="702" spans="1:19" x14ac:dyDescent="0.4">
      <c r="A702" s="136" t="s">
        <v>734</v>
      </c>
      <c r="B702" s="140" t="s">
        <v>2677</v>
      </c>
      <c r="C702" s="144">
        <v>234172</v>
      </c>
      <c r="D702" s="144">
        <v>29573</v>
      </c>
      <c r="E702" s="144">
        <v>15634</v>
      </c>
      <c r="F702" s="145">
        <v>180453</v>
      </c>
      <c r="G702" s="144">
        <v>8512</v>
      </c>
      <c r="H702" s="144">
        <v>0</v>
      </c>
      <c r="I702" s="140"/>
      <c r="J702" s="140"/>
      <c r="K702" s="174" t="s">
        <v>818</v>
      </c>
      <c r="L702" s="140" t="s">
        <v>1712</v>
      </c>
      <c r="M702" s="150">
        <v>655.26640000000009</v>
      </c>
      <c r="N702" s="150">
        <v>46.828400000000002</v>
      </c>
      <c r="O702" s="150">
        <v>102.3969</v>
      </c>
      <c r="P702" s="150">
        <v>105.46599999999997</v>
      </c>
      <c r="Q702" s="150">
        <v>909.95770000000005</v>
      </c>
      <c r="R702" s="151">
        <f t="shared" si="20"/>
        <v>105.46599999999997</v>
      </c>
      <c r="S702" s="153">
        <f t="shared" si="21"/>
        <v>909.95770000000005</v>
      </c>
    </row>
    <row r="703" spans="1:19" x14ac:dyDescent="0.4">
      <c r="A703" s="136" t="s">
        <v>735</v>
      </c>
      <c r="B703" s="140" t="s">
        <v>2678</v>
      </c>
      <c r="C703" s="144">
        <v>56559</v>
      </c>
      <c r="D703" s="144">
        <v>4837</v>
      </c>
      <c r="E703" s="144">
        <v>3114</v>
      </c>
      <c r="F703" s="145">
        <v>41730</v>
      </c>
      <c r="G703" s="144">
        <v>6878</v>
      </c>
      <c r="H703" s="144">
        <v>0</v>
      </c>
      <c r="I703" s="140"/>
      <c r="J703" s="140"/>
      <c r="K703" s="174" t="s">
        <v>819</v>
      </c>
      <c r="L703" s="140" t="s">
        <v>1713</v>
      </c>
      <c r="M703" s="150">
        <v>2843.2270000000003</v>
      </c>
      <c r="N703" s="150">
        <v>94.066299999999998</v>
      </c>
      <c r="O703" s="150">
        <v>354.1755</v>
      </c>
      <c r="P703" s="150">
        <v>205.31940000000014</v>
      </c>
      <c r="Q703" s="150">
        <v>3496.7882000000004</v>
      </c>
      <c r="R703" s="151">
        <f t="shared" si="20"/>
        <v>205.31940000000014</v>
      </c>
      <c r="S703" s="153">
        <f t="shared" si="21"/>
        <v>3496.7882000000004</v>
      </c>
    </row>
    <row r="704" spans="1:19" x14ac:dyDescent="0.4">
      <c r="A704" s="136" t="s">
        <v>736</v>
      </c>
      <c r="B704" s="140" t="s">
        <v>2679</v>
      </c>
      <c r="C704" s="144">
        <v>87507</v>
      </c>
      <c r="D704" s="144">
        <v>9234</v>
      </c>
      <c r="E704" s="144">
        <v>3070</v>
      </c>
      <c r="F704" s="145">
        <v>71351</v>
      </c>
      <c r="G704" s="144">
        <v>3852</v>
      </c>
      <c r="H704" s="144">
        <v>0</v>
      </c>
      <c r="I704" s="140"/>
      <c r="J704" s="140"/>
      <c r="K704" s="174" t="s">
        <v>820</v>
      </c>
      <c r="L704" s="140" t="s">
        <v>1714</v>
      </c>
      <c r="M704" s="150">
        <v>989.15459999999996</v>
      </c>
      <c r="N704" s="150">
        <v>53.375900000000001</v>
      </c>
      <c r="O704" s="150">
        <v>139.15899999999999</v>
      </c>
      <c r="P704" s="150">
        <v>80.559199999999919</v>
      </c>
      <c r="Q704" s="150">
        <v>1262.2486999999999</v>
      </c>
      <c r="R704" s="151">
        <f t="shared" si="20"/>
        <v>80.559199999999919</v>
      </c>
      <c r="S704" s="153">
        <f t="shared" si="21"/>
        <v>1262.2486999999999</v>
      </c>
    </row>
    <row r="705" spans="1:19" x14ac:dyDescent="0.4">
      <c r="A705" s="136" t="s">
        <v>737</v>
      </c>
      <c r="B705" s="140" t="s">
        <v>2680</v>
      </c>
      <c r="C705" s="144">
        <v>103301</v>
      </c>
      <c r="D705" s="144">
        <v>13153</v>
      </c>
      <c r="E705" s="144">
        <v>8613</v>
      </c>
      <c r="F705" s="145">
        <v>80971</v>
      </c>
      <c r="G705" s="144">
        <v>564</v>
      </c>
      <c r="H705" s="144">
        <v>0</v>
      </c>
      <c r="I705" s="140"/>
      <c r="J705" s="140"/>
      <c r="K705" s="174" t="s">
        <v>821</v>
      </c>
      <c r="L705" s="140" t="s">
        <v>1715</v>
      </c>
      <c r="M705" s="150">
        <v>1786.1922999999999</v>
      </c>
      <c r="N705" s="150">
        <v>27.712700000000002</v>
      </c>
      <c r="O705" s="150">
        <v>76.613700000000009</v>
      </c>
      <c r="P705" s="150">
        <v>108.58340000000011</v>
      </c>
      <c r="Q705" s="150">
        <v>1999.1021000000001</v>
      </c>
      <c r="R705" s="151">
        <f t="shared" si="20"/>
        <v>108.58340000000011</v>
      </c>
      <c r="S705" s="153">
        <f t="shared" si="21"/>
        <v>1999.1021000000003</v>
      </c>
    </row>
    <row r="706" spans="1:19" x14ac:dyDescent="0.4">
      <c r="A706" s="136" t="s">
        <v>738</v>
      </c>
      <c r="B706" s="140" t="s">
        <v>2681</v>
      </c>
      <c r="C706" s="144">
        <v>60849</v>
      </c>
      <c r="D706" s="144">
        <v>5000</v>
      </c>
      <c r="E706" s="144">
        <v>3229</v>
      </c>
      <c r="F706" s="145">
        <v>49343</v>
      </c>
      <c r="G706" s="144">
        <v>3277</v>
      </c>
      <c r="H706" s="144">
        <v>0</v>
      </c>
      <c r="I706" s="140"/>
      <c r="J706" s="140"/>
      <c r="K706" s="174" t="s">
        <v>822</v>
      </c>
      <c r="L706" s="140" t="s">
        <v>1716</v>
      </c>
      <c r="M706" s="150">
        <v>1945.2427000000002</v>
      </c>
      <c r="N706" s="150">
        <v>48.970500000000008</v>
      </c>
      <c r="O706" s="150">
        <v>130.4171</v>
      </c>
      <c r="P706" s="150">
        <v>86.772399999999834</v>
      </c>
      <c r="Q706" s="150">
        <v>2211.4027000000001</v>
      </c>
      <c r="R706" s="151">
        <f t="shared" si="20"/>
        <v>86.772399999999834</v>
      </c>
      <c r="S706" s="153">
        <f t="shared" si="21"/>
        <v>2211.4027000000001</v>
      </c>
    </row>
    <row r="707" spans="1:19" x14ac:dyDescent="0.4">
      <c r="A707" s="136" t="s">
        <v>739</v>
      </c>
      <c r="B707" s="140" t="s">
        <v>2682</v>
      </c>
      <c r="C707" s="144">
        <v>97827</v>
      </c>
      <c r="D707" s="144">
        <v>7589</v>
      </c>
      <c r="E707" s="144">
        <v>5319</v>
      </c>
      <c r="F707" s="145">
        <v>79160</v>
      </c>
      <c r="G707" s="144">
        <v>5448</v>
      </c>
      <c r="H707" s="144">
        <v>311</v>
      </c>
      <c r="I707" s="140"/>
      <c r="J707" s="140"/>
      <c r="K707" s="174" t="s">
        <v>823</v>
      </c>
      <c r="L707" s="140" t="s">
        <v>1717</v>
      </c>
      <c r="M707" s="150">
        <v>2191.81</v>
      </c>
      <c r="N707" s="150">
        <v>280.66999999999996</v>
      </c>
      <c r="O707" s="150">
        <v>397.92</v>
      </c>
      <c r="P707" s="150">
        <v>231.22999999999973</v>
      </c>
      <c r="Q707" s="150">
        <v>3101.6299999999997</v>
      </c>
      <c r="R707" s="151">
        <f t="shared" si="20"/>
        <v>231.22999999999973</v>
      </c>
      <c r="S707" s="153">
        <f t="shared" si="21"/>
        <v>3101.6299999999997</v>
      </c>
    </row>
    <row r="708" spans="1:19" x14ac:dyDescent="0.4">
      <c r="A708" s="136" t="s">
        <v>740</v>
      </c>
      <c r="B708" s="140" t="s">
        <v>2683</v>
      </c>
      <c r="C708" s="144">
        <v>69873</v>
      </c>
      <c r="D708" s="144">
        <v>5568</v>
      </c>
      <c r="E708" s="144">
        <v>2726</v>
      </c>
      <c r="F708" s="145">
        <v>57832</v>
      </c>
      <c r="G708" s="144">
        <v>3747</v>
      </c>
      <c r="H708" s="144">
        <v>0</v>
      </c>
      <c r="I708" s="140"/>
      <c r="J708" s="140"/>
      <c r="K708" s="174" t="s">
        <v>824</v>
      </c>
      <c r="L708" s="140" t="s">
        <v>1718</v>
      </c>
      <c r="M708" s="150">
        <v>767.07939999999996</v>
      </c>
      <c r="N708" s="150">
        <v>22.243300000000001</v>
      </c>
      <c r="O708" s="150">
        <v>73.657300000000006</v>
      </c>
      <c r="P708" s="150">
        <v>30.836300000000094</v>
      </c>
      <c r="Q708" s="150">
        <v>893.81630000000007</v>
      </c>
      <c r="R708" s="151">
        <f t="shared" si="20"/>
        <v>30.836300000000094</v>
      </c>
      <c r="S708" s="153">
        <f t="shared" si="21"/>
        <v>893.81629999999996</v>
      </c>
    </row>
    <row r="709" spans="1:19" x14ac:dyDescent="0.4">
      <c r="A709" s="136" t="s">
        <v>741</v>
      </c>
      <c r="B709" s="140" t="s">
        <v>2684</v>
      </c>
      <c r="C709" s="144">
        <v>266306</v>
      </c>
      <c r="D709" s="144">
        <v>30640</v>
      </c>
      <c r="E709" s="144">
        <v>22746</v>
      </c>
      <c r="F709" s="145">
        <v>194764</v>
      </c>
      <c r="G709" s="144">
        <v>1138</v>
      </c>
      <c r="H709" s="144">
        <v>17018</v>
      </c>
      <c r="I709" s="140"/>
      <c r="J709" s="140"/>
      <c r="K709" s="174" t="s">
        <v>805</v>
      </c>
      <c r="L709" s="140" t="s">
        <v>1699</v>
      </c>
      <c r="M709" s="150">
        <v>304.64510000000001</v>
      </c>
      <c r="N709" s="150">
        <v>14.8543</v>
      </c>
      <c r="O709" s="150">
        <v>40.9039</v>
      </c>
      <c r="P709" s="150">
        <v>253.17350000000002</v>
      </c>
      <c r="Q709" s="150">
        <v>613.57680000000005</v>
      </c>
      <c r="R709" s="151">
        <f t="shared" ref="R709:R772" si="22">SUM(Q709-M709-N709-O709)</f>
        <v>253.17350000000002</v>
      </c>
      <c r="S709" s="153">
        <f t="shared" ref="S709:S772" si="23">SUM(M709:P709)</f>
        <v>613.57680000000005</v>
      </c>
    </row>
    <row r="710" spans="1:19" x14ac:dyDescent="0.4">
      <c r="A710" s="136" t="s">
        <v>742</v>
      </c>
      <c r="B710" s="140" t="s">
        <v>2685</v>
      </c>
      <c r="C710" s="144">
        <v>195826</v>
      </c>
      <c r="D710" s="144">
        <v>40479</v>
      </c>
      <c r="E710" s="144">
        <v>15677</v>
      </c>
      <c r="F710" s="145">
        <v>116479</v>
      </c>
      <c r="G710" s="144">
        <v>23191</v>
      </c>
      <c r="H710" s="144">
        <v>0</v>
      </c>
      <c r="I710" s="140"/>
      <c r="J710" s="140"/>
      <c r="K710" s="174" t="s">
        <v>806</v>
      </c>
      <c r="L710" s="140" t="s">
        <v>1700</v>
      </c>
      <c r="M710" s="150">
        <v>522.43970000000002</v>
      </c>
      <c r="N710" s="150">
        <v>15.207900000000002</v>
      </c>
      <c r="O710" s="150">
        <v>82.749200000000002</v>
      </c>
      <c r="P710" s="150">
        <v>614.64910000000009</v>
      </c>
      <c r="Q710" s="150">
        <v>1235.0459000000001</v>
      </c>
      <c r="R710" s="151">
        <f t="shared" si="22"/>
        <v>614.64910000000009</v>
      </c>
      <c r="S710" s="153">
        <f t="shared" si="23"/>
        <v>1235.0459000000001</v>
      </c>
    </row>
    <row r="711" spans="1:19" x14ac:dyDescent="0.4">
      <c r="A711" s="136" t="s">
        <v>743</v>
      </c>
      <c r="B711" s="140" t="s">
        <v>2686</v>
      </c>
      <c r="C711" s="144">
        <v>61610</v>
      </c>
      <c r="D711" s="144">
        <v>6146</v>
      </c>
      <c r="E711" s="144">
        <v>2121</v>
      </c>
      <c r="F711" s="145">
        <v>50667</v>
      </c>
      <c r="G711" s="144">
        <v>2676</v>
      </c>
      <c r="H711" s="144">
        <v>0</v>
      </c>
      <c r="I711" s="140"/>
      <c r="J711" s="140"/>
      <c r="K711" s="174" t="s">
        <v>807</v>
      </c>
      <c r="L711" s="140" t="s">
        <v>1701</v>
      </c>
      <c r="M711" s="150">
        <v>354.9289</v>
      </c>
      <c r="N711" s="150">
        <v>27.631999999999998</v>
      </c>
      <c r="O711" s="150">
        <v>26.392899999999997</v>
      </c>
      <c r="P711" s="150">
        <v>60.329600000000028</v>
      </c>
      <c r="Q711" s="150">
        <v>469.28340000000003</v>
      </c>
      <c r="R711" s="151">
        <f t="shared" si="22"/>
        <v>60.329600000000028</v>
      </c>
      <c r="S711" s="153">
        <f t="shared" si="23"/>
        <v>469.28340000000003</v>
      </c>
    </row>
    <row r="712" spans="1:19" x14ac:dyDescent="0.4">
      <c r="A712" s="136" t="s">
        <v>744</v>
      </c>
      <c r="B712" s="140" t="s">
        <v>2687</v>
      </c>
      <c r="C712" s="144">
        <v>55411</v>
      </c>
      <c r="D712" s="144">
        <v>5105</v>
      </c>
      <c r="E712" s="144">
        <v>3004</v>
      </c>
      <c r="F712" s="145">
        <v>44572</v>
      </c>
      <c r="G712" s="144">
        <v>2730</v>
      </c>
      <c r="H712" s="144">
        <v>0</v>
      </c>
      <c r="I712" s="140"/>
      <c r="J712" s="140"/>
      <c r="K712" s="174" t="s">
        <v>758</v>
      </c>
      <c r="L712" s="140" t="s">
        <v>1654</v>
      </c>
      <c r="M712" s="150">
        <v>228.94520000000003</v>
      </c>
      <c r="N712" s="150">
        <v>38.478300000000004</v>
      </c>
      <c r="O712" s="150">
        <v>19.6372</v>
      </c>
      <c r="P712" s="150">
        <v>78.139899999999983</v>
      </c>
      <c r="Q712" s="150">
        <v>365.20060000000001</v>
      </c>
      <c r="R712" s="151">
        <f t="shared" si="22"/>
        <v>78.139899999999983</v>
      </c>
      <c r="S712" s="153">
        <f t="shared" si="23"/>
        <v>365.20060000000001</v>
      </c>
    </row>
    <row r="713" spans="1:19" x14ac:dyDescent="0.4">
      <c r="A713" s="136" t="s">
        <v>745</v>
      </c>
      <c r="B713" s="140" t="s">
        <v>2688</v>
      </c>
      <c r="C713" s="144">
        <v>50558</v>
      </c>
      <c r="D713" s="144">
        <v>2651</v>
      </c>
      <c r="E713" s="144">
        <v>3893</v>
      </c>
      <c r="F713" s="145">
        <v>41752</v>
      </c>
      <c r="G713" s="144">
        <v>2262</v>
      </c>
      <c r="H713" s="144">
        <v>0</v>
      </c>
      <c r="I713" s="140"/>
      <c r="J713" s="140"/>
      <c r="K713" s="174" t="s">
        <v>759</v>
      </c>
      <c r="L713" s="140" t="s">
        <v>1655</v>
      </c>
      <c r="M713" s="150">
        <v>1855.6088999999999</v>
      </c>
      <c r="N713" s="150">
        <v>75.994100000000003</v>
      </c>
      <c r="O713" s="150">
        <v>124.75379999999998</v>
      </c>
      <c r="P713" s="150">
        <v>155.90480000000034</v>
      </c>
      <c r="Q713" s="150">
        <v>2212.2616000000003</v>
      </c>
      <c r="R713" s="151">
        <f t="shared" si="22"/>
        <v>155.90480000000034</v>
      </c>
      <c r="S713" s="153">
        <f t="shared" si="23"/>
        <v>2212.2616000000003</v>
      </c>
    </row>
    <row r="714" spans="1:19" x14ac:dyDescent="0.4">
      <c r="A714" s="136" t="s">
        <v>746</v>
      </c>
      <c r="B714" s="140" t="s">
        <v>2689</v>
      </c>
      <c r="C714" s="144">
        <v>50734</v>
      </c>
      <c r="D714" s="144">
        <v>3763</v>
      </c>
      <c r="E714" s="144">
        <v>2576</v>
      </c>
      <c r="F714" s="145">
        <v>41257</v>
      </c>
      <c r="G714" s="144">
        <v>3138</v>
      </c>
      <c r="H714" s="144">
        <v>0</v>
      </c>
      <c r="I714" s="140"/>
      <c r="J714" s="140"/>
      <c r="K714" s="174" t="s">
        <v>760</v>
      </c>
      <c r="L714" s="140" t="s">
        <v>1656</v>
      </c>
      <c r="M714" s="150">
        <v>737.17539999999997</v>
      </c>
      <c r="N714" s="150">
        <v>29.848399999999994</v>
      </c>
      <c r="O714" s="150">
        <v>85.868299999999991</v>
      </c>
      <c r="P714" s="150">
        <v>62.99059999999993</v>
      </c>
      <c r="Q714" s="150">
        <v>915.88269999999989</v>
      </c>
      <c r="R714" s="151">
        <f t="shared" si="22"/>
        <v>62.99059999999993</v>
      </c>
      <c r="S714" s="153">
        <f t="shared" si="23"/>
        <v>915.88269999999989</v>
      </c>
    </row>
    <row r="715" spans="1:19" x14ac:dyDescent="0.4">
      <c r="A715" s="136" t="s">
        <v>747</v>
      </c>
      <c r="B715" s="140" t="s">
        <v>2690</v>
      </c>
      <c r="C715" s="144">
        <v>49735</v>
      </c>
      <c r="D715" s="144">
        <v>4588</v>
      </c>
      <c r="E715" s="144">
        <v>3128</v>
      </c>
      <c r="F715" s="145">
        <v>40703</v>
      </c>
      <c r="G715" s="144">
        <v>1316</v>
      </c>
      <c r="H715" s="144">
        <v>0</v>
      </c>
      <c r="I715" s="140"/>
      <c r="J715" s="140"/>
      <c r="K715" s="174" t="s">
        <v>761</v>
      </c>
      <c r="L715" s="140" t="s">
        <v>1657</v>
      </c>
      <c r="M715" s="150">
        <v>409.375</v>
      </c>
      <c r="N715" s="150">
        <v>35.712000000000003</v>
      </c>
      <c r="O715" s="150">
        <v>27.91</v>
      </c>
      <c r="P715" s="150">
        <v>150.01399999999998</v>
      </c>
      <c r="Q715" s="150">
        <v>623.01099999999997</v>
      </c>
      <c r="R715" s="151">
        <f t="shared" si="22"/>
        <v>150.01399999999998</v>
      </c>
      <c r="S715" s="153">
        <f t="shared" si="23"/>
        <v>623.01099999999997</v>
      </c>
    </row>
    <row r="716" spans="1:19" x14ac:dyDescent="0.4">
      <c r="A716" s="136" t="s">
        <v>684</v>
      </c>
      <c r="B716" s="140" t="s">
        <v>2691</v>
      </c>
      <c r="C716" s="144">
        <v>273407</v>
      </c>
      <c r="D716" s="144">
        <v>49049</v>
      </c>
      <c r="E716" s="144">
        <v>25788</v>
      </c>
      <c r="F716" s="145">
        <v>175875</v>
      </c>
      <c r="G716" s="144">
        <v>22677</v>
      </c>
      <c r="H716" s="144">
        <v>18</v>
      </c>
      <c r="I716" s="140"/>
      <c r="J716" s="140"/>
      <c r="K716" s="174" t="s">
        <v>762</v>
      </c>
      <c r="L716" s="140" t="s">
        <v>1658</v>
      </c>
      <c r="M716" s="150">
        <v>4775.4975000000004</v>
      </c>
      <c r="N716" s="150">
        <v>195.30260000000004</v>
      </c>
      <c r="O716" s="150">
        <v>641.68430000000001</v>
      </c>
      <c r="P716" s="150">
        <v>139.34449999999913</v>
      </c>
      <c r="Q716" s="150">
        <v>5751.8288999999995</v>
      </c>
      <c r="R716" s="151">
        <f t="shared" si="22"/>
        <v>139.34449999999913</v>
      </c>
      <c r="S716" s="153">
        <f t="shared" si="23"/>
        <v>5751.8288999999995</v>
      </c>
    </row>
    <row r="717" spans="1:19" x14ac:dyDescent="0.4">
      <c r="A717" s="136" t="s">
        <v>685</v>
      </c>
      <c r="B717" s="140" t="s">
        <v>2692</v>
      </c>
      <c r="C717" s="144">
        <v>48083</v>
      </c>
      <c r="D717" s="144">
        <v>5461</v>
      </c>
      <c r="E717" s="144">
        <v>7209</v>
      </c>
      <c r="F717" s="145">
        <v>35286</v>
      </c>
      <c r="G717" s="144">
        <v>127</v>
      </c>
      <c r="H717" s="144">
        <v>0</v>
      </c>
      <c r="I717" s="140"/>
      <c r="J717" s="140"/>
      <c r="K717" s="174" t="s">
        <v>763</v>
      </c>
      <c r="L717" s="140" t="s">
        <v>1659</v>
      </c>
      <c r="M717" s="150">
        <v>509.44240000000008</v>
      </c>
      <c r="N717" s="150">
        <v>11.8531</v>
      </c>
      <c r="O717" s="150">
        <v>45.667999999999999</v>
      </c>
      <c r="P717" s="150">
        <v>2.6761000000000124</v>
      </c>
      <c r="Q717" s="150">
        <v>569.63960000000009</v>
      </c>
      <c r="R717" s="151">
        <f t="shared" si="22"/>
        <v>2.6761000000000124</v>
      </c>
      <c r="S717" s="153">
        <f t="shared" si="23"/>
        <v>569.63960000000009</v>
      </c>
    </row>
    <row r="718" spans="1:19" x14ac:dyDescent="0.4">
      <c r="A718" s="136" t="s">
        <v>686</v>
      </c>
      <c r="B718" s="140" t="s">
        <v>2693</v>
      </c>
      <c r="C718" s="144">
        <v>86794</v>
      </c>
      <c r="D718" s="144">
        <v>12781</v>
      </c>
      <c r="E718" s="144">
        <v>3919</v>
      </c>
      <c r="F718" s="145">
        <v>67023</v>
      </c>
      <c r="G718" s="144">
        <v>3071</v>
      </c>
      <c r="H718" s="144">
        <v>0</v>
      </c>
      <c r="I718" s="140"/>
      <c r="J718" s="140"/>
      <c r="K718" s="174" t="s">
        <v>764</v>
      </c>
      <c r="L718" s="140" t="s">
        <v>1660</v>
      </c>
      <c r="M718" s="150">
        <v>836.73580000000004</v>
      </c>
      <c r="N718" s="150">
        <v>36.462399999999995</v>
      </c>
      <c r="O718" s="150">
        <v>129.46630000000002</v>
      </c>
      <c r="P718" s="150">
        <v>96.090099999999921</v>
      </c>
      <c r="Q718" s="150">
        <v>1098.7546</v>
      </c>
      <c r="R718" s="151">
        <f t="shared" si="22"/>
        <v>96.090099999999921</v>
      </c>
      <c r="S718" s="153">
        <f t="shared" si="23"/>
        <v>1098.7546</v>
      </c>
    </row>
    <row r="719" spans="1:19" x14ac:dyDescent="0.4">
      <c r="A719" s="136" t="s">
        <v>687</v>
      </c>
      <c r="B719" s="140" t="s">
        <v>2694</v>
      </c>
      <c r="C719" s="144">
        <v>126223</v>
      </c>
      <c r="D719" s="144">
        <v>19387</v>
      </c>
      <c r="E719" s="144">
        <v>10062</v>
      </c>
      <c r="F719" s="145">
        <v>96754</v>
      </c>
      <c r="G719" s="144">
        <v>20</v>
      </c>
      <c r="H719" s="144">
        <v>0</v>
      </c>
      <c r="I719" s="140"/>
      <c r="J719" s="140"/>
      <c r="K719" s="174" t="s">
        <v>765</v>
      </c>
      <c r="L719" s="140" t="s">
        <v>1661</v>
      </c>
      <c r="M719" s="150">
        <v>538.95300000000009</v>
      </c>
      <c r="N719" s="150">
        <v>16.3978</v>
      </c>
      <c r="O719" s="150">
        <v>51.777300000000004</v>
      </c>
      <c r="P719" s="150">
        <v>42.919500000000006</v>
      </c>
      <c r="Q719" s="150">
        <v>650.0476000000001</v>
      </c>
      <c r="R719" s="151">
        <f t="shared" si="22"/>
        <v>42.919500000000006</v>
      </c>
      <c r="S719" s="153">
        <f t="shared" si="23"/>
        <v>650.04759999999999</v>
      </c>
    </row>
    <row r="720" spans="1:19" x14ac:dyDescent="0.4">
      <c r="A720" s="136" t="s">
        <v>688</v>
      </c>
      <c r="B720" s="140" t="s">
        <v>2695</v>
      </c>
      <c r="C720" s="144">
        <v>73860</v>
      </c>
      <c r="D720" s="144">
        <v>7238</v>
      </c>
      <c r="E720" s="144">
        <v>5060</v>
      </c>
      <c r="F720" s="145">
        <v>57226</v>
      </c>
      <c r="G720" s="144">
        <v>4260</v>
      </c>
      <c r="H720" s="144">
        <v>76</v>
      </c>
      <c r="I720" s="140"/>
      <c r="J720" s="140"/>
      <c r="K720" s="174" t="s">
        <v>766</v>
      </c>
      <c r="L720" s="140" t="s">
        <v>1662</v>
      </c>
      <c r="M720" s="150">
        <v>1828.0603000000001</v>
      </c>
      <c r="N720" s="150">
        <v>74.281199999999998</v>
      </c>
      <c r="O720" s="150">
        <v>246.08960000000002</v>
      </c>
      <c r="P720" s="150">
        <v>199.02930000000026</v>
      </c>
      <c r="Q720" s="150">
        <v>2347.4604000000004</v>
      </c>
      <c r="R720" s="151">
        <f t="shared" si="22"/>
        <v>199.02930000000026</v>
      </c>
      <c r="S720" s="153">
        <f t="shared" si="23"/>
        <v>2347.4603999999999</v>
      </c>
    </row>
    <row r="721" spans="1:19" x14ac:dyDescent="0.4">
      <c r="A721" s="136" t="s">
        <v>689</v>
      </c>
      <c r="B721" s="140" t="s">
        <v>2696</v>
      </c>
      <c r="C721" s="144">
        <v>95427</v>
      </c>
      <c r="D721" s="144">
        <v>9649</v>
      </c>
      <c r="E721" s="144">
        <v>13564</v>
      </c>
      <c r="F721" s="145">
        <v>68494</v>
      </c>
      <c r="G721" s="144">
        <v>3720</v>
      </c>
      <c r="H721" s="144">
        <v>0</v>
      </c>
      <c r="I721" s="140"/>
      <c r="J721" s="140"/>
      <c r="K721" s="174" t="s">
        <v>767</v>
      </c>
      <c r="L721" s="140" t="s">
        <v>1663</v>
      </c>
      <c r="M721" s="150">
        <v>482.85909999999996</v>
      </c>
      <c r="N721" s="150">
        <v>9.0422000000000011</v>
      </c>
      <c r="O721" s="150">
        <v>38.313199999999995</v>
      </c>
      <c r="P721" s="150">
        <v>4.132900000000042</v>
      </c>
      <c r="Q721" s="150">
        <v>534.34739999999999</v>
      </c>
      <c r="R721" s="151">
        <f t="shared" si="22"/>
        <v>4.132900000000042</v>
      </c>
      <c r="S721" s="153">
        <f t="shared" si="23"/>
        <v>534.34739999999999</v>
      </c>
    </row>
    <row r="722" spans="1:19" x14ac:dyDescent="0.4">
      <c r="A722" s="136" t="s">
        <v>690</v>
      </c>
      <c r="B722" s="140" t="s">
        <v>2697</v>
      </c>
      <c r="C722" s="144">
        <v>51805</v>
      </c>
      <c r="D722" s="144">
        <v>7412</v>
      </c>
      <c r="E722" s="144">
        <v>12538</v>
      </c>
      <c r="F722" s="145">
        <v>31807</v>
      </c>
      <c r="G722" s="144">
        <v>48</v>
      </c>
      <c r="H722" s="144">
        <v>0</v>
      </c>
      <c r="I722" s="140"/>
      <c r="J722" s="140"/>
      <c r="K722" s="174" t="s">
        <v>884</v>
      </c>
      <c r="L722" s="140" t="s">
        <v>1778</v>
      </c>
      <c r="M722" s="150">
        <v>968.71679999999992</v>
      </c>
      <c r="N722" s="150">
        <v>57.022500000000001</v>
      </c>
      <c r="O722" s="150">
        <v>183.14400000000001</v>
      </c>
      <c r="P722" s="150">
        <v>64.538800000000293</v>
      </c>
      <c r="Q722" s="150">
        <v>1273.4221000000002</v>
      </c>
      <c r="R722" s="151">
        <f t="shared" si="22"/>
        <v>64.538800000000293</v>
      </c>
      <c r="S722" s="153">
        <f t="shared" si="23"/>
        <v>1273.4221000000002</v>
      </c>
    </row>
    <row r="723" spans="1:19" x14ac:dyDescent="0.4">
      <c r="A723" s="136" t="s">
        <v>691</v>
      </c>
      <c r="B723" s="140" t="s">
        <v>2698</v>
      </c>
      <c r="C723" s="144">
        <v>57241</v>
      </c>
      <c r="D723" s="144">
        <v>4834</v>
      </c>
      <c r="E723" s="144">
        <v>1809</v>
      </c>
      <c r="F723" s="145">
        <v>48238</v>
      </c>
      <c r="G723" s="144">
        <v>2360</v>
      </c>
      <c r="H723" s="144">
        <v>0</v>
      </c>
      <c r="I723" s="140"/>
      <c r="J723" s="140"/>
      <c r="K723" s="174" t="s">
        <v>885</v>
      </c>
      <c r="L723" s="140" t="s">
        <v>1779</v>
      </c>
      <c r="M723" s="150">
        <v>2050.3090000000002</v>
      </c>
      <c r="N723" s="150">
        <v>84.676500000000004</v>
      </c>
      <c r="O723" s="150">
        <v>182.75229999999996</v>
      </c>
      <c r="P723" s="150">
        <v>78.846200000000096</v>
      </c>
      <c r="Q723" s="150">
        <v>2396.5840000000003</v>
      </c>
      <c r="R723" s="151">
        <f t="shared" si="22"/>
        <v>78.846200000000096</v>
      </c>
      <c r="S723" s="153">
        <f t="shared" si="23"/>
        <v>2396.5840000000003</v>
      </c>
    </row>
    <row r="724" spans="1:19" x14ac:dyDescent="0.4">
      <c r="A724" s="136" t="s">
        <v>692</v>
      </c>
      <c r="B724" s="140" t="s">
        <v>2699</v>
      </c>
      <c r="C724" s="144">
        <v>162764</v>
      </c>
      <c r="D724" s="144">
        <v>22457</v>
      </c>
      <c r="E724" s="144">
        <v>7120</v>
      </c>
      <c r="F724" s="145">
        <v>126543</v>
      </c>
      <c r="G724" s="144">
        <v>6642</v>
      </c>
      <c r="H724" s="144">
        <v>2</v>
      </c>
      <c r="I724" s="140"/>
      <c r="J724" s="140"/>
      <c r="K724" s="174" t="s">
        <v>886</v>
      </c>
      <c r="L724" s="140" t="s">
        <v>1780</v>
      </c>
      <c r="M724" s="150">
        <v>4711.8310999999994</v>
      </c>
      <c r="N724" s="150">
        <v>214.64449999999999</v>
      </c>
      <c r="O724" s="150">
        <v>715.56920000000002</v>
      </c>
      <c r="P724" s="150">
        <v>517.0905000000015</v>
      </c>
      <c r="Q724" s="150">
        <v>6159.1353000000008</v>
      </c>
      <c r="R724" s="151">
        <f t="shared" si="22"/>
        <v>517.0905000000015</v>
      </c>
      <c r="S724" s="153">
        <f t="shared" si="23"/>
        <v>6159.1353000000008</v>
      </c>
    </row>
    <row r="725" spans="1:19" x14ac:dyDescent="0.4">
      <c r="A725" s="136" t="s">
        <v>715</v>
      </c>
      <c r="B725" s="140" t="s">
        <v>2700</v>
      </c>
      <c r="C725" s="144">
        <v>331995</v>
      </c>
      <c r="D725" s="144">
        <v>67284</v>
      </c>
      <c r="E725" s="144">
        <v>25734</v>
      </c>
      <c r="F725" s="145">
        <v>218099</v>
      </c>
      <c r="G725" s="144">
        <v>9780</v>
      </c>
      <c r="H725" s="144">
        <v>11098</v>
      </c>
      <c r="I725" s="140"/>
      <c r="J725" s="140"/>
      <c r="K725" s="174" t="s">
        <v>887</v>
      </c>
      <c r="L725" s="140" t="s">
        <v>1781</v>
      </c>
      <c r="M725" s="150">
        <v>1155.0421000000001</v>
      </c>
      <c r="N725" s="150">
        <v>59.062100000000001</v>
      </c>
      <c r="O725" s="150">
        <v>158.97699999999998</v>
      </c>
      <c r="P725" s="150">
        <v>648.84269999999992</v>
      </c>
      <c r="Q725" s="150">
        <v>2021.9239</v>
      </c>
      <c r="R725" s="151">
        <f t="shared" si="22"/>
        <v>648.84269999999992</v>
      </c>
      <c r="S725" s="153">
        <f t="shared" si="23"/>
        <v>2021.9239</v>
      </c>
    </row>
    <row r="726" spans="1:19" x14ac:dyDescent="0.4">
      <c r="A726" s="136" t="s">
        <v>716</v>
      </c>
      <c r="B726" s="140" t="s">
        <v>2701</v>
      </c>
      <c r="C726" s="144">
        <v>70857</v>
      </c>
      <c r="D726" s="144">
        <v>8558</v>
      </c>
      <c r="E726" s="144">
        <v>2718</v>
      </c>
      <c r="F726" s="145">
        <v>56311</v>
      </c>
      <c r="G726" s="144">
        <v>3270</v>
      </c>
      <c r="H726" s="144">
        <v>0</v>
      </c>
      <c r="I726" s="140"/>
      <c r="J726" s="140"/>
      <c r="K726" s="174" t="s">
        <v>888</v>
      </c>
      <c r="L726" s="140" t="s">
        <v>1782</v>
      </c>
      <c r="M726" s="150">
        <v>1540.83</v>
      </c>
      <c r="N726" s="150">
        <v>17.88</v>
      </c>
      <c r="O726" s="150">
        <v>93.6</v>
      </c>
      <c r="P726" s="150">
        <v>68.760000000000019</v>
      </c>
      <c r="Q726" s="150">
        <v>1721.07</v>
      </c>
      <c r="R726" s="151">
        <f t="shared" si="22"/>
        <v>68.760000000000019</v>
      </c>
      <c r="S726" s="153">
        <f t="shared" si="23"/>
        <v>1721.07</v>
      </c>
    </row>
    <row r="727" spans="1:19" x14ac:dyDescent="0.4">
      <c r="A727" s="136" t="s">
        <v>717</v>
      </c>
      <c r="B727" s="140" t="s">
        <v>2702</v>
      </c>
      <c r="C727" s="144">
        <v>91952</v>
      </c>
      <c r="D727" s="144">
        <v>12081</v>
      </c>
      <c r="E727" s="144">
        <v>3471</v>
      </c>
      <c r="F727" s="145">
        <v>71693</v>
      </c>
      <c r="G727" s="144">
        <v>4695</v>
      </c>
      <c r="H727" s="144">
        <v>12</v>
      </c>
      <c r="I727" s="140"/>
      <c r="J727" s="140"/>
      <c r="K727" s="174" t="s">
        <v>889</v>
      </c>
      <c r="L727" s="140" t="s">
        <v>1783</v>
      </c>
      <c r="M727" s="150">
        <v>1279.1422000000002</v>
      </c>
      <c r="N727" s="150">
        <v>58.259199999999993</v>
      </c>
      <c r="O727" s="150">
        <v>276.44130000000001</v>
      </c>
      <c r="P727" s="150">
        <v>72.968499999999665</v>
      </c>
      <c r="Q727" s="150">
        <v>1686.8111999999999</v>
      </c>
      <c r="R727" s="151">
        <f t="shared" si="22"/>
        <v>72.968499999999665</v>
      </c>
      <c r="S727" s="153">
        <f t="shared" si="23"/>
        <v>1686.8111999999999</v>
      </c>
    </row>
    <row r="728" spans="1:19" x14ac:dyDescent="0.4">
      <c r="A728" s="136" t="s">
        <v>718</v>
      </c>
      <c r="B728" s="140" t="s">
        <v>2703</v>
      </c>
      <c r="C728" s="144">
        <v>70311</v>
      </c>
      <c r="D728" s="144">
        <v>15056</v>
      </c>
      <c r="E728" s="144">
        <v>3712</v>
      </c>
      <c r="F728" s="145">
        <v>47216</v>
      </c>
      <c r="G728" s="144">
        <v>4015</v>
      </c>
      <c r="H728" s="144">
        <v>312</v>
      </c>
      <c r="I728" s="140"/>
      <c r="J728" s="140"/>
      <c r="K728" s="174" t="s">
        <v>890</v>
      </c>
      <c r="L728" s="140" t="s">
        <v>1784</v>
      </c>
      <c r="M728" s="150">
        <v>347.30399999999997</v>
      </c>
      <c r="N728" s="150">
        <v>19.550700000000003</v>
      </c>
      <c r="O728" s="150">
        <v>115.53759999999998</v>
      </c>
      <c r="P728" s="150">
        <v>20.663300000000064</v>
      </c>
      <c r="Q728" s="150">
        <v>503.05560000000003</v>
      </c>
      <c r="R728" s="151">
        <f t="shared" si="22"/>
        <v>20.663300000000064</v>
      </c>
      <c r="S728" s="153">
        <f t="shared" si="23"/>
        <v>503.05560000000003</v>
      </c>
    </row>
    <row r="729" spans="1:19" x14ac:dyDescent="0.4">
      <c r="A729" s="136" t="s">
        <v>719</v>
      </c>
      <c r="B729" s="140" t="s">
        <v>2704</v>
      </c>
      <c r="C729" s="144">
        <v>65857</v>
      </c>
      <c r="D729" s="144">
        <v>8573</v>
      </c>
      <c r="E729" s="144">
        <v>5499</v>
      </c>
      <c r="F729" s="145">
        <v>51661</v>
      </c>
      <c r="G729" s="144">
        <v>119</v>
      </c>
      <c r="H729" s="144">
        <v>5</v>
      </c>
      <c r="I729" s="140"/>
      <c r="J729" s="140"/>
      <c r="K729" s="174" t="s">
        <v>891</v>
      </c>
      <c r="L729" s="140" t="s">
        <v>1785</v>
      </c>
      <c r="M729" s="150">
        <v>1556.9137999999998</v>
      </c>
      <c r="N729" s="150">
        <v>130.20870000000002</v>
      </c>
      <c r="O729" s="150">
        <v>153.2551</v>
      </c>
      <c r="P729" s="150">
        <v>132.28400000000076</v>
      </c>
      <c r="Q729" s="150">
        <v>1972.6616000000006</v>
      </c>
      <c r="R729" s="151">
        <f t="shared" si="22"/>
        <v>132.28400000000076</v>
      </c>
      <c r="S729" s="153">
        <f t="shared" si="23"/>
        <v>1972.6616000000008</v>
      </c>
    </row>
    <row r="730" spans="1:19" x14ac:dyDescent="0.4">
      <c r="A730" s="136" t="s">
        <v>720</v>
      </c>
      <c r="B730" s="140" t="s">
        <v>2705</v>
      </c>
      <c r="C730" s="144">
        <v>103264</v>
      </c>
      <c r="D730" s="144">
        <v>15359</v>
      </c>
      <c r="E730" s="144">
        <v>13513</v>
      </c>
      <c r="F730" s="145">
        <v>71173</v>
      </c>
      <c r="G730" s="144">
        <v>3219</v>
      </c>
      <c r="H730" s="144">
        <v>0</v>
      </c>
      <c r="I730" s="140"/>
      <c r="J730" s="140"/>
      <c r="K730" s="174" t="s">
        <v>892</v>
      </c>
      <c r="L730" s="140" t="s">
        <v>1786</v>
      </c>
      <c r="M730" s="150">
        <v>1108.4528</v>
      </c>
      <c r="N730" s="150">
        <v>85.130299999999991</v>
      </c>
      <c r="O730" s="150">
        <v>118.913</v>
      </c>
      <c r="P730" s="150">
        <v>309.96550000000008</v>
      </c>
      <c r="Q730" s="150">
        <v>1622.4616000000001</v>
      </c>
      <c r="R730" s="151">
        <f t="shared" si="22"/>
        <v>309.96550000000008</v>
      </c>
      <c r="S730" s="153">
        <f t="shared" si="23"/>
        <v>1622.4616000000001</v>
      </c>
    </row>
    <row r="731" spans="1:19" x14ac:dyDescent="0.4">
      <c r="A731" s="136" t="s">
        <v>721</v>
      </c>
      <c r="B731" s="140" t="s">
        <v>2706</v>
      </c>
      <c r="C731" s="144">
        <v>71195</v>
      </c>
      <c r="D731" s="144">
        <v>5006</v>
      </c>
      <c r="E731" s="144">
        <v>10355</v>
      </c>
      <c r="F731" s="145">
        <v>53014</v>
      </c>
      <c r="G731" s="144">
        <v>101</v>
      </c>
      <c r="H731" s="144">
        <v>2719</v>
      </c>
      <c r="I731" s="140"/>
      <c r="J731" s="140"/>
      <c r="K731" s="174" t="s">
        <v>893</v>
      </c>
      <c r="L731" s="140" t="s">
        <v>1787</v>
      </c>
      <c r="M731" s="150">
        <v>960.00440000000015</v>
      </c>
      <c r="N731" s="150">
        <v>94.171599999999998</v>
      </c>
      <c r="O731" s="150">
        <v>109.31070000000001</v>
      </c>
      <c r="P731" s="150">
        <v>80.45099999999978</v>
      </c>
      <c r="Q731" s="150">
        <v>1243.9376999999999</v>
      </c>
      <c r="R731" s="151">
        <f t="shared" si="22"/>
        <v>80.45099999999978</v>
      </c>
      <c r="S731" s="153">
        <f t="shared" si="23"/>
        <v>1243.9376999999999</v>
      </c>
    </row>
    <row r="732" spans="1:19" x14ac:dyDescent="0.4">
      <c r="A732" s="136" t="s">
        <v>677</v>
      </c>
      <c r="B732" s="140" t="s">
        <v>2707</v>
      </c>
      <c r="C732" s="144">
        <v>289345</v>
      </c>
      <c r="D732" s="144">
        <v>48577</v>
      </c>
      <c r="E732" s="144">
        <v>24315</v>
      </c>
      <c r="F732" s="145">
        <v>190743</v>
      </c>
      <c r="G732" s="144">
        <v>25710</v>
      </c>
      <c r="H732" s="144">
        <v>0</v>
      </c>
      <c r="I732" s="140"/>
      <c r="J732" s="140"/>
      <c r="K732" s="174" t="s">
        <v>894</v>
      </c>
      <c r="L732" s="140" t="s">
        <v>1788</v>
      </c>
      <c r="M732" s="150">
        <v>556.05999999999995</v>
      </c>
      <c r="N732" s="150">
        <v>44.070000000000007</v>
      </c>
      <c r="O732" s="150">
        <v>66.740000000000009</v>
      </c>
      <c r="P732" s="150">
        <v>67.120000000000061</v>
      </c>
      <c r="Q732" s="150">
        <v>733.99</v>
      </c>
      <c r="R732" s="151">
        <f t="shared" si="22"/>
        <v>67.120000000000061</v>
      </c>
      <c r="S732" s="153">
        <f t="shared" si="23"/>
        <v>733.99</v>
      </c>
    </row>
    <row r="733" spans="1:19" x14ac:dyDescent="0.4">
      <c r="A733" s="136" t="s">
        <v>678</v>
      </c>
      <c r="B733" s="140" t="s">
        <v>2708</v>
      </c>
      <c r="C733" s="144">
        <v>73652</v>
      </c>
      <c r="D733" s="144">
        <v>10029</v>
      </c>
      <c r="E733" s="144">
        <v>11683</v>
      </c>
      <c r="F733" s="145">
        <v>51549</v>
      </c>
      <c r="G733" s="144">
        <v>391</v>
      </c>
      <c r="H733" s="144">
        <v>0</v>
      </c>
      <c r="I733" s="140"/>
      <c r="J733" s="140"/>
      <c r="K733" s="174" t="s">
        <v>895</v>
      </c>
      <c r="L733" s="140" t="s">
        <v>1789</v>
      </c>
      <c r="M733" s="150">
        <v>555.85249999999996</v>
      </c>
      <c r="N733" s="150">
        <v>20.563899999999997</v>
      </c>
      <c r="O733" s="150">
        <v>28.130299999999998</v>
      </c>
      <c r="P733" s="150">
        <v>64.929600000000079</v>
      </c>
      <c r="Q733" s="150">
        <v>669.47630000000004</v>
      </c>
      <c r="R733" s="151">
        <f t="shared" si="22"/>
        <v>64.929600000000079</v>
      </c>
      <c r="S733" s="153">
        <f t="shared" si="23"/>
        <v>669.47630000000004</v>
      </c>
    </row>
    <row r="734" spans="1:19" x14ac:dyDescent="0.4">
      <c r="A734" s="136" t="s">
        <v>679</v>
      </c>
      <c r="B734" s="140" t="s">
        <v>2709</v>
      </c>
      <c r="C734" s="144">
        <v>70239</v>
      </c>
      <c r="D734" s="144">
        <v>10549</v>
      </c>
      <c r="E734" s="144">
        <v>3271</v>
      </c>
      <c r="F734" s="145">
        <v>52190</v>
      </c>
      <c r="G734" s="144">
        <v>4226</v>
      </c>
      <c r="H734" s="144">
        <v>3</v>
      </c>
      <c r="I734" s="140"/>
      <c r="J734" s="140"/>
      <c r="K734" s="174" t="s">
        <v>896</v>
      </c>
      <c r="L734" s="140" t="s">
        <v>1790</v>
      </c>
      <c r="M734" s="150">
        <v>538.58269999999993</v>
      </c>
      <c r="N734" s="150">
        <v>87.201700000000002</v>
      </c>
      <c r="O734" s="150">
        <v>46.018499999999996</v>
      </c>
      <c r="P734" s="150">
        <v>45.796200000000205</v>
      </c>
      <c r="Q734" s="150">
        <v>717.59910000000013</v>
      </c>
      <c r="R734" s="151">
        <f t="shared" si="22"/>
        <v>45.796200000000205</v>
      </c>
      <c r="S734" s="153">
        <f t="shared" si="23"/>
        <v>717.59910000000013</v>
      </c>
    </row>
    <row r="735" spans="1:19" x14ac:dyDescent="0.4">
      <c r="A735" s="136" t="s">
        <v>680</v>
      </c>
      <c r="B735" s="140" t="s">
        <v>2710</v>
      </c>
      <c r="C735" s="144">
        <v>58136</v>
      </c>
      <c r="D735" s="144">
        <v>4089</v>
      </c>
      <c r="E735" s="144">
        <v>10781</v>
      </c>
      <c r="F735" s="145">
        <v>43184</v>
      </c>
      <c r="G735" s="144">
        <v>82</v>
      </c>
      <c r="H735" s="144">
        <v>0</v>
      </c>
      <c r="I735" s="140"/>
      <c r="J735" s="140"/>
      <c r="K735" s="174" t="s">
        <v>897</v>
      </c>
      <c r="L735" s="140" t="s">
        <v>1791</v>
      </c>
      <c r="M735" s="150">
        <v>684.19370000000004</v>
      </c>
      <c r="N735" s="150">
        <v>36.242400000000004</v>
      </c>
      <c r="O735" s="150">
        <v>8234.6858999999986</v>
      </c>
      <c r="P735" s="201">
        <v>-8118.184299999999</v>
      </c>
      <c r="Q735" s="150">
        <v>836.93769999999995</v>
      </c>
      <c r="R735" s="151">
        <f t="shared" si="22"/>
        <v>-8118.184299999999</v>
      </c>
      <c r="S735" s="153">
        <f t="shared" si="23"/>
        <v>836.9377000000004</v>
      </c>
    </row>
    <row r="736" spans="1:19" x14ac:dyDescent="0.4">
      <c r="A736" s="136" t="s">
        <v>681</v>
      </c>
      <c r="B736" s="140" t="s">
        <v>2711</v>
      </c>
      <c r="C736" s="144">
        <v>82044</v>
      </c>
      <c r="D736" s="144">
        <v>16035</v>
      </c>
      <c r="E736" s="144">
        <v>12057</v>
      </c>
      <c r="F736" s="145">
        <v>50349</v>
      </c>
      <c r="G736" s="144">
        <v>3553</v>
      </c>
      <c r="H736" s="144">
        <v>50</v>
      </c>
      <c r="I736" s="140"/>
      <c r="J736" s="140"/>
      <c r="K736" s="174" t="s">
        <v>898</v>
      </c>
      <c r="L736" s="140" t="s">
        <v>1792</v>
      </c>
      <c r="M736" s="150">
        <v>716.87510000000009</v>
      </c>
      <c r="N736" s="150">
        <v>49.876300000000001</v>
      </c>
      <c r="O736" s="150">
        <v>102.8571</v>
      </c>
      <c r="P736" s="150">
        <v>82.819399999999916</v>
      </c>
      <c r="Q736" s="150">
        <v>952.42790000000002</v>
      </c>
      <c r="R736" s="151">
        <f t="shared" si="22"/>
        <v>82.819399999999916</v>
      </c>
      <c r="S736" s="153">
        <f t="shared" si="23"/>
        <v>952.42789999999991</v>
      </c>
    </row>
    <row r="737" spans="1:19" x14ac:dyDescent="0.4">
      <c r="A737" s="136" t="s">
        <v>682</v>
      </c>
      <c r="B737" s="140" t="s">
        <v>2712</v>
      </c>
      <c r="C737" s="144">
        <v>47020</v>
      </c>
      <c r="D737" s="144">
        <v>5448</v>
      </c>
      <c r="E737" s="144">
        <v>9275</v>
      </c>
      <c r="F737" s="145">
        <v>28400</v>
      </c>
      <c r="G737" s="144">
        <v>3829</v>
      </c>
      <c r="H737" s="144">
        <v>68</v>
      </c>
      <c r="I737" s="140"/>
      <c r="J737" s="140"/>
      <c r="K737" s="174" t="s">
        <v>900</v>
      </c>
      <c r="L737" s="140" t="s">
        <v>1794</v>
      </c>
      <c r="M737" s="150">
        <v>579.06060000000002</v>
      </c>
      <c r="N737" s="150">
        <v>16.979400000000002</v>
      </c>
      <c r="O737" s="150">
        <v>112.2423</v>
      </c>
      <c r="P737" s="150">
        <v>19.803900000000056</v>
      </c>
      <c r="Q737" s="150">
        <v>728.08620000000008</v>
      </c>
      <c r="R737" s="151">
        <f t="shared" si="22"/>
        <v>19.803900000000056</v>
      </c>
      <c r="S737" s="153">
        <f t="shared" si="23"/>
        <v>728.08620000000019</v>
      </c>
    </row>
    <row r="738" spans="1:19" x14ac:dyDescent="0.4">
      <c r="A738" s="136" t="s">
        <v>683</v>
      </c>
      <c r="B738" s="140" t="s">
        <v>2713</v>
      </c>
      <c r="C738" s="144">
        <v>67670</v>
      </c>
      <c r="D738" s="144">
        <v>16192</v>
      </c>
      <c r="E738" s="144">
        <v>6822</v>
      </c>
      <c r="F738" s="145">
        <v>41282</v>
      </c>
      <c r="G738" s="144">
        <v>3374</v>
      </c>
      <c r="H738" s="144">
        <v>0</v>
      </c>
      <c r="I738" s="140"/>
      <c r="J738" s="140"/>
      <c r="K738" s="174" t="s">
        <v>901</v>
      </c>
      <c r="L738" s="140" t="s">
        <v>1795</v>
      </c>
      <c r="M738" s="150">
        <v>755.22590000000002</v>
      </c>
      <c r="N738" s="150">
        <v>18.016000000000002</v>
      </c>
      <c r="O738" s="150">
        <v>89.936400000000006</v>
      </c>
      <c r="P738" s="150">
        <v>46.078799999999902</v>
      </c>
      <c r="Q738" s="150">
        <v>909.25709999999992</v>
      </c>
      <c r="R738" s="151">
        <f t="shared" si="22"/>
        <v>46.078799999999902</v>
      </c>
      <c r="S738" s="153">
        <f t="shared" si="23"/>
        <v>909.25709999999992</v>
      </c>
    </row>
    <row r="739" spans="1:19" x14ac:dyDescent="0.4">
      <c r="A739" s="136" t="s">
        <v>768</v>
      </c>
      <c r="B739" s="140" t="s">
        <v>2714</v>
      </c>
      <c r="C739" s="144">
        <v>599698</v>
      </c>
      <c r="D739" s="144">
        <v>130345</v>
      </c>
      <c r="E739" s="144">
        <v>71071</v>
      </c>
      <c r="F739" s="145">
        <v>344146</v>
      </c>
      <c r="G739" s="144">
        <v>54015</v>
      </c>
      <c r="H739" s="144">
        <v>121</v>
      </c>
      <c r="I739" s="140"/>
      <c r="J739" s="140"/>
      <c r="K739" s="174" t="s">
        <v>902</v>
      </c>
      <c r="L739" s="140" t="s">
        <v>1796</v>
      </c>
      <c r="M739" s="150">
        <v>573.41029999999989</v>
      </c>
      <c r="N739" s="150">
        <v>25.443100000000001</v>
      </c>
      <c r="O739" s="150">
        <v>33.934100000000008</v>
      </c>
      <c r="P739" s="150">
        <v>34.843600000000158</v>
      </c>
      <c r="Q739" s="150">
        <v>667.63110000000006</v>
      </c>
      <c r="R739" s="151">
        <f t="shared" si="22"/>
        <v>34.843600000000158</v>
      </c>
      <c r="S739" s="153">
        <f t="shared" si="23"/>
        <v>667.63110000000006</v>
      </c>
    </row>
    <row r="740" spans="1:19" x14ac:dyDescent="0.4">
      <c r="A740" s="136" t="s">
        <v>769</v>
      </c>
      <c r="B740" s="140" t="s">
        <v>2715</v>
      </c>
      <c r="C740" s="144">
        <v>81290</v>
      </c>
      <c r="D740" s="144">
        <v>12073</v>
      </c>
      <c r="E740" s="144">
        <v>10977</v>
      </c>
      <c r="F740" s="145">
        <v>57917</v>
      </c>
      <c r="G740" s="144">
        <v>260</v>
      </c>
      <c r="H740" s="144">
        <v>63</v>
      </c>
      <c r="I740" s="140"/>
      <c r="J740" s="140"/>
      <c r="K740" s="174" t="s">
        <v>903</v>
      </c>
      <c r="L740" s="140" t="s">
        <v>1797</v>
      </c>
      <c r="M740" s="150">
        <v>2105.4216999999999</v>
      </c>
      <c r="N740" s="150">
        <v>54.149900000000002</v>
      </c>
      <c r="O740" s="150">
        <v>227.30460000000002</v>
      </c>
      <c r="P740" s="150">
        <v>141.35930000000033</v>
      </c>
      <c r="Q740" s="150">
        <v>2528.2355000000002</v>
      </c>
      <c r="R740" s="151">
        <f t="shared" si="22"/>
        <v>141.35930000000033</v>
      </c>
      <c r="S740" s="153">
        <f t="shared" si="23"/>
        <v>2528.2355000000002</v>
      </c>
    </row>
    <row r="741" spans="1:19" x14ac:dyDescent="0.4">
      <c r="A741" s="136" t="s">
        <v>770</v>
      </c>
      <c r="B741" s="140" t="s">
        <v>2716</v>
      </c>
      <c r="C741" s="144">
        <v>105297</v>
      </c>
      <c r="D741" s="144">
        <v>17389</v>
      </c>
      <c r="E741" s="144">
        <v>15398</v>
      </c>
      <c r="F741" s="145">
        <v>72261</v>
      </c>
      <c r="G741" s="144">
        <v>191</v>
      </c>
      <c r="H741" s="144">
        <v>58</v>
      </c>
      <c r="I741" s="140"/>
      <c r="J741" s="140"/>
      <c r="K741" s="174" t="s">
        <v>904</v>
      </c>
      <c r="L741" s="140" t="s">
        <v>1798</v>
      </c>
      <c r="M741" s="150">
        <v>738.11710000000005</v>
      </c>
      <c r="N741" s="150">
        <v>16.472200000000001</v>
      </c>
      <c r="O741" s="150">
        <v>75.957799999999992</v>
      </c>
      <c r="P741" s="150">
        <v>71.798299999999898</v>
      </c>
      <c r="Q741" s="150">
        <v>902.34539999999993</v>
      </c>
      <c r="R741" s="151">
        <f t="shared" si="22"/>
        <v>71.798299999999898</v>
      </c>
      <c r="S741" s="153">
        <f t="shared" si="23"/>
        <v>902.34540000000004</v>
      </c>
    </row>
    <row r="742" spans="1:19" x14ac:dyDescent="0.4">
      <c r="A742" s="136" t="s">
        <v>771</v>
      </c>
      <c r="B742" s="140" t="s">
        <v>2717</v>
      </c>
      <c r="C742" s="144">
        <v>150415</v>
      </c>
      <c r="D742" s="144">
        <v>26262</v>
      </c>
      <c r="E742" s="144">
        <v>7252</v>
      </c>
      <c r="F742" s="145">
        <v>108767</v>
      </c>
      <c r="G742" s="144">
        <v>8126</v>
      </c>
      <c r="H742" s="144">
        <v>8</v>
      </c>
      <c r="I742" s="140"/>
      <c r="J742" s="140"/>
      <c r="K742" s="174" t="s">
        <v>829</v>
      </c>
      <c r="L742" s="140" t="s">
        <v>1723</v>
      </c>
      <c r="M742" s="150">
        <v>2660.6044000000002</v>
      </c>
      <c r="N742" s="150">
        <v>189.30119999999997</v>
      </c>
      <c r="O742" s="150">
        <v>259.64709999999997</v>
      </c>
      <c r="P742" s="150">
        <v>177.81869999999986</v>
      </c>
      <c r="Q742" s="150">
        <v>3287.3714</v>
      </c>
      <c r="R742" s="151">
        <f t="shared" si="22"/>
        <v>177.81869999999986</v>
      </c>
      <c r="S742" s="153">
        <f t="shared" si="23"/>
        <v>3287.3714</v>
      </c>
    </row>
    <row r="743" spans="1:19" x14ac:dyDescent="0.4">
      <c r="A743" s="136" t="s">
        <v>772</v>
      </c>
      <c r="B743" s="140" t="s">
        <v>2718</v>
      </c>
      <c r="C743" s="144">
        <v>79919</v>
      </c>
      <c r="D743" s="144">
        <v>8014</v>
      </c>
      <c r="E743" s="144">
        <v>4293</v>
      </c>
      <c r="F743" s="145">
        <v>64753</v>
      </c>
      <c r="G743" s="144">
        <v>2859</v>
      </c>
      <c r="H743" s="144">
        <v>0</v>
      </c>
      <c r="I743" s="140"/>
      <c r="J743" s="140"/>
      <c r="K743" s="174" t="s">
        <v>830</v>
      </c>
      <c r="L743" s="140" t="s">
        <v>1724</v>
      </c>
      <c r="M743" s="150">
        <v>2382.2619</v>
      </c>
      <c r="N743" s="150">
        <v>146.10379999999998</v>
      </c>
      <c r="O743" s="150">
        <v>243.5487</v>
      </c>
      <c r="P743" s="150">
        <v>137.17880000000076</v>
      </c>
      <c r="Q743" s="150">
        <v>2909.0932000000007</v>
      </c>
      <c r="R743" s="151">
        <f t="shared" si="22"/>
        <v>137.17880000000076</v>
      </c>
      <c r="S743" s="153">
        <f t="shared" si="23"/>
        <v>2909.0932000000003</v>
      </c>
    </row>
    <row r="744" spans="1:19" x14ac:dyDescent="0.4">
      <c r="A744" s="136" t="s">
        <v>773</v>
      </c>
      <c r="B744" s="140" t="s">
        <v>2719</v>
      </c>
      <c r="C744" s="144">
        <v>77805</v>
      </c>
      <c r="D744" s="144">
        <v>1390</v>
      </c>
      <c r="E744" s="144">
        <v>18</v>
      </c>
      <c r="F744" s="145">
        <v>50200</v>
      </c>
      <c r="G744" s="144">
        <v>356</v>
      </c>
      <c r="H744" s="144">
        <v>25841</v>
      </c>
      <c r="I744" s="140"/>
      <c r="J744" s="140"/>
      <c r="K744" s="174" t="s">
        <v>831</v>
      </c>
      <c r="L744" s="140" t="s">
        <v>1725</v>
      </c>
      <c r="M744" s="150">
        <v>1477.6461999999997</v>
      </c>
      <c r="N744" s="150">
        <v>64.257899999999992</v>
      </c>
      <c r="O744" s="150">
        <v>122.01500000000001</v>
      </c>
      <c r="P744" s="150">
        <v>120.99660000000031</v>
      </c>
      <c r="Q744" s="150">
        <v>1784.9157</v>
      </c>
      <c r="R744" s="151">
        <f t="shared" si="22"/>
        <v>120.99660000000031</v>
      </c>
      <c r="S744" s="153">
        <f t="shared" si="23"/>
        <v>1784.9157000000002</v>
      </c>
    </row>
    <row r="745" spans="1:19" x14ac:dyDescent="0.4">
      <c r="A745" s="136" t="s">
        <v>774</v>
      </c>
      <c r="B745" s="140" t="s">
        <v>2720</v>
      </c>
      <c r="C745" s="144">
        <v>157568</v>
      </c>
      <c r="D745" s="144">
        <v>23153</v>
      </c>
      <c r="E745" s="144">
        <v>15679</v>
      </c>
      <c r="F745" s="145">
        <v>118188</v>
      </c>
      <c r="G745" s="144">
        <v>544</v>
      </c>
      <c r="H745" s="144">
        <v>4</v>
      </c>
      <c r="I745" s="140"/>
      <c r="J745" s="140"/>
      <c r="K745" s="174" t="s">
        <v>832</v>
      </c>
      <c r="L745" s="140" t="s">
        <v>1726</v>
      </c>
      <c r="M745" s="150">
        <v>1382.5168000000001</v>
      </c>
      <c r="N745" s="150">
        <v>62.207200000000014</v>
      </c>
      <c r="O745" s="150">
        <v>38.662399999999991</v>
      </c>
      <c r="P745" s="150">
        <v>188.22760000000017</v>
      </c>
      <c r="Q745" s="150">
        <v>1671.6140000000003</v>
      </c>
      <c r="R745" s="151">
        <f t="shared" si="22"/>
        <v>188.22760000000017</v>
      </c>
      <c r="S745" s="153">
        <f t="shared" si="23"/>
        <v>1671.6140000000003</v>
      </c>
    </row>
    <row r="746" spans="1:19" x14ac:dyDescent="0.4">
      <c r="A746" s="136" t="s">
        <v>775</v>
      </c>
      <c r="B746" s="140" t="s">
        <v>2721</v>
      </c>
      <c r="C746" s="144">
        <v>317850</v>
      </c>
      <c r="D746" s="144">
        <v>54435</v>
      </c>
      <c r="E746" s="144">
        <v>24479</v>
      </c>
      <c r="F746" s="145">
        <v>210196</v>
      </c>
      <c r="G746" s="144">
        <v>28716</v>
      </c>
      <c r="H746" s="144">
        <v>24</v>
      </c>
      <c r="I746" s="140"/>
      <c r="J746" s="140"/>
      <c r="K746" s="174" t="s">
        <v>833</v>
      </c>
      <c r="L746" s="140" t="s">
        <v>1727</v>
      </c>
      <c r="M746" s="150">
        <v>3750.2206000000001</v>
      </c>
      <c r="N746" s="150">
        <v>234345.5912</v>
      </c>
      <c r="O746" s="150">
        <v>399.7593</v>
      </c>
      <c r="P746" s="201">
        <v>-233846.35630000001</v>
      </c>
      <c r="Q746" s="150">
        <v>4649.2147999999997</v>
      </c>
      <c r="R746" s="151">
        <f t="shared" si="22"/>
        <v>-233846.35630000001</v>
      </c>
      <c r="S746" s="153">
        <f t="shared" si="23"/>
        <v>4649.214799999987</v>
      </c>
    </row>
    <row r="747" spans="1:19" x14ac:dyDescent="0.4">
      <c r="A747" s="136" t="s">
        <v>776</v>
      </c>
      <c r="B747" s="140" t="s">
        <v>2722</v>
      </c>
      <c r="C747" s="144">
        <v>279825</v>
      </c>
      <c r="D747" s="144">
        <v>62911</v>
      </c>
      <c r="E747" s="144">
        <v>39101</v>
      </c>
      <c r="F747" s="145">
        <v>162818</v>
      </c>
      <c r="G747" s="144">
        <v>14307</v>
      </c>
      <c r="H747" s="144">
        <v>688</v>
      </c>
      <c r="I747" s="140"/>
      <c r="J747" s="140"/>
      <c r="K747" s="174" t="s">
        <v>834</v>
      </c>
      <c r="L747" s="140" t="s">
        <v>1728</v>
      </c>
      <c r="M747" s="150">
        <v>721.9</v>
      </c>
      <c r="N747" s="150">
        <v>142.17500000000001</v>
      </c>
      <c r="O747" s="150">
        <v>41.94</v>
      </c>
      <c r="P747" s="201">
        <v>-143.34500000000014</v>
      </c>
      <c r="Q747" s="150">
        <v>762.66999999999985</v>
      </c>
      <c r="R747" s="151">
        <f t="shared" si="22"/>
        <v>-143.34500000000014</v>
      </c>
      <c r="S747" s="153">
        <f t="shared" si="23"/>
        <v>762.67</v>
      </c>
    </row>
    <row r="748" spans="1:19" x14ac:dyDescent="0.4">
      <c r="A748" s="136" t="s">
        <v>777</v>
      </c>
      <c r="B748" s="140" t="s">
        <v>2723</v>
      </c>
      <c r="C748" s="144">
        <v>73233</v>
      </c>
      <c r="D748" s="144">
        <v>13765</v>
      </c>
      <c r="E748" s="144">
        <v>8924</v>
      </c>
      <c r="F748" s="145">
        <v>46969</v>
      </c>
      <c r="G748" s="144">
        <v>3264</v>
      </c>
      <c r="H748" s="144">
        <v>311</v>
      </c>
      <c r="I748" s="140"/>
      <c r="J748" s="140"/>
      <c r="K748" s="174" t="s">
        <v>835</v>
      </c>
      <c r="L748" s="140" t="s">
        <v>1729</v>
      </c>
      <c r="M748" s="150">
        <v>1383.8410000000001</v>
      </c>
      <c r="N748" s="150">
        <v>98.867399999999989</v>
      </c>
      <c r="O748" s="150">
        <v>144.48419999999999</v>
      </c>
      <c r="P748" s="150">
        <v>91.187199999999848</v>
      </c>
      <c r="Q748" s="150">
        <v>1718.3797999999999</v>
      </c>
      <c r="R748" s="151">
        <f t="shared" si="22"/>
        <v>91.187199999999848</v>
      </c>
      <c r="S748" s="153">
        <f t="shared" si="23"/>
        <v>1718.3798000000002</v>
      </c>
    </row>
    <row r="749" spans="1:19" x14ac:dyDescent="0.4">
      <c r="A749" s="136" t="s">
        <v>778</v>
      </c>
      <c r="B749" s="140" t="s">
        <v>2724</v>
      </c>
      <c r="C749" s="144">
        <v>158414</v>
      </c>
      <c r="D749" s="144">
        <v>15574</v>
      </c>
      <c r="E749" s="144">
        <v>5397</v>
      </c>
      <c r="F749" s="145">
        <v>118285</v>
      </c>
      <c r="G749" s="144">
        <v>19158</v>
      </c>
      <c r="H749" s="144">
        <v>0</v>
      </c>
      <c r="I749" s="140"/>
      <c r="J749" s="140"/>
      <c r="K749" s="174" t="s">
        <v>864</v>
      </c>
      <c r="L749" s="140" t="s">
        <v>1758</v>
      </c>
      <c r="M749" s="150">
        <v>699.75750000000005</v>
      </c>
      <c r="N749" s="150">
        <v>37.309899999999999</v>
      </c>
      <c r="O749" s="150">
        <v>4307.7844000000005</v>
      </c>
      <c r="P749" s="201">
        <v>-4207.1324000000004</v>
      </c>
      <c r="Q749" s="150">
        <v>837.71939999999995</v>
      </c>
      <c r="R749" s="151">
        <f t="shared" si="22"/>
        <v>-4207.1324000000004</v>
      </c>
      <c r="S749" s="153">
        <f t="shared" si="23"/>
        <v>837.71939999999995</v>
      </c>
    </row>
    <row r="750" spans="1:19" x14ac:dyDescent="0.4">
      <c r="A750" s="136" t="s">
        <v>779</v>
      </c>
      <c r="B750" s="140" t="s">
        <v>2725</v>
      </c>
      <c r="C750" s="144">
        <v>146114</v>
      </c>
      <c r="D750" s="144">
        <v>22816</v>
      </c>
      <c r="E750" s="144">
        <v>9706</v>
      </c>
      <c r="F750" s="145">
        <v>100872</v>
      </c>
      <c r="G750" s="144">
        <v>9027</v>
      </c>
      <c r="H750" s="144">
        <v>3693</v>
      </c>
      <c r="I750" s="140"/>
      <c r="J750" s="140"/>
      <c r="K750" s="174" t="s">
        <v>865</v>
      </c>
      <c r="L750" s="140" t="s">
        <v>1759</v>
      </c>
      <c r="M750" s="150">
        <v>956.18439999999998</v>
      </c>
      <c r="N750" s="150">
        <v>32.8812</v>
      </c>
      <c r="O750" s="150">
        <v>152.38720000000001</v>
      </c>
      <c r="P750" s="150">
        <v>63.20809999999986</v>
      </c>
      <c r="Q750" s="150">
        <v>1204.6608999999999</v>
      </c>
      <c r="R750" s="151">
        <f t="shared" si="22"/>
        <v>63.20809999999986</v>
      </c>
      <c r="S750" s="153">
        <f t="shared" si="23"/>
        <v>1204.6608999999999</v>
      </c>
    </row>
    <row r="751" spans="1:19" x14ac:dyDescent="0.4">
      <c r="A751" s="136" t="s">
        <v>780</v>
      </c>
      <c r="B751" s="140" t="s">
        <v>2726</v>
      </c>
      <c r="C751" s="144">
        <v>133436</v>
      </c>
      <c r="D751" s="144">
        <v>18255</v>
      </c>
      <c r="E751" s="144">
        <v>10923</v>
      </c>
      <c r="F751" s="145">
        <v>97256</v>
      </c>
      <c r="G751" s="144">
        <v>4934</v>
      </c>
      <c r="H751" s="144">
        <v>2068</v>
      </c>
      <c r="I751" s="140"/>
      <c r="J751" s="140"/>
      <c r="K751" s="174" t="s">
        <v>866</v>
      </c>
      <c r="L751" s="140" t="s">
        <v>1760</v>
      </c>
      <c r="M751" s="150">
        <v>827.85329999999988</v>
      </c>
      <c r="N751" s="150">
        <v>26.174000000000003</v>
      </c>
      <c r="O751" s="150">
        <v>165.43229999999997</v>
      </c>
      <c r="P751" s="150">
        <v>24.239500000000191</v>
      </c>
      <c r="Q751" s="150">
        <v>1043.6991</v>
      </c>
      <c r="R751" s="151">
        <f t="shared" si="22"/>
        <v>24.239500000000191</v>
      </c>
      <c r="S751" s="153">
        <f t="shared" si="23"/>
        <v>1043.6991</v>
      </c>
    </row>
    <row r="752" spans="1:19" x14ac:dyDescent="0.4">
      <c r="A752" s="136" t="s">
        <v>781</v>
      </c>
      <c r="B752" s="140" t="s">
        <v>2727</v>
      </c>
      <c r="C752" s="144">
        <v>268236</v>
      </c>
      <c r="D752" s="144">
        <v>37021</v>
      </c>
      <c r="E752" s="144">
        <v>24403</v>
      </c>
      <c r="F752" s="145">
        <v>184598</v>
      </c>
      <c r="G752" s="144">
        <v>22212</v>
      </c>
      <c r="H752" s="144">
        <v>2</v>
      </c>
      <c r="I752" s="140"/>
      <c r="J752" s="140"/>
      <c r="K752" s="174" t="s">
        <v>867</v>
      </c>
      <c r="L752" s="140" t="s">
        <v>1761</v>
      </c>
      <c r="M752" s="150">
        <v>2355.1106</v>
      </c>
      <c r="N752" s="150">
        <v>192034.5607</v>
      </c>
      <c r="O752" s="150">
        <v>524.82130000000006</v>
      </c>
      <c r="P752" s="201">
        <v>-192117.5068</v>
      </c>
      <c r="Q752" s="150">
        <v>2796.9857999999995</v>
      </c>
      <c r="R752" s="151">
        <f t="shared" si="22"/>
        <v>-192117.5068</v>
      </c>
      <c r="S752" s="153">
        <f t="shared" si="23"/>
        <v>2796.9857999999949</v>
      </c>
    </row>
    <row r="753" spans="1:19" x14ac:dyDescent="0.4">
      <c r="A753" s="136" t="s">
        <v>782</v>
      </c>
      <c r="B753" s="140" t="s">
        <v>2728</v>
      </c>
      <c r="C753" s="144">
        <v>94428</v>
      </c>
      <c r="D753" s="144">
        <v>11487</v>
      </c>
      <c r="E753" s="144">
        <v>8241</v>
      </c>
      <c r="F753" s="145">
        <v>64525</v>
      </c>
      <c r="G753" s="144">
        <v>10175</v>
      </c>
      <c r="H753" s="144">
        <v>0</v>
      </c>
      <c r="I753" s="140"/>
      <c r="J753" s="140"/>
      <c r="K753" s="174" t="s">
        <v>868</v>
      </c>
      <c r="L753" s="140" t="s">
        <v>1762</v>
      </c>
      <c r="M753" s="150">
        <v>910.4</v>
      </c>
      <c r="N753" s="150">
        <v>37.089999999999996</v>
      </c>
      <c r="O753" s="150">
        <v>172.78999999999996</v>
      </c>
      <c r="P753" s="150">
        <v>103.85999999999996</v>
      </c>
      <c r="Q753" s="150">
        <v>1224.1399999999999</v>
      </c>
      <c r="R753" s="151">
        <f t="shared" si="22"/>
        <v>103.85999999999996</v>
      </c>
      <c r="S753" s="153">
        <f t="shared" si="23"/>
        <v>1224.1399999999999</v>
      </c>
    </row>
    <row r="754" spans="1:19" x14ac:dyDescent="0.4">
      <c r="A754" s="136" t="s">
        <v>783</v>
      </c>
      <c r="B754" s="140" t="s">
        <v>2729</v>
      </c>
      <c r="C754" s="144">
        <v>123704</v>
      </c>
      <c r="D754" s="144">
        <v>20225</v>
      </c>
      <c r="E754" s="144">
        <v>5866</v>
      </c>
      <c r="F754" s="145">
        <v>89163</v>
      </c>
      <c r="G754" s="144">
        <v>7234</v>
      </c>
      <c r="H754" s="144">
        <v>1216</v>
      </c>
      <c r="I754" s="140"/>
      <c r="J754" s="140"/>
      <c r="K754" s="174" t="s">
        <v>869</v>
      </c>
      <c r="L754" s="140" t="s">
        <v>1763</v>
      </c>
      <c r="M754" s="150">
        <v>593.41159999999991</v>
      </c>
      <c r="N754" s="150">
        <v>15.455</v>
      </c>
      <c r="O754" s="150">
        <v>104.5668</v>
      </c>
      <c r="P754" s="150">
        <v>49.179000000000059</v>
      </c>
      <c r="Q754" s="150">
        <v>762.61239999999998</v>
      </c>
      <c r="R754" s="151">
        <f t="shared" si="22"/>
        <v>49.179000000000059</v>
      </c>
      <c r="S754" s="153">
        <f t="shared" si="23"/>
        <v>762.61239999999998</v>
      </c>
    </row>
    <row r="755" spans="1:19" x14ac:dyDescent="0.4">
      <c r="A755" s="136" t="s">
        <v>784</v>
      </c>
      <c r="B755" s="140" t="s">
        <v>2730</v>
      </c>
      <c r="C755" s="144">
        <v>75457</v>
      </c>
      <c r="D755" s="144">
        <v>5966</v>
      </c>
      <c r="E755" s="144">
        <v>4393</v>
      </c>
      <c r="F755" s="145">
        <v>61543</v>
      </c>
      <c r="G755" s="144">
        <v>3555</v>
      </c>
      <c r="H755" s="144">
        <v>0</v>
      </c>
      <c r="I755" s="140"/>
      <c r="J755" s="140"/>
      <c r="K755" s="174" t="s">
        <v>870</v>
      </c>
      <c r="L755" s="140" t="s">
        <v>1764</v>
      </c>
      <c r="M755" s="150">
        <v>767.91049999999996</v>
      </c>
      <c r="N755" s="150">
        <v>34.6081</v>
      </c>
      <c r="O755" s="150">
        <v>69.5261</v>
      </c>
      <c r="P755" s="150">
        <v>89.637199999999851</v>
      </c>
      <c r="Q755" s="150">
        <v>961.68189999999981</v>
      </c>
      <c r="R755" s="151">
        <f t="shared" si="22"/>
        <v>89.637199999999851</v>
      </c>
      <c r="S755" s="153">
        <f t="shared" si="23"/>
        <v>961.68189999999993</v>
      </c>
    </row>
    <row r="756" spans="1:19" x14ac:dyDescent="0.4">
      <c r="A756" s="136" t="s">
        <v>785</v>
      </c>
      <c r="B756" s="140" t="s">
        <v>2731</v>
      </c>
      <c r="C756" s="144">
        <v>47039</v>
      </c>
      <c r="D756" s="144">
        <v>6813</v>
      </c>
      <c r="E756" s="144">
        <v>2955</v>
      </c>
      <c r="F756" s="145">
        <v>33784</v>
      </c>
      <c r="G756" s="144">
        <v>3390</v>
      </c>
      <c r="H756" s="144">
        <v>97</v>
      </c>
      <c r="I756" s="140"/>
      <c r="J756" s="140"/>
      <c r="K756" s="174" t="s">
        <v>871</v>
      </c>
      <c r="L756" s="140" t="s">
        <v>1765</v>
      </c>
      <c r="M756" s="150">
        <v>584.36079999999993</v>
      </c>
      <c r="N756" s="150">
        <v>24.741899999999994</v>
      </c>
      <c r="O756" s="150">
        <v>79.123800000000003</v>
      </c>
      <c r="P756" s="150">
        <v>49.056500000000099</v>
      </c>
      <c r="Q756" s="150">
        <v>737.28300000000002</v>
      </c>
      <c r="R756" s="151">
        <f t="shared" si="22"/>
        <v>49.056500000000099</v>
      </c>
      <c r="S756" s="153">
        <f t="shared" si="23"/>
        <v>737.28300000000002</v>
      </c>
    </row>
    <row r="757" spans="1:19" x14ac:dyDescent="0.4">
      <c r="A757" s="136" t="s">
        <v>786</v>
      </c>
      <c r="B757" s="140" t="s">
        <v>2732</v>
      </c>
      <c r="C757" s="144">
        <v>60604</v>
      </c>
      <c r="D757" s="144">
        <v>8618</v>
      </c>
      <c r="E757" s="144">
        <v>1095</v>
      </c>
      <c r="F757" s="145">
        <v>29405</v>
      </c>
      <c r="G757" s="144">
        <v>2258</v>
      </c>
      <c r="H757" s="144">
        <v>19228</v>
      </c>
      <c r="I757" s="140"/>
      <c r="J757" s="140"/>
      <c r="K757" s="174" t="s">
        <v>872</v>
      </c>
      <c r="L757" s="140" t="s">
        <v>1766</v>
      </c>
      <c r="M757" s="150">
        <v>689.10329999999999</v>
      </c>
      <c r="N757" s="150">
        <v>44.924699999999987</v>
      </c>
      <c r="O757" s="150">
        <v>113.3426</v>
      </c>
      <c r="P757" s="150">
        <v>119.60839999999996</v>
      </c>
      <c r="Q757" s="150">
        <v>966.97899999999993</v>
      </c>
      <c r="R757" s="151">
        <f t="shared" si="22"/>
        <v>119.60839999999996</v>
      </c>
      <c r="S757" s="153">
        <f t="shared" si="23"/>
        <v>966.97899999999993</v>
      </c>
    </row>
    <row r="758" spans="1:19" x14ac:dyDescent="0.4">
      <c r="A758" s="136" t="s">
        <v>787</v>
      </c>
      <c r="B758" s="140" t="s">
        <v>2733</v>
      </c>
      <c r="C758" s="144">
        <v>44655</v>
      </c>
      <c r="D758" s="144">
        <v>5383</v>
      </c>
      <c r="E758" s="144">
        <v>2220</v>
      </c>
      <c r="F758" s="145">
        <v>34838</v>
      </c>
      <c r="G758" s="144">
        <v>1481</v>
      </c>
      <c r="H758" s="144">
        <v>733</v>
      </c>
      <c r="I758" s="140"/>
      <c r="J758" s="140"/>
      <c r="K758" s="174" t="s">
        <v>852</v>
      </c>
      <c r="L758" s="140" t="s">
        <v>1746</v>
      </c>
      <c r="M758" s="150">
        <v>1824.4112</v>
      </c>
      <c r="N758" s="150">
        <v>73.927799999999991</v>
      </c>
      <c r="O758" s="150">
        <v>158796.2586</v>
      </c>
      <c r="P758" s="201">
        <v>-158274.06700000001</v>
      </c>
      <c r="Q758" s="150">
        <v>2420.5306</v>
      </c>
      <c r="R758" s="151">
        <f t="shared" si="22"/>
        <v>-158274.06700000001</v>
      </c>
      <c r="S758" s="153">
        <f t="shared" si="23"/>
        <v>2420.5305999999982</v>
      </c>
    </row>
    <row r="759" spans="1:19" x14ac:dyDescent="0.4">
      <c r="A759" s="136" t="s">
        <v>788</v>
      </c>
      <c r="B759" s="140" t="s">
        <v>2734</v>
      </c>
      <c r="C759" s="144">
        <v>45063</v>
      </c>
      <c r="D759" s="144">
        <v>6734</v>
      </c>
      <c r="E759" s="144">
        <v>4372</v>
      </c>
      <c r="F759" s="145">
        <v>32468</v>
      </c>
      <c r="G759" s="144">
        <v>1351</v>
      </c>
      <c r="H759" s="144">
        <v>138</v>
      </c>
      <c r="I759" s="140"/>
      <c r="J759" s="140"/>
      <c r="K759" s="174" t="s">
        <v>853</v>
      </c>
      <c r="L759" s="140" t="s">
        <v>1747</v>
      </c>
      <c r="M759" s="150">
        <v>1293.4622999999999</v>
      </c>
      <c r="N759" s="150">
        <v>38.672699999999992</v>
      </c>
      <c r="O759" s="150">
        <v>57.509900000000002</v>
      </c>
      <c r="P759" s="150">
        <v>69.896800000000312</v>
      </c>
      <c r="Q759" s="150">
        <v>1459.5417000000002</v>
      </c>
      <c r="R759" s="151">
        <f t="shared" si="22"/>
        <v>69.896800000000312</v>
      </c>
      <c r="S759" s="153">
        <f t="shared" si="23"/>
        <v>1459.5417000000002</v>
      </c>
    </row>
    <row r="760" spans="1:19" x14ac:dyDescent="0.4">
      <c r="A760" s="136" t="s">
        <v>789</v>
      </c>
      <c r="B760" s="140" t="s">
        <v>2735</v>
      </c>
      <c r="C760" s="144">
        <v>52419</v>
      </c>
      <c r="D760" s="144">
        <v>0</v>
      </c>
      <c r="E760" s="144">
        <v>2258</v>
      </c>
      <c r="F760" s="145">
        <v>40238</v>
      </c>
      <c r="G760" s="144">
        <v>3680</v>
      </c>
      <c r="H760" s="144">
        <v>6243</v>
      </c>
      <c r="I760" s="140"/>
      <c r="J760" s="140"/>
      <c r="K760" s="174" t="s">
        <v>854</v>
      </c>
      <c r="L760" s="140" t="s">
        <v>1748</v>
      </c>
      <c r="M760" s="150">
        <v>850.55230000000006</v>
      </c>
      <c r="N760" s="150">
        <v>11.322000000000001</v>
      </c>
      <c r="O760" s="150">
        <v>73.941500000000005</v>
      </c>
      <c r="P760" s="150">
        <v>74.772599999999912</v>
      </c>
      <c r="Q760" s="150">
        <v>1010.5884</v>
      </c>
      <c r="R760" s="151">
        <f t="shared" si="22"/>
        <v>74.772599999999912</v>
      </c>
      <c r="S760" s="153">
        <f t="shared" si="23"/>
        <v>1010.5884</v>
      </c>
    </row>
    <row r="761" spans="1:19" x14ac:dyDescent="0.4">
      <c r="A761" s="136" t="s">
        <v>790</v>
      </c>
      <c r="B761" s="140" t="s">
        <v>2736</v>
      </c>
      <c r="C761" s="144">
        <v>92202</v>
      </c>
      <c r="D761" s="144">
        <v>8910</v>
      </c>
      <c r="E761" s="144">
        <v>13736</v>
      </c>
      <c r="F761" s="145">
        <v>62234</v>
      </c>
      <c r="G761" s="144">
        <v>3014</v>
      </c>
      <c r="H761" s="144">
        <v>4308</v>
      </c>
      <c r="I761" s="140"/>
      <c r="J761" s="140"/>
      <c r="K761" s="174" t="s">
        <v>855</v>
      </c>
      <c r="L761" s="140" t="s">
        <v>1749</v>
      </c>
      <c r="M761" s="150">
        <v>1321.1699999999998</v>
      </c>
      <c r="N761" s="150">
        <v>11.4</v>
      </c>
      <c r="O761" s="150">
        <v>39.488</v>
      </c>
      <c r="P761" s="150">
        <v>1385.7420000000002</v>
      </c>
      <c r="Q761" s="150">
        <v>2757.8</v>
      </c>
      <c r="R761" s="151">
        <f t="shared" si="22"/>
        <v>1385.7420000000002</v>
      </c>
      <c r="S761" s="153">
        <f t="shared" si="23"/>
        <v>2757.8</v>
      </c>
    </row>
    <row r="762" spans="1:19" x14ac:dyDescent="0.4">
      <c r="A762" s="136" t="s">
        <v>748</v>
      </c>
      <c r="B762" s="140" t="s">
        <v>2737</v>
      </c>
      <c r="C762" s="144">
        <v>292860</v>
      </c>
      <c r="D762" s="144">
        <v>48009</v>
      </c>
      <c r="E762" s="144">
        <v>45531</v>
      </c>
      <c r="F762" s="145">
        <v>156892</v>
      </c>
      <c r="G762" s="144">
        <v>42428</v>
      </c>
      <c r="H762" s="144">
        <v>0</v>
      </c>
      <c r="I762" s="140"/>
      <c r="J762" s="140"/>
      <c r="K762" s="174" t="s">
        <v>856</v>
      </c>
      <c r="L762" s="140" t="s">
        <v>1750</v>
      </c>
      <c r="M762" s="150">
        <v>804.20209999999997</v>
      </c>
      <c r="N762" s="150">
        <v>10.6876</v>
      </c>
      <c r="O762" s="150">
        <v>28.707299999999996</v>
      </c>
      <c r="P762" s="150">
        <v>27.536799999999978</v>
      </c>
      <c r="Q762" s="150">
        <v>871.13379999999995</v>
      </c>
      <c r="R762" s="151">
        <f t="shared" si="22"/>
        <v>27.536799999999978</v>
      </c>
      <c r="S762" s="153">
        <f t="shared" si="23"/>
        <v>871.13379999999995</v>
      </c>
    </row>
    <row r="763" spans="1:19" x14ac:dyDescent="0.4">
      <c r="A763" s="136" t="s">
        <v>749</v>
      </c>
      <c r="B763" s="140" t="s">
        <v>2738</v>
      </c>
      <c r="C763" s="144">
        <v>83199</v>
      </c>
      <c r="D763" s="144">
        <v>7324</v>
      </c>
      <c r="E763" s="144">
        <v>6388</v>
      </c>
      <c r="F763" s="145">
        <v>65446</v>
      </c>
      <c r="G763" s="144">
        <v>4041</v>
      </c>
      <c r="H763" s="144">
        <v>0</v>
      </c>
      <c r="I763" s="140"/>
      <c r="J763" s="140"/>
      <c r="K763" s="174" t="s">
        <v>857</v>
      </c>
      <c r="L763" s="140" t="s">
        <v>1751</v>
      </c>
      <c r="M763" s="150">
        <v>406.28010000000006</v>
      </c>
      <c r="N763" s="150">
        <v>8.5336999999999996</v>
      </c>
      <c r="O763" s="150">
        <v>43.940100000000001</v>
      </c>
      <c r="P763" s="150">
        <v>13.866699999999909</v>
      </c>
      <c r="Q763" s="150">
        <v>472.62059999999997</v>
      </c>
      <c r="R763" s="151">
        <f t="shared" si="22"/>
        <v>13.866699999999909</v>
      </c>
      <c r="S763" s="153">
        <f t="shared" si="23"/>
        <v>472.62059999999997</v>
      </c>
    </row>
    <row r="764" spans="1:19" x14ac:dyDescent="0.4">
      <c r="A764" s="136" t="s">
        <v>750</v>
      </c>
      <c r="B764" s="140" t="s">
        <v>2739</v>
      </c>
      <c r="C764" s="144">
        <v>39823</v>
      </c>
      <c r="D764" s="144">
        <v>5535</v>
      </c>
      <c r="E764" s="144">
        <v>6858</v>
      </c>
      <c r="F764" s="145">
        <v>27208</v>
      </c>
      <c r="G764" s="144">
        <v>172</v>
      </c>
      <c r="H764" s="144">
        <v>50</v>
      </c>
      <c r="I764" s="140"/>
      <c r="J764" s="140"/>
      <c r="K764" s="174" t="s">
        <v>858</v>
      </c>
      <c r="L764" s="140" t="s">
        <v>1752</v>
      </c>
      <c r="M764" s="150">
        <v>1907.4450000000002</v>
      </c>
      <c r="N764" s="150">
        <v>34.174900000000001</v>
      </c>
      <c r="O764" s="150">
        <v>79.430999999999983</v>
      </c>
      <c r="P764" s="150">
        <v>82.275499999999766</v>
      </c>
      <c r="Q764" s="150">
        <v>2103.3263999999999</v>
      </c>
      <c r="R764" s="151">
        <f t="shared" si="22"/>
        <v>82.275499999999766</v>
      </c>
      <c r="S764" s="153">
        <f t="shared" si="23"/>
        <v>2103.3263999999999</v>
      </c>
    </row>
    <row r="765" spans="1:19" x14ac:dyDescent="0.4">
      <c r="A765" s="136" t="s">
        <v>751</v>
      </c>
      <c r="B765" s="140" t="s">
        <v>2740</v>
      </c>
      <c r="C765" s="144">
        <v>105538</v>
      </c>
      <c r="D765" s="144">
        <v>11275</v>
      </c>
      <c r="E765" s="144">
        <v>12052</v>
      </c>
      <c r="F765" s="145">
        <v>75691</v>
      </c>
      <c r="G765" s="144">
        <v>6520</v>
      </c>
      <c r="H765" s="144">
        <v>0</v>
      </c>
      <c r="I765" s="140"/>
      <c r="J765" s="140"/>
      <c r="K765" s="174" t="s">
        <v>859</v>
      </c>
      <c r="L765" s="140" t="s">
        <v>1753</v>
      </c>
      <c r="M765" s="150">
        <v>1542.54</v>
      </c>
      <c r="N765" s="150">
        <v>26.220000000000002</v>
      </c>
      <c r="O765" s="150">
        <v>59.730000000000011</v>
      </c>
      <c r="P765" s="150">
        <v>136.24999999999957</v>
      </c>
      <c r="Q765" s="150">
        <v>1764.7399999999996</v>
      </c>
      <c r="R765" s="151">
        <f t="shared" si="22"/>
        <v>136.24999999999957</v>
      </c>
      <c r="S765" s="153">
        <f t="shared" si="23"/>
        <v>1764.7399999999996</v>
      </c>
    </row>
    <row r="766" spans="1:19" x14ac:dyDescent="0.4">
      <c r="A766" s="136" t="s">
        <v>752</v>
      </c>
      <c r="B766" s="140" t="s">
        <v>2741</v>
      </c>
      <c r="C766" s="144">
        <v>96690</v>
      </c>
      <c r="D766" s="144">
        <v>10771</v>
      </c>
      <c r="E766" s="144">
        <v>9779</v>
      </c>
      <c r="F766" s="145">
        <v>69447</v>
      </c>
      <c r="G766" s="144">
        <v>6693</v>
      </c>
      <c r="H766" s="144">
        <v>0</v>
      </c>
      <c r="I766" s="140"/>
      <c r="J766" s="140"/>
      <c r="K766" s="174" t="s">
        <v>860</v>
      </c>
      <c r="L766" s="140" t="s">
        <v>1754</v>
      </c>
      <c r="M766" s="150">
        <v>548.43399999999997</v>
      </c>
      <c r="N766" s="150">
        <v>23.434000000000001</v>
      </c>
      <c r="O766" s="150">
        <v>69.451999999999998</v>
      </c>
      <c r="P766" s="150">
        <v>16.345999999999975</v>
      </c>
      <c r="Q766" s="150">
        <v>657.66599999999994</v>
      </c>
      <c r="R766" s="151">
        <f t="shared" si="22"/>
        <v>16.345999999999975</v>
      </c>
      <c r="S766" s="153">
        <f t="shared" si="23"/>
        <v>657.66599999999994</v>
      </c>
    </row>
    <row r="767" spans="1:19" x14ac:dyDescent="0.4">
      <c r="A767" s="136" t="s">
        <v>753</v>
      </c>
      <c r="B767" s="140" t="s">
        <v>2742</v>
      </c>
      <c r="C767" s="144">
        <v>75188</v>
      </c>
      <c r="D767" s="144">
        <v>8291</v>
      </c>
      <c r="E767" s="144">
        <v>9144</v>
      </c>
      <c r="F767" s="145">
        <v>54492</v>
      </c>
      <c r="G767" s="144">
        <v>3261</v>
      </c>
      <c r="H767" s="144">
        <v>0</v>
      </c>
      <c r="I767" s="140"/>
      <c r="J767" s="140"/>
      <c r="K767" s="174" t="s">
        <v>876</v>
      </c>
      <c r="L767" s="140" t="s">
        <v>1770</v>
      </c>
      <c r="M767" s="150">
        <v>1823.8076000000001</v>
      </c>
      <c r="N767" s="150">
        <v>38.198999999999998</v>
      </c>
      <c r="O767" s="150">
        <v>78.405399999999986</v>
      </c>
      <c r="P767" s="150">
        <v>27.491699999999994</v>
      </c>
      <c r="Q767" s="150">
        <v>1967.9037000000001</v>
      </c>
      <c r="R767" s="151">
        <f t="shared" si="22"/>
        <v>27.491699999999994</v>
      </c>
      <c r="S767" s="153">
        <f t="shared" si="23"/>
        <v>1967.9037000000003</v>
      </c>
    </row>
    <row r="768" spans="1:19" x14ac:dyDescent="0.4">
      <c r="A768" s="136" t="s">
        <v>754</v>
      </c>
      <c r="B768" s="140" t="s">
        <v>2743</v>
      </c>
      <c r="C768" s="144">
        <v>75503</v>
      </c>
      <c r="D768" s="144">
        <v>7485</v>
      </c>
      <c r="E768" s="144">
        <v>4389</v>
      </c>
      <c r="F768" s="145">
        <v>56847</v>
      </c>
      <c r="G768" s="144">
        <v>6365</v>
      </c>
      <c r="H768" s="144">
        <v>417</v>
      </c>
      <c r="I768" s="140"/>
      <c r="J768" s="140"/>
      <c r="K768" s="174" t="s">
        <v>877</v>
      </c>
      <c r="L768" s="140" t="s">
        <v>1771</v>
      </c>
      <c r="M768" s="150">
        <v>812.04610000000002</v>
      </c>
      <c r="N768" s="150">
        <v>8.6661999999999999</v>
      </c>
      <c r="O768" s="150">
        <v>56.919499999999999</v>
      </c>
      <c r="P768" s="150">
        <v>26.865700000000032</v>
      </c>
      <c r="Q768" s="150">
        <v>904.49750000000006</v>
      </c>
      <c r="R768" s="151">
        <f t="shared" si="22"/>
        <v>26.865700000000032</v>
      </c>
      <c r="S768" s="153">
        <f t="shared" si="23"/>
        <v>904.49750000000006</v>
      </c>
    </row>
    <row r="769" spans="1:19" x14ac:dyDescent="0.4">
      <c r="A769" s="136" t="s">
        <v>755</v>
      </c>
      <c r="B769" s="140" t="s">
        <v>2744</v>
      </c>
      <c r="C769" s="144">
        <v>92699</v>
      </c>
      <c r="D769" s="144">
        <v>10151</v>
      </c>
      <c r="E769" s="144">
        <v>8043</v>
      </c>
      <c r="F769" s="145">
        <v>68061</v>
      </c>
      <c r="G769" s="144">
        <v>6444</v>
      </c>
      <c r="H769" s="144">
        <v>0</v>
      </c>
      <c r="I769" s="140"/>
      <c r="J769" s="140"/>
      <c r="K769" s="174" t="s">
        <v>878</v>
      </c>
      <c r="L769" s="140" t="s">
        <v>1772</v>
      </c>
      <c r="M769" s="150">
        <v>3237.835</v>
      </c>
      <c r="N769" s="150">
        <v>99.768000000000001</v>
      </c>
      <c r="O769" s="150">
        <v>197.71209999999996</v>
      </c>
      <c r="P769" s="150">
        <v>113.80999999999926</v>
      </c>
      <c r="Q769" s="150">
        <v>3649.1250999999993</v>
      </c>
      <c r="R769" s="151">
        <f t="shared" si="22"/>
        <v>113.80999999999926</v>
      </c>
      <c r="S769" s="153">
        <f t="shared" si="23"/>
        <v>3649.1250999999993</v>
      </c>
    </row>
    <row r="770" spans="1:19" x14ac:dyDescent="0.4">
      <c r="A770" s="136" t="s">
        <v>756</v>
      </c>
      <c r="B770" s="140" t="s">
        <v>2745</v>
      </c>
      <c r="C770" s="144">
        <v>11281</v>
      </c>
      <c r="D770" s="144">
        <v>281</v>
      </c>
      <c r="E770" s="144">
        <v>3748</v>
      </c>
      <c r="F770" s="145">
        <v>3158</v>
      </c>
      <c r="G770" s="144">
        <v>4094</v>
      </c>
      <c r="H770" s="144">
        <v>0</v>
      </c>
      <c r="I770" s="140"/>
      <c r="J770" s="140"/>
      <c r="K770" s="174" t="s">
        <v>840</v>
      </c>
      <c r="L770" s="140" t="s">
        <v>1734</v>
      </c>
      <c r="M770" s="150">
        <v>2094.1922999999997</v>
      </c>
      <c r="N770" s="150">
        <v>46.527099999999997</v>
      </c>
      <c r="O770" s="150">
        <v>114.7998</v>
      </c>
      <c r="P770" s="150">
        <v>52.906700000000484</v>
      </c>
      <c r="Q770" s="150">
        <v>2308.4259000000002</v>
      </c>
      <c r="R770" s="151">
        <f t="shared" si="22"/>
        <v>52.906700000000484</v>
      </c>
      <c r="S770" s="153">
        <f t="shared" si="23"/>
        <v>2308.4259000000002</v>
      </c>
    </row>
    <row r="771" spans="1:19" x14ac:dyDescent="0.4">
      <c r="A771" s="136" t="s">
        <v>791</v>
      </c>
      <c r="B771" s="140" t="s">
        <v>2746</v>
      </c>
      <c r="C771" s="144">
        <v>202935</v>
      </c>
      <c r="D771" s="144">
        <v>49024</v>
      </c>
      <c r="E771" s="144">
        <v>20594</v>
      </c>
      <c r="F771" s="145">
        <v>118762</v>
      </c>
      <c r="G771" s="144">
        <v>14196</v>
      </c>
      <c r="H771" s="144">
        <v>359</v>
      </c>
      <c r="I771" s="140"/>
      <c r="J771" s="140"/>
      <c r="K771" s="174" t="s">
        <v>841</v>
      </c>
      <c r="L771" s="140" t="s">
        <v>1735</v>
      </c>
      <c r="M771" s="150">
        <v>2074.527</v>
      </c>
      <c r="N771" s="150">
        <v>44.583100000000002</v>
      </c>
      <c r="O771" s="150">
        <v>167.2216</v>
      </c>
      <c r="P771" s="150">
        <v>16.231300000000516</v>
      </c>
      <c r="Q771" s="150">
        <v>2302.5630000000006</v>
      </c>
      <c r="R771" s="151">
        <f t="shared" si="22"/>
        <v>16.231300000000516</v>
      </c>
      <c r="S771" s="153">
        <f t="shared" si="23"/>
        <v>2302.5630000000001</v>
      </c>
    </row>
    <row r="772" spans="1:19" x14ac:dyDescent="0.4">
      <c r="A772" s="136" t="s">
        <v>792</v>
      </c>
      <c r="B772" s="140" t="s">
        <v>2747</v>
      </c>
      <c r="C772" s="144">
        <v>169278</v>
      </c>
      <c r="D772" s="144">
        <v>28768</v>
      </c>
      <c r="E772" s="144">
        <v>112716</v>
      </c>
      <c r="F772" s="145">
        <v>15195</v>
      </c>
      <c r="G772" s="144">
        <v>12000</v>
      </c>
      <c r="H772" s="144">
        <v>599</v>
      </c>
      <c r="I772" s="140"/>
      <c r="J772" s="140"/>
      <c r="K772" s="174" t="s">
        <v>842</v>
      </c>
      <c r="L772" s="140" t="s">
        <v>1736</v>
      </c>
      <c r="M772" s="150">
        <v>3753.6408999999999</v>
      </c>
      <c r="N772" s="150">
        <v>119.85290000000001</v>
      </c>
      <c r="O772" s="150">
        <v>300.1361</v>
      </c>
      <c r="P772" s="150">
        <v>93.896899999999789</v>
      </c>
      <c r="Q772" s="150">
        <v>4267.5267999999996</v>
      </c>
      <c r="R772" s="151">
        <f t="shared" si="22"/>
        <v>93.896899999999789</v>
      </c>
      <c r="S772" s="153">
        <f t="shared" si="23"/>
        <v>4267.5267999999996</v>
      </c>
    </row>
    <row r="773" spans="1:19" x14ac:dyDescent="0.4">
      <c r="A773" s="136" t="s">
        <v>793</v>
      </c>
      <c r="B773" s="140" t="s">
        <v>2748</v>
      </c>
      <c r="C773" s="144">
        <v>32027</v>
      </c>
      <c r="D773" s="144">
        <v>3419</v>
      </c>
      <c r="E773" s="144">
        <v>2398</v>
      </c>
      <c r="F773" s="145">
        <v>24516</v>
      </c>
      <c r="G773" s="144">
        <v>1694</v>
      </c>
      <c r="H773" s="144">
        <v>0</v>
      </c>
      <c r="I773" s="140"/>
      <c r="J773" s="140"/>
      <c r="K773" s="174" t="s">
        <v>843</v>
      </c>
      <c r="L773" s="140" t="s">
        <v>1737</v>
      </c>
      <c r="M773" s="150">
        <v>4266.6687000000002</v>
      </c>
      <c r="N773" s="150">
        <v>84.076699999999988</v>
      </c>
      <c r="O773" s="150">
        <v>619515.78630000004</v>
      </c>
      <c r="P773" s="201">
        <v>-619079.06480000005</v>
      </c>
      <c r="Q773" s="150">
        <v>4787.4669000000004</v>
      </c>
      <c r="R773" s="151">
        <f t="shared" ref="R773:R836" si="24">SUM(Q773-M773-N773-O773)</f>
        <v>-619079.06480000005</v>
      </c>
      <c r="S773" s="153">
        <f t="shared" ref="S773:S836" si="25">SUM(M773:P773)</f>
        <v>4787.4668999999994</v>
      </c>
    </row>
    <row r="774" spans="1:19" x14ac:dyDescent="0.4">
      <c r="A774" s="136" t="s">
        <v>794</v>
      </c>
      <c r="B774" s="140" t="s">
        <v>2749</v>
      </c>
      <c r="C774" s="144">
        <v>39772</v>
      </c>
      <c r="D774" s="144">
        <v>4916</v>
      </c>
      <c r="E774" s="144">
        <v>1794</v>
      </c>
      <c r="F774" s="145">
        <v>29715</v>
      </c>
      <c r="G774" s="144">
        <v>3347</v>
      </c>
      <c r="H774" s="144">
        <v>0</v>
      </c>
      <c r="I774" s="140"/>
      <c r="J774" s="140"/>
      <c r="K774" s="174" t="s">
        <v>844</v>
      </c>
      <c r="L774" s="140" t="s">
        <v>1738</v>
      </c>
      <c r="M774" s="150">
        <v>1217.0153000000003</v>
      </c>
      <c r="N774" s="150">
        <v>31.085999999999999</v>
      </c>
      <c r="O774" s="150">
        <v>57.274100000000004</v>
      </c>
      <c r="P774" s="150">
        <v>170.58889999999982</v>
      </c>
      <c r="Q774" s="150">
        <v>1475.9643000000001</v>
      </c>
      <c r="R774" s="151">
        <f t="shared" si="24"/>
        <v>170.58889999999982</v>
      </c>
      <c r="S774" s="153">
        <f t="shared" si="25"/>
        <v>1475.9643000000001</v>
      </c>
    </row>
    <row r="775" spans="1:19" x14ac:dyDescent="0.4">
      <c r="A775" s="136" t="s">
        <v>795</v>
      </c>
      <c r="B775" s="140" t="s">
        <v>2750</v>
      </c>
      <c r="C775" s="144">
        <v>85438</v>
      </c>
      <c r="D775" s="144">
        <v>15486</v>
      </c>
      <c r="E775" s="144">
        <v>7878</v>
      </c>
      <c r="F775" s="145">
        <v>54087</v>
      </c>
      <c r="G775" s="144">
        <v>7987</v>
      </c>
      <c r="H775" s="144">
        <v>0</v>
      </c>
      <c r="I775" s="140"/>
      <c r="J775" s="140"/>
      <c r="K775" s="174" t="s">
        <v>845</v>
      </c>
      <c r="L775" s="140" t="s">
        <v>1739</v>
      </c>
      <c r="M775" s="150">
        <v>1294.8822</v>
      </c>
      <c r="N775" s="150">
        <v>13.1134</v>
      </c>
      <c r="O775" s="150">
        <v>0</v>
      </c>
      <c r="P775" s="150">
        <v>108.86600000000017</v>
      </c>
      <c r="Q775" s="150">
        <v>1416.8616000000002</v>
      </c>
      <c r="R775" s="151">
        <f t="shared" si="24"/>
        <v>108.86600000000017</v>
      </c>
      <c r="S775" s="153">
        <f t="shared" si="25"/>
        <v>1416.8616000000002</v>
      </c>
    </row>
    <row r="776" spans="1:19" x14ac:dyDescent="0.4">
      <c r="A776" s="136" t="s">
        <v>796</v>
      </c>
      <c r="B776" s="140" t="s">
        <v>2751</v>
      </c>
      <c r="C776" s="144">
        <v>36374</v>
      </c>
      <c r="D776" s="144">
        <v>6780</v>
      </c>
      <c r="E776" s="144">
        <v>4500</v>
      </c>
      <c r="F776" s="145">
        <v>18078</v>
      </c>
      <c r="G776" s="144">
        <v>7016</v>
      </c>
      <c r="H776" s="144">
        <v>0</v>
      </c>
      <c r="I776" s="140"/>
      <c r="J776" s="140"/>
      <c r="K776" s="174" t="s">
        <v>846</v>
      </c>
      <c r="L776" s="140" t="s">
        <v>1740</v>
      </c>
      <c r="M776" s="150">
        <v>520.08400000000006</v>
      </c>
      <c r="N776" s="150">
        <v>12.438100000000002</v>
      </c>
      <c r="O776" s="150">
        <v>82.181000000000012</v>
      </c>
      <c r="P776" s="150">
        <v>36.721699999999927</v>
      </c>
      <c r="Q776" s="150">
        <v>651.4248</v>
      </c>
      <c r="R776" s="151">
        <f t="shared" si="24"/>
        <v>36.721699999999927</v>
      </c>
      <c r="S776" s="153">
        <f t="shared" si="25"/>
        <v>651.4248</v>
      </c>
    </row>
    <row r="777" spans="1:19" x14ac:dyDescent="0.4">
      <c r="A777" s="136" t="s">
        <v>797</v>
      </c>
      <c r="B777" s="140" t="s">
        <v>2752</v>
      </c>
      <c r="C777" s="144">
        <v>64246</v>
      </c>
      <c r="D777" s="144">
        <v>8202</v>
      </c>
      <c r="E777" s="144">
        <v>5081</v>
      </c>
      <c r="F777" s="145">
        <v>42500</v>
      </c>
      <c r="G777" s="144">
        <v>8138</v>
      </c>
      <c r="H777" s="144">
        <v>325</v>
      </c>
      <c r="I777" s="140"/>
      <c r="J777" s="140"/>
      <c r="K777" s="174" t="s">
        <v>847</v>
      </c>
      <c r="L777" s="140" t="s">
        <v>1741</v>
      </c>
      <c r="M777" s="150">
        <v>1226.2111000000002</v>
      </c>
      <c r="N777" s="150">
        <v>27.500200000000003</v>
      </c>
      <c r="O777" s="150">
        <v>72.573499999999996</v>
      </c>
      <c r="P777" s="150">
        <v>12.391099999999511</v>
      </c>
      <c r="Q777" s="150">
        <v>1338.6758999999997</v>
      </c>
      <c r="R777" s="151">
        <f t="shared" si="24"/>
        <v>12.391099999999511</v>
      </c>
      <c r="S777" s="153">
        <f t="shared" si="25"/>
        <v>1338.6758999999997</v>
      </c>
    </row>
    <row r="778" spans="1:19" x14ac:dyDescent="0.4">
      <c r="A778" s="136" t="s">
        <v>798</v>
      </c>
      <c r="B778" s="140" t="s">
        <v>2753</v>
      </c>
      <c r="C778" s="144">
        <v>56650</v>
      </c>
      <c r="D778" s="144">
        <v>10554</v>
      </c>
      <c r="E778" s="144">
        <v>3490</v>
      </c>
      <c r="F778" s="145">
        <v>37078</v>
      </c>
      <c r="G778" s="144">
        <v>5507</v>
      </c>
      <c r="H778" s="144">
        <v>21</v>
      </c>
      <c r="I778" s="140"/>
      <c r="J778" s="140"/>
      <c r="K778" s="174" t="s">
        <v>741</v>
      </c>
      <c r="L778" s="140" t="s">
        <v>1637</v>
      </c>
      <c r="M778" s="150">
        <v>19856.252700000005</v>
      </c>
      <c r="N778" s="150">
        <v>622.71240000000012</v>
      </c>
      <c r="O778" s="150">
        <v>1879.5823</v>
      </c>
      <c r="P778" s="150">
        <v>1744.5098999999955</v>
      </c>
      <c r="Q778" s="150">
        <v>24103.0573</v>
      </c>
      <c r="R778" s="151">
        <f t="shared" si="24"/>
        <v>1744.5098999999955</v>
      </c>
      <c r="S778" s="153">
        <f t="shared" si="25"/>
        <v>24103.0573</v>
      </c>
    </row>
    <row r="779" spans="1:19" x14ac:dyDescent="0.4">
      <c r="A779" s="136" t="s">
        <v>799</v>
      </c>
      <c r="B779" s="140" t="s">
        <v>2754</v>
      </c>
      <c r="C779" s="144">
        <v>72456</v>
      </c>
      <c r="D779" s="144">
        <v>19879</v>
      </c>
      <c r="E779" s="144">
        <v>5581</v>
      </c>
      <c r="F779" s="145">
        <v>44382</v>
      </c>
      <c r="G779" s="144">
        <v>2614</v>
      </c>
      <c r="H779" s="144">
        <v>0</v>
      </c>
      <c r="I779" s="140"/>
      <c r="J779" s="140"/>
      <c r="K779" s="174" t="s">
        <v>692</v>
      </c>
      <c r="L779" s="140" t="s">
        <v>1588</v>
      </c>
      <c r="M779" s="150">
        <v>5301.584499999999</v>
      </c>
      <c r="N779" s="150">
        <v>297.24079999999998</v>
      </c>
      <c r="O779" s="150">
        <v>418.52939999999995</v>
      </c>
      <c r="P779" s="150">
        <v>389.69870000000077</v>
      </c>
      <c r="Q779" s="150">
        <v>6407.0533999999998</v>
      </c>
      <c r="R779" s="151">
        <f t="shared" si="24"/>
        <v>389.69870000000077</v>
      </c>
      <c r="S779" s="153">
        <f t="shared" si="25"/>
        <v>6407.0533999999998</v>
      </c>
    </row>
    <row r="780" spans="1:19" x14ac:dyDescent="0.4">
      <c r="A780" s="136" t="s">
        <v>800</v>
      </c>
      <c r="B780" s="140" t="s">
        <v>2755</v>
      </c>
      <c r="C780" s="144">
        <v>486148</v>
      </c>
      <c r="D780" s="144">
        <v>63458</v>
      </c>
      <c r="E780" s="144">
        <v>129262</v>
      </c>
      <c r="F780" s="145">
        <v>235277</v>
      </c>
      <c r="G780" s="144">
        <v>57969</v>
      </c>
      <c r="H780" s="144">
        <v>182</v>
      </c>
      <c r="I780" s="140"/>
      <c r="J780" s="140"/>
      <c r="K780" s="174" t="s">
        <v>457</v>
      </c>
      <c r="L780" s="140" t="s">
        <v>1356</v>
      </c>
      <c r="M780" s="150">
        <v>5034.9645</v>
      </c>
      <c r="N780" s="150">
        <v>171.6935</v>
      </c>
      <c r="O780" s="150">
        <v>526.16899999999998</v>
      </c>
      <c r="P780" s="150">
        <v>319.25490000000013</v>
      </c>
      <c r="Q780" s="150">
        <v>6052.0819000000001</v>
      </c>
      <c r="R780" s="151">
        <f t="shared" si="24"/>
        <v>319.25490000000013</v>
      </c>
      <c r="S780" s="153">
        <f t="shared" si="25"/>
        <v>6052.0819000000001</v>
      </c>
    </row>
    <row r="781" spans="1:19" x14ac:dyDescent="0.4">
      <c r="A781" s="136" t="s">
        <v>801</v>
      </c>
      <c r="B781" s="140" t="s">
        <v>2756</v>
      </c>
      <c r="C781" s="144">
        <v>156247</v>
      </c>
      <c r="D781" s="144">
        <v>9675</v>
      </c>
      <c r="E781" s="144">
        <v>38233</v>
      </c>
      <c r="F781" s="145">
        <v>65851</v>
      </c>
      <c r="G781" s="144">
        <v>42488</v>
      </c>
      <c r="H781" s="144">
        <v>0</v>
      </c>
      <c r="I781" s="140"/>
      <c r="J781" s="140"/>
      <c r="K781" s="174" t="s">
        <v>582</v>
      </c>
      <c r="L781" s="140" t="s">
        <v>1481</v>
      </c>
      <c r="M781" s="150">
        <v>5094.38</v>
      </c>
      <c r="N781" s="150">
        <v>232.13000000000002</v>
      </c>
      <c r="O781" s="150">
        <v>402.55</v>
      </c>
      <c r="P781" s="150">
        <v>204.84000000000043</v>
      </c>
      <c r="Q781" s="150">
        <v>5933.9000000000005</v>
      </c>
      <c r="R781" s="151">
        <f t="shared" si="24"/>
        <v>204.84000000000043</v>
      </c>
      <c r="S781" s="153">
        <f t="shared" si="25"/>
        <v>5933.9000000000005</v>
      </c>
    </row>
    <row r="782" spans="1:19" x14ac:dyDescent="0.4">
      <c r="A782" s="136" t="s">
        <v>802</v>
      </c>
      <c r="B782" s="140" t="s">
        <v>2757</v>
      </c>
      <c r="C782" s="144">
        <v>151597</v>
      </c>
      <c r="D782" s="144">
        <v>10563</v>
      </c>
      <c r="E782" s="144">
        <v>28902</v>
      </c>
      <c r="F782" s="145">
        <v>84041</v>
      </c>
      <c r="G782" s="144">
        <v>28090</v>
      </c>
      <c r="H782" s="144">
        <v>1</v>
      </c>
      <c r="I782" s="140"/>
      <c r="J782" s="140"/>
      <c r="K782" s="174" t="s">
        <v>508</v>
      </c>
      <c r="L782" s="140" t="s">
        <v>1407</v>
      </c>
      <c r="M782" s="150">
        <v>2036.6913999999999</v>
      </c>
      <c r="N782" s="150">
        <v>67.399400000000014</v>
      </c>
      <c r="O782" s="150">
        <v>268.8562</v>
      </c>
      <c r="P782" s="150">
        <v>208.63370000000003</v>
      </c>
      <c r="Q782" s="150">
        <v>2581.5807</v>
      </c>
      <c r="R782" s="151">
        <f t="shared" si="24"/>
        <v>208.63370000000003</v>
      </c>
      <c r="S782" s="153">
        <f t="shared" si="25"/>
        <v>2581.5807</v>
      </c>
    </row>
    <row r="783" spans="1:19" x14ac:dyDescent="0.4">
      <c r="A783" s="136" t="s">
        <v>2758</v>
      </c>
      <c r="B783" s="140" t="s">
        <v>2759</v>
      </c>
      <c r="C783" s="144">
        <v>48203</v>
      </c>
      <c r="D783" s="144">
        <v>1521</v>
      </c>
      <c r="E783" s="144">
        <v>13399</v>
      </c>
      <c r="F783" s="145">
        <v>19153</v>
      </c>
      <c r="G783" s="144">
        <v>14126</v>
      </c>
      <c r="H783" s="144">
        <v>4</v>
      </c>
      <c r="I783" s="140"/>
      <c r="J783" s="140"/>
      <c r="K783" s="174" t="s">
        <v>553</v>
      </c>
      <c r="L783" s="140" t="s">
        <v>1452</v>
      </c>
      <c r="M783" s="150">
        <v>11916.227999999999</v>
      </c>
      <c r="N783" s="150">
        <v>582.91740000000004</v>
      </c>
      <c r="O783" s="150">
        <v>2050.6309000000001</v>
      </c>
      <c r="P783" s="150">
        <v>1796.1217000000015</v>
      </c>
      <c r="Q783" s="150">
        <v>16345.898000000001</v>
      </c>
      <c r="R783" s="151">
        <f t="shared" si="24"/>
        <v>1796.1217000000015</v>
      </c>
      <c r="S783" s="153">
        <f t="shared" si="25"/>
        <v>16345.898000000001</v>
      </c>
    </row>
    <row r="784" spans="1:19" x14ac:dyDescent="0.4">
      <c r="A784" s="136" t="s">
        <v>2760</v>
      </c>
      <c r="B784" s="140" t="s">
        <v>2761</v>
      </c>
      <c r="C784" s="144">
        <v>18380</v>
      </c>
      <c r="D784" s="144">
        <v>501</v>
      </c>
      <c r="E784" s="144">
        <v>4345</v>
      </c>
      <c r="F784" s="145">
        <v>6237</v>
      </c>
      <c r="G784" s="144">
        <v>7186</v>
      </c>
      <c r="H784" s="144">
        <v>111</v>
      </c>
      <c r="I784" s="140"/>
      <c r="J784" s="140"/>
      <c r="K784" s="174" t="s">
        <v>433</v>
      </c>
      <c r="L784" s="140" t="s">
        <v>1332</v>
      </c>
      <c r="M784" s="150">
        <v>6079.3300000000008</v>
      </c>
      <c r="N784" s="150">
        <v>304.96000000000004</v>
      </c>
      <c r="O784" s="150">
        <v>659.11</v>
      </c>
      <c r="P784" s="150">
        <v>442.32999999999959</v>
      </c>
      <c r="Q784" s="150">
        <v>7485.7300000000005</v>
      </c>
      <c r="R784" s="151">
        <f t="shared" si="24"/>
        <v>442.32999999999959</v>
      </c>
      <c r="S784" s="153">
        <f t="shared" si="25"/>
        <v>7485.7300000000005</v>
      </c>
    </row>
    <row r="785" spans="1:19" x14ac:dyDescent="0.4">
      <c r="A785" s="136" t="s">
        <v>808</v>
      </c>
      <c r="B785" s="140" t="s">
        <v>2762</v>
      </c>
      <c r="C785" s="144">
        <v>567759</v>
      </c>
      <c r="D785" s="144">
        <v>115369</v>
      </c>
      <c r="E785" s="144">
        <v>89697</v>
      </c>
      <c r="F785" s="145">
        <v>315304</v>
      </c>
      <c r="G785" s="144">
        <v>45321</v>
      </c>
      <c r="H785" s="144">
        <v>2068</v>
      </c>
      <c r="I785" s="140"/>
      <c r="J785" s="140"/>
      <c r="K785" s="174" t="s">
        <v>547</v>
      </c>
      <c r="L785" s="140" t="s">
        <v>1446</v>
      </c>
      <c r="M785" s="150">
        <v>10100.6054</v>
      </c>
      <c r="N785" s="150">
        <v>406.08480000000009</v>
      </c>
      <c r="O785" s="150">
        <v>1192.6244999999999</v>
      </c>
      <c r="P785" s="150">
        <v>1163.9905000000003</v>
      </c>
      <c r="Q785" s="150">
        <v>12863.305200000001</v>
      </c>
      <c r="R785" s="151">
        <f t="shared" si="24"/>
        <v>1163.9905000000003</v>
      </c>
      <c r="S785" s="153">
        <f t="shared" si="25"/>
        <v>12863.305200000001</v>
      </c>
    </row>
    <row r="786" spans="1:19" x14ac:dyDescent="0.4">
      <c r="A786" s="136" t="s">
        <v>809</v>
      </c>
      <c r="B786" s="140" t="s">
        <v>2763</v>
      </c>
      <c r="C786" s="144">
        <v>220638</v>
      </c>
      <c r="D786" s="144">
        <v>19705</v>
      </c>
      <c r="E786" s="144">
        <v>56835</v>
      </c>
      <c r="F786" s="145">
        <v>103452</v>
      </c>
      <c r="G786" s="144">
        <v>40646</v>
      </c>
      <c r="H786" s="144">
        <v>0</v>
      </c>
      <c r="I786" s="140"/>
      <c r="J786" s="140"/>
      <c r="K786" s="174" t="s">
        <v>521</v>
      </c>
      <c r="L786" s="140" t="s">
        <v>1420</v>
      </c>
      <c r="M786" s="150">
        <v>3546.2599999999998</v>
      </c>
      <c r="N786" s="150">
        <v>285.52999999999997</v>
      </c>
      <c r="O786" s="150">
        <v>482.68</v>
      </c>
      <c r="P786" s="150">
        <v>326.28000000000026</v>
      </c>
      <c r="Q786" s="150">
        <v>4640.75</v>
      </c>
      <c r="R786" s="151">
        <f t="shared" si="24"/>
        <v>326.28000000000026</v>
      </c>
      <c r="S786" s="153">
        <f t="shared" si="25"/>
        <v>4640.7500000000009</v>
      </c>
    </row>
    <row r="787" spans="1:19" x14ac:dyDescent="0.4">
      <c r="A787" s="136" t="s">
        <v>810</v>
      </c>
      <c r="B787" s="140" t="s">
        <v>2764</v>
      </c>
      <c r="C787" s="144">
        <v>201392</v>
      </c>
      <c r="D787" s="144">
        <v>27785</v>
      </c>
      <c r="E787" s="144">
        <v>22414</v>
      </c>
      <c r="F787" s="145">
        <v>131463</v>
      </c>
      <c r="G787" s="144">
        <v>19684</v>
      </c>
      <c r="H787" s="144">
        <v>46</v>
      </c>
      <c r="I787" s="140"/>
      <c r="J787" s="140"/>
      <c r="K787" s="174" t="s">
        <v>56</v>
      </c>
      <c r="L787" s="140" t="s">
        <v>955</v>
      </c>
      <c r="M787" s="150">
        <v>1081.4539</v>
      </c>
      <c r="N787" s="150">
        <v>56.657299999999992</v>
      </c>
      <c r="O787" s="150">
        <v>141.39250000000001</v>
      </c>
      <c r="P787" s="150">
        <v>60.776899999999841</v>
      </c>
      <c r="Q787" s="150">
        <v>1340.2805999999998</v>
      </c>
      <c r="R787" s="151">
        <f t="shared" si="24"/>
        <v>60.776899999999841</v>
      </c>
      <c r="S787" s="153">
        <f t="shared" si="25"/>
        <v>1340.2805999999998</v>
      </c>
    </row>
    <row r="788" spans="1:19" x14ac:dyDescent="0.4">
      <c r="A788" s="136" t="s">
        <v>811</v>
      </c>
      <c r="B788" s="140" t="s">
        <v>2765</v>
      </c>
      <c r="C788" s="144">
        <v>87268</v>
      </c>
      <c r="D788" s="144">
        <v>7386</v>
      </c>
      <c r="E788" s="144">
        <v>7092</v>
      </c>
      <c r="F788" s="145">
        <v>64539</v>
      </c>
      <c r="G788" s="144">
        <v>8207</v>
      </c>
      <c r="H788" s="144">
        <v>44</v>
      </c>
      <c r="I788" s="140"/>
      <c r="J788" s="140"/>
      <c r="K788" s="174" t="s">
        <v>76</v>
      </c>
      <c r="L788" s="140" t="s">
        <v>975</v>
      </c>
      <c r="M788" s="150">
        <v>2399.6900000000005</v>
      </c>
      <c r="N788" s="150">
        <v>142.13</v>
      </c>
      <c r="O788" s="150">
        <v>583.7700000000001</v>
      </c>
      <c r="P788" s="150">
        <v>4222.8399999999983</v>
      </c>
      <c r="Q788" s="150">
        <v>7348.4299999999994</v>
      </c>
      <c r="R788" s="151">
        <f t="shared" si="24"/>
        <v>4222.8399999999983</v>
      </c>
      <c r="S788" s="153">
        <f t="shared" si="25"/>
        <v>7348.4299999999985</v>
      </c>
    </row>
    <row r="789" spans="1:19" x14ac:dyDescent="0.4">
      <c r="A789" s="136" t="s">
        <v>812</v>
      </c>
      <c r="B789" s="140" t="s">
        <v>2766</v>
      </c>
      <c r="C789" s="144">
        <v>83591</v>
      </c>
      <c r="D789" s="144">
        <v>6165</v>
      </c>
      <c r="E789" s="144">
        <v>10814</v>
      </c>
      <c r="F789" s="145">
        <v>45062</v>
      </c>
      <c r="G789" s="144">
        <v>21535</v>
      </c>
      <c r="H789" s="144">
        <v>15</v>
      </c>
      <c r="I789" s="140"/>
      <c r="J789" s="140"/>
      <c r="K789" s="174" t="s">
        <v>46</v>
      </c>
      <c r="L789" s="140" t="s">
        <v>945</v>
      </c>
      <c r="M789" s="150">
        <v>2045.8681999999999</v>
      </c>
      <c r="N789" s="150">
        <v>110.03120000000001</v>
      </c>
      <c r="O789" s="150">
        <v>267.01929999999999</v>
      </c>
      <c r="P789" s="150">
        <v>130.09680000000009</v>
      </c>
      <c r="Q789" s="150">
        <v>2553.0155</v>
      </c>
      <c r="R789" s="151">
        <f t="shared" si="24"/>
        <v>130.09680000000009</v>
      </c>
      <c r="S789" s="153">
        <f t="shared" si="25"/>
        <v>2553.0155</v>
      </c>
    </row>
    <row r="790" spans="1:19" x14ac:dyDescent="0.4">
      <c r="A790" s="136" t="s">
        <v>813</v>
      </c>
      <c r="B790" s="140" t="s">
        <v>2767</v>
      </c>
      <c r="C790" s="144">
        <v>114457</v>
      </c>
      <c r="D790" s="144">
        <v>18075</v>
      </c>
      <c r="E790" s="144">
        <v>6755</v>
      </c>
      <c r="F790" s="145">
        <v>77763</v>
      </c>
      <c r="G790" s="144">
        <v>11123</v>
      </c>
      <c r="H790" s="144">
        <v>741</v>
      </c>
      <c r="I790" s="140"/>
      <c r="J790" s="140"/>
      <c r="K790" s="174" t="s">
        <v>137</v>
      </c>
      <c r="L790" s="140" t="s">
        <v>1036</v>
      </c>
      <c r="M790" s="150">
        <v>1615.7322999999999</v>
      </c>
      <c r="N790" s="150">
        <v>52.092999999999989</v>
      </c>
      <c r="O790" s="150">
        <v>116.99209999999999</v>
      </c>
      <c r="P790" s="150">
        <v>125.21960000000016</v>
      </c>
      <c r="Q790" s="150">
        <v>1910.037</v>
      </c>
      <c r="R790" s="151">
        <f t="shared" si="24"/>
        <v>125.21960000000016</v>
      </c>
      <c r="S790" s="153">
        <f t="shared" si="25"/>
        <v>1910.037</v>
      </c>
    </row>
    <row r="791" spans="1:19" x14ac:dyDescent="0.4">
      <c r="A791" s="136" t="s">
        <v>814</v>
      </c>
      <c r="B791" s="140" t="s">
        <v>2768</v>
      </c>
      <c r="C791" s="144">
        <v>84314</v>
      </c>
      <c r="D791" s="144">
        <v>9400</v>
      </c>
      <c r="E791" s="144">
        <v>4385</v>
      </c>
      <c r="F791" s="145">
        <v>62457</v>
      </c>
      <c r="G791" s="144">
        <v>8068</v>
      </c>
      <c r="H791" s="144">
        <v>4</v>
      </c>
      <c r="I791" s="140"/>
      <c r="J791" s="140"/>
      <c r="K791" s="174" t="s">
        <v>197</v>
      </c>
      <c r="L791" s="140" t="s">
        <v>1096</v>
      </c>
      <c r="M791" s="150">
        <v>4643.9781000000003</v>
      </c>
      <c r="N791" s="150">
        <v>196.5163</v>
      </c>
      <c r="O791" s="150">
        <v>1197.1365999999998</v>
      </c>
      <c r="P791" s="150">
        <v>434.98859999999991</v>
      </c>
      <c r="Q791" s="150">
        <v>6472.6196</v>
      </c>
      <c r="R791" s="151">
        <f t="shared" si="24"/>
        <v>434.98859999999991</v>
      </c>
      <c r="S791" s="153">
        <f t="shared" si="25"/>
        <v>6472.6196</v>
      </c>
    </row>
    <row r="792" spans="1:19" x14ac:dyDescent="0.4">
      <c r="A792" s="136" t="s">
        <v>815</v>
      </c>
      <c r="B792" s="140" t="s">
        <v>2769</v>
      </c>
      <c r="C792" s="144">
        <v>87075</v>
      </c>
      <c r="D792" s="144">
        <v>9978</v>
      </c>
      <c r="E792" s="144">
        <v>5775</v>
      </c>
      <c r="F792" s="145">
        <v>64000</v>
      </c>
      <c r="G792" s="144">
        <v>7318</v>
      </c>
      <c r="H792" s="144">
        <v>4</v>
      </c>
      <c r="I792" s="140"/>
      <c r="J792" s="140"/>
      <c r="K792" s="174" t="s">
        <v>119</v>
      </c>
      <c r="L792" s="140" t="s">
        <v>1018</v>
      </c>
      <c r="M792" s="150">
        <v>3131.3230999999996</v>
      </c>
      <c r="N792" s="150">
        <v>99.465899999999991</v>
      </c>
      <c r="O792" s="150">
        <v>491.67669999999993</v>
      </c>
      <c r="P792" s="150">
        <v>149.82360000000034</v>
      </c>
      <c r="Q792" s="150">
        <v>3872.2892999999999</v>
      </c>
      <c r="R792" s="151">
        <f t="shared" si="24"/>
        <v>149.82360000000034</v>
      </c>
      <c r="S792" s="153">
        <f t="shared" si="25"/>
        <v>3872.2892999999999</v>
      </c>
    </row>
    <row r="793" spans="1:19" x14ac:dyDescent="0.4">
      <c r="A793" s="136" t="s">
        <v>816</v>
      </c>
      <c r="B793" s="140" t="s">
        <v>2770</v>
      </c>
      <c r="C793" s="144">
        <v>69309</v>
      </c>
      <c r="D793" s="144">
        <v>13053</v>
      </c>
      <c r="E793" s="144">
        <v>7383</v>
      </c>
      <c r="F793" s="145">
        <v>40162</v>
      </c>
      <c r="G793" s="144">
        <v>8711</v>
      </c>
      <c r="H793" s="144">
        <v>0</v>
      </c>
      <c r="I793" s="140"/>
      <c r="J793" s="140"/>
      <c r="K793" s="174" t="s">
        <v>330</v>
      </c>
      <c r="L793" s="140" t="s">
        <v>1229</v>
      </c>
      <c r="M793" s="150">
        <v>2280.3288000000002</v>
      </c>
      <c r="N793" s="150">
        <v>50.841299999999997</v>
      </c>
      <c r="O793" s="150">
        <v>146.6661</v>
      </c>
      <c r="P793" s="150">
        <v>519.02849999999978</v>
      </c>
      <c r="Q793" s="150">
        <v>2996.8647000000001</v>
      </c>
      <c r="R793" s="151">
        <f t="shared" si="24"/>
        <v>519.02849999999978</v>
      </c>
      <c r="S793" s="153">
        <f t="shared" si="25"/>
        <v>2996.8647000000001</v>
      </c>
    </row>
    <row r="794" spans="1:19" x14ac:dyDescent="0.4">
      <c r="A794" s="136" t="s">
        <v>817</v>
      </c>
      <c r="B794" s="140" t="s">
        <v>2771</v>
      </c>
      <c r="C794" s="144">
        <v>74147</v>
      </c>
      <c r="D794" s="144">
        <v>7329</v>
      </c>
      <c r="E794" s="144">
        <v>4174</v>
      </c>
      <c r="F794" s="145">
        <v>56780</v>
      </c>
      <c r="G794" s="144">
        <v>5780</v>
      </c>
      <c r="H794" s="144">
        <v>84</v>
      </c>
      <c r="I794" s="140"/>
      <c r="J794" s="140"/>
      <c r="K794" s="174" t="s">
        <v>825</v>
      </c>
      <c r="L794" s="140" t="s">
        <v>1719</v>
      </c>
      <c r="M794" s="150">
        <v>2986.9238999999998</v>
      </c>
      <c r="N794" s="150">
        <v>189.25060000000002</v>
      </c>
      <c r="O794" s="150">
        <v>354.00080000000003</v>
      </c>
      <c r="P794" s="201">
        <v>3869224.5466</v>
      </c>
      <c r="Q794" s="150">
        <v>3872754.7218999998</v>
      </c>
      <c r="R794" s="151">
        <f t="shared" si="24"/>
        <v>3869224.5466</v>
      </c>
      <c r="S794" s="153">
        <f t="shared" si="25"/>
        <v>3872754.7218999998</v>
      </c>
    </row>
    <row r="795" spans="1:19" x14ac:dyDescent="0.4">
      <c r="A795" s="136" t="s">
        <v>818</v>
      </c>
      <c r="B795" s="140" t="s">
        <v>2772</v>
      </c>
      <c r="C795" s="144">
        <v>86105</v>
      </c>
      <c r="D795" s="144">
        <v>12551</v>
      </c>
      <c r="E795" s="144">
        <v>7645</v>
      </c>
      <c r="F795" s="145">
        <v>54338</v>
      </c>
      <c r="G795" s="144">
        <v>11571</v>
      </c>
      <c r="H795" s="144">
        <v>0</v>
      </c>
      <c r="I795" s="140"/>
      <c r="J795" s="140"/>
      <c r="K795" s="174" t="s">
        <v>861</v>
      </c>
      <c r="L795" s="140" t="s">
        <v>1755</v>
      </c>
      <c r="M795" s="150">
        <v>2720.1491000000005</v>
      </c>
      <c r="N795" s="150">
        <v>82.475599999999986</v>
      </c>
      <c r="O795" s="150">
        <v>319.49539999999996</v>
      </c>
      <c r="P795" s="150">
        <v>81.855099999999368</v>
      </c>
      <c r="Q795" s="150">
        <v>3203.9751999999999</v>
      </c>
      <c r="R795" s="151">
        <f t="shared" si="24"/>
        <v>81.855099999999368</v>
      </c>
      <c r="S795" s="153">
        <f t="shared" si="25"/>
        <v>3203.9751999999994</v>
      </c>
    </row>
    <row r="796" spans="1:19" x14ac:dyDescent="0.4">
      <c r="A796" s="136" t="s">
        <v>819</v>
      </c>
      <c r="B796" s="140" t="s">
        <v>2773</v>
      </c>
      <c r="C796" s="144">
        <v>132053</v>
      </c>
      <c r="D796" s="144">
        <v>19064</v>
      </c>
      <c r="E796" s="144">
        <v>10730</v>
      </c>
      <c r="F796" s="145">
        <v>90956</v>
      </c>
      <c r="G796" s="144">
        <v>11289</v>
      </c>
      <c r="H796" s="144">
        <v>14</v>
      </c>
      <c r="I796" s="140"/>
      <c r="J796" s="140"/>
      <c r="K796" s="174" t="s">
        <v>879</v>
      </c>
      <c r="L796" s="140" t="s">
        <v>1773</v>
      </c>
      <c r="M796" s="150">
        <v>2207.2230000000004</v>
      </c>
      <c r="N796" s="150">
        <v>52.046600000000005</v>
      </c>
      <c r="O796" s="150">
        <v>133.96039999999999</v>
      </c>
      <c r="P796" s="150">
        <v>444.5646999999995</v>
      </c>
      <c r="Q796" s="150">
        <v>2837.7946999999999</v>
      </c>
      <c r="R796" s="151">
        <f t="shared" si="24"/>
        <v>444.5646999999995</v>
      </c>
      <c r="S796" s="153">
        <f t="shared" si="25"/>
        <v>2837.7946999999999</v>
      </c>
    </row>
    <row r="797" spans="1:19" x14ac:dyDescent="0.4">
      <c r="A797" s="136" t="s">
        <v>820</v>
      </c>
      <c r="B797" s="140" t="s">
        <v>2774</v>
      </c>
      <c r="C797" s="144">
        <v>82789</v>
      </c>
      <c r="D797" s="144">
        <v>11579</v>
      </c>
      <c r="E797" s="144">
        <v>5885</v>
      </c>
      <c r="F797" s="145">
        <v>57478</v>
      </c>
      <c r="G797" s="144">
        <v>7840</v>
      </c>
      <c r="H797" s="144">
        <v>7</v>
      </c>
      <c r="I797" s="140"/>
      <c r="J797" s="140"/>
      <c r="K797" s="174" t="s">
        <v>862</v>
      </c>
      <c r="L797" s="140" t="s">
        <v>1756</v>
      </c>
      <c r="M797" s="150">
        <v>593.44899999999996</v>
      </c>
      <c r="N797" s="150">
        <v>6.3580000000000005</v>
      </c>
      <c r="O797" s="150">
        <v>37.909999999999997</v>
      </c>
      <c r="P797" s="150">
        <v>13.919000000000125</v>
      </c>
      <c r="Q797" s="150">
        <v>651.63600000000008</v>
      </c>
      <c r="R797" s="151">
        <f t="shared" si="24"/>
        <v>13.919000000000125</v>
      </c>
      <c r="S797" s="153">
        <f t="shared" si="25"/>
        <v>651.63599999999997</v>
      </c>
    </row>
    <row r="798" spans="1:19" x14ac:dyDescent="0.4">
      <c r="A798" s="136" t="s">
        <v>821</v>
      </c>
      <c r="B798" s="140" t="s">
        <v>2775</v>
      </c>
      <c r="C798" s="144">
        <v>115020</v>
      </c>
      <c r="D798" s="144">
        <v>8872</v>
      </c>
      <c r="E798" s="144">
        <v>5569</v>
      </c>
      <c r="F798" s="145">
        <v>88706</v>
      </c>
      <c r="G798" s="144">
        <v>11831</v>
      </c>
      <c r="H798" s="144">
        <v>42</v>
      </c>
      <c r="I798" s="140"/>
      <c r="J798" s="140"/>
      <c r="K798" s="174" t="s">
        <v>627</v>
      </c>
      <c r="L798" s="140" t="s">
        <v>1525</v>
      </c>
      <c r="M798" s="150">
        <v>745.21</v>
      </c>
      <c r="N798" s="150">
        <v>23.802699999999998</v>
      </c>
      <c r="O798" s="150">
        <v>52.7057</v>
      </c>
      <c r="P798" s="150">
        <v>7.4766000000000119</v>
      </c>
      <c r="Q798" s="150">
        <v>829.19500000000005</v>
      </c>
      <c r="R798" s="151">
        <f t="shared" si="24"/>
        <v>7.4766000000000119</v>
      </c>
      <c r="S798" s="153">
        <f t="shared" si="25"/>
        <v>829.19499999999994</v>
      </c>
    </row>
    <row r="799" spans="1:19" x14ac:dyDescent="0.4">
      <c r="A799" s="136" t="s">
        <v>822</v>
      </c>
      <c r="B799" s="140" t="s">
        <v>2776</v>
      </c>
      <c r="C799" s="144">
        <v>126460</v>
      </c>
      <c r="D799" s="144">
        <v>11019</v>
      </c>
      <c r="E799" s="144">
        <v>5737</v>
      </c>
      <c r="F799" s="145">
        <v>102352</v>
      </c>
      <c r="G799" s="144">
        <v>7314</v>
      </c>
      <c r="H799" s="144">
        <v>38</v>
      </c>
      <c r="I799" s="140"/>
      <c r="J799" s="140"/>
      <c r="K799" s="174" t="s">
        <v>628</v>
      </c>
      <c r="L799" s="140" t="s">
        <v>1526</v>
      </c>
      <c r="M799" s="150">
        <v>1055.5715</v>
      </c>
      <c r="N799" s="150">
        <v>28.391599999999997</v>
      </c>
      <c r="O799" s="150">
        <v>70.960599999999999</v>
      </c>
      <c r="P799" s="150">
        <v>45.515900000000144</v>
      </c>
      <c r="Q799" s="150">
        <v>1200.4396000000002</v>
      </c>
      <c r="R799" s="151">
        <f t="shared" si="24"/>
        <v>45.515900000000144</v>
      </c>
      <c r="S799" s="153">
        <f t="shared" si="25"/>
        <v>1200.4395999999999</v>
      </c>
    </row>
    <row r="800" spans="1:19" x14ac:dyDescent="0.4">
      <c r="A800" s="136" t="s">
        <v>823</v>
      </c>
      <c r="B800" s="140" t="s">
        <v>2777</v>
      </c>
      <c r="C800" s="144">
        <v>145472</v>
      </c>
      <c r="D800" s="144">
        <v>22964</v>
      </c>
      <c r="E800" s="144">
        <v>16866</v>
      </c>
      <c r="F800" s="145">
        <v>92859</v>
      </c>
      <c r="G800" s="144">
        <v>12676</v>
      </c>
      <c r="H800" s="144">
        <v>107</v>
      </c>
      <c r="I800" s="140"/>
      <c r="J800" s="140"/>
      <c r="K800" s="174" t="s">
        <v>657</v>
      </c>
      <c r="L800" s="140" t="s">
        <v>1553</v>
      </c>
      <c r="M800" s="150">
        <v>895.34860000000003</v>
      </c>
      <c r="N800" s="150">
        <v>22.6371</v>
      </c>
      <c r="O800" s="150">
        <v>91.291100000000014</v>
      </c>
      <c r="P800" s="150">
        <v>45.755100000000127</v>
      </c>
      <c r="Q800" s="150">
        <v>1055.0319000000002</v>
      </c>
      <c r="R800" s="151">
        <f t="shared" si="24"/>
        <v>45.755100000000127</v>
      </c>
      <c r="S800" s="153">
        <f t="shared" si="25"/>
        <v>1055.0319000000002</v>
      </c>
    </row>
    <row r="801" spans="1:19" x14ac:dyDescent="0.4">
      <c r="A801" s="136" t="s">
        <v>824</v>
      </c>
      <c r="B801" s="140" t="s">
        <v>2778</v>
      </c>
      <c r="C801" s="144">
        <v>70391</v>
      </c>
      <c r="D801" s="144">
        <v>7263</v>
      </c>
      <c r="E801" s="144">
        <v>4088</v>
      </c>
      <c r="F801" s="145">
        <v>52654</v>
      </c>
      <c r="G801" s="144">
        <v>6363</v>
      </c>
      <c r="H801" s="144">
        <v>23</v>
      </c>
      <c r="I801" s="140"/>
      <c r="J801" s="140"/>
      <c r="K801" s="174" t="s">
        <v>77</v>
      </c>
      <c r="L801" s="140" t="s">
        <v>976</v>
      </c>
      <c r="M801" s="150">
        <v>24207.868300000002</v>
      </c>
      <c r="N801" s="150">
        <v>18412.251999999997</v>
      </c>
      <c r="O801" s="150">
        <v>2105.5367000000001</v>
      </c>
      <c r="P801" s="150">
        <v>189591.6905</v>
      </c>
      <c r="Q801" s="150">
        <v>234317.3475</v>
      </c>
      <c r="R801" s="151">
        <f t="shared" si="24"/>
        <v>189591.6905</v>
      </c>
      <c r="S801" s="153">
        <f t="shared" si="25"/>
        <v>234317.34749999997</v>
      </c>
    </row>
    <row r="802" spans="1:19" x14ac:dyDescent="0.4">
      <c r="A802" s="136" t="s">
        <v>825</v>
      </c>
      <c r="B802" s="140" t="s">
        <v>2779</v>
      </c>
      <c r="C802" s="144">
        <v>165515</v>
      </c>
      <c r="D802" s="144">
        <v>23392</v>
      </c>
      <c r="E802" s="144">
        <v>13388</v>
      </c>
      <c r="F802" s="145">
        <v>112077</v>
      </c>
      <c r="G802" s="144">
        <v>16656</v>
      </c>
      <c r="H802" s="144">
        <v>2</v>
      </c>
      <c r="I802" s="140"/>
      <c r="J802" s="140"/>
      <c r="K802" s="174" t="s">
        <v>198</v>
      </c>
      <c r="L802" s="140" t="s">
        <v>1097</v>
      </c>
      <c r="M802" s="150">
        <v>1087.7255</v>
      </c>
      <c r="N802" s="150">
        <v>42.478799999999993</v>
      </c>
      <c r="O802" s="150">
        <v>65.397099999999995</v>
      </c>
      <c r="P802" s="150">
        <v>65.151599999999945</v>
      </c>
      <c r="Q802" s="150">
        <v>1260.7529999999999</v>
      </c>
      <c r="R802" s="151">
        <f t="shared" si="24"/>
        <v>65.151599999999945</v>
      </c>
      <c r="S802" s="153">
        <f t="shared" si="25"/>
        <v>1260.7529999999999</v>
      </c>
    </row>
    <row r="803" spans="1:19" x14ac:dyDescent="0.4">
      <c r="A803" s="136" t="s">
        <v>826</v>
      </c>
      <c r="B803" s="140" t="s">
        <v>2780</v>
      </c>
      <c r="C803" s="144">
        <v>49181</v>
      </c>
      <c r="D803" s="144">
        <v>4438</v>
      </c>
      <c r="E803" s="144">
        <v>3149</v>
      </c>
      <c r="F803" s="145">
        <v>35839</v>
      </c>
      <c r="G803" s="144">
        <v>5755</v>
      </c>
      <c r="H803" s="144">
        <v>0</v>
      </c>
      <c r="I803" s="140"/>
      <c r="J803" s="140"/>
      <c r="K803" s="174" t="s">
        <v>29</v>
      </c>
      <c r="L803" s="140" t="s">
        <v>928</v>
      </c>
      <c r="M803" s="150">
        <v>709.07209999999998</v>
      </c>
      <c r="N803" s="150">
        <v>10.510199999999999</v>
      </c>
      <c r="O803" s="150">
        <v>17.856300000000001</v>
      </c>
      <c r="P803" s="150">
        <v>91.793800000000005</v>
      </c>
      <c r="Q803" s="150">
        <v>829.23239999999998</v>
      </c>
      <c r="R803" s="151">
        <f t="shared" si="24"/>
        <v>91.793800000000005</v>
      </c>
      <c r="S803" s="153">
        <f t="shared" si="25"/>
        <v>829.2324000000001</v>
      </c>
    </row>
    <row r="804" spans="1:19" x14ac:dyDescent="0.4">
      <c r="A804" s="136" t="s">
        <v>827</v>
      </c>
      <c r="B804" s="140" t="s">
        <v>2781</v>
      </c>
      <c r="C804" s="144">
        <v>109325</v>
      </c>
      <c r="D804" s="144">
        <v>12323</v>
      </c>
      <c r="E804" s="144">
        <v>15699</v>
      </c>
      <c r="F804" s="145">
        <v>63076</v>
      </c>
      <c r="G804" s="144">
        <v>18183</v>
      </c>
      <c r="H804" s="144">
        <v>44</v>
      </c>
      <c r="I804" s="140"/>
      <c r="J804" s="140"/>
      <c r="K804" s="174" t="s">
        <v>826</v>
      </c>
      <c r="L804" s="140" t="s">
        <v>1720</v>
      </c>
      <c r="M804" s="150">
        <v>945.97680000000003</v>
      </c>
      <c r="N804" s="150">
        <v>17.927099999999999</v>
      </c>
      <c r="O804" s="150">
        <v>64.179000000000002</v>
      </c>
      <c r="P804" s="150">
        <v>172.60839999999993</v>
      </c>
      <c r="Q804" s="150">
        <v>1200.6913</v>
      </c>
      <c r="R804" s="151">
        <f t="shared" si="24"/>
        <v>172.60839999999993</v>
      </c>
      <c r="S804" s="153">
        <f t="shared" si="25"/>
        <v>1200.6913</v>
      </c>
    </row>
    <row r="805" spans="1:19" x14ac:dyDescent="0.4">
      <c r="A805" s="136" t="s">
        <v>803</v>
      </c>
      <c r="B805" s="140" t="s">
        <v>2782</v>
      </c>
      <c r="C805" s="144">
        <v>303811</v>
      </c>
      <c r="D805" s="144">
        <v>52795</v>
      </c>
      <c r="E805" s="144">
        <v>49593</v>
      </c>
      <c r="F805" s="145">
        <v>112306</v>
      </c>
      <c r="G805" s="144">
        <v>88262</v>
      </c>
      <c r="H805" s="144">
        <v>855</v>
      </c>
      <c r="I805" s="140"/>
      <c r="J805" s="140"/>
      <c r="K805" s="174" t="s">
        <v>786</v>
      </c>
      <c r="L805" s="140" t="s">
        <v>1682</v>
      </c>
      <c r="M805" s="150">
        <v>400</v>
      </c>
      <c r="N805" s="150">
        <v>9</v>
      </c>
      <c r="O805" s="150">
        <v>52</v>
      </c>
      <c r="P805" s="150">
        <v>21</v>
      </c>
      <c r="Q805" s="150">
        <v>482</v>
      </c>
      <c r="R805" s="151">
        <f t="shared" si="24"/>
        <v>21</v>
      </c>
      <c r="S805" s="153">
        <f t="shared" si="25"/>
        <v>482</v>
      </c>
    </row>
    <row r="806" spans="1:19" x14ac:dyDescent="0.4">
      <c r="A806" s="136" t="s">
        <v>804</v>
      </c>
      <c r="B806" s="140" t="s">
        <v>2783</v>
      </c>
      <c r="C806" s="144">
        <v>26442</v>
      </c>
      <c r="D806" s="144">
        <v>3017</v>
      </c>
      <c r="E806" s="144">
        <v>1276</v>
      </c>
      <c r="F806" s="145">
        <v>18441</v>
      </c>
      <c r="G806" s="144">
        <v>3707</v>
      </c>
      <c r="H806" s="144">
        <v>1</v>
      </c>
      <c r="I806" s="140"/>
      <c r="J806" s="140"/>
      <c r="K806" s="174" t="s">
        <v>458</v>
      </c>
      <c r="L806" s="140" t="s">
        <v>1357</v>
      </c>
      <c r="M806" s="150">
        <v>6044.6882999999998</v>
      </c>
      <c r="N806" s="150">
        <v>495.2638</v>
      </c>
      <c r="O806" s="150">
        <v>492.62390000000005</v>
      </c>
      <c r="P806" s="150">
        <v>712.69770000000085</v>
      </c>
      <c r="Q806" s="150">
        <v>7745.2737000000006</v>
      </c>
      <c r="R806" s="151">
        <f t="shared" si="24"/>
        <v>712.69770000000085</v>
      </c>
      <c r="S806" s="153">
        <f t="shared" si="25"/>
        <v>7745.2736999999997</v>
      </c>
    </row>
    <row r="807" spans="1:19" x14ac:dyDescent="0.4">
      <c r="A807" s="136" t="s">
        <v>805</v>
      </c>
      <c r="B807" s="140" t="s">
        <v>2784</v>
      </c>
      <c r="C807" s="144">
        <v>54839</v>
      </c>
      <c r="D807" s="144">
        <v>5687</v>
      </c>
      <c r="E807" s="144">
        <v>2877</v>
      </c>
      <c r="F807" s="145">
        <v>43695</v>
      </c>
      <c r="G807" s="144">
        <v>2580</v>
      </c>
      <c r="H807" s="144">
        <v>0</v>
      </c>
      <c r="I807" s="140"/>
      <c r="J807" s="140"/>
      <c r="K807" s="174" t="s">
        <v>368</v>
      </c>
      <c r="L807" s="140" t="s">
        <v>1267</v>
      </c>
      <c r="M807" s="150">
        <v>253.31</v>
      </c>
      <c r="N807" s="150">
        <v>7.0499999999999989</v>
      </c>
      <c r="O807" s="150">
        <v>13.36</v>
      </c>
      <c r="P807" s="150">
        <v>12.840000000000003</v>
      </c>
      <c r="Q807" s="150">
        <v>286.56</v>
      </c>
      <c r="R807" s="151">
        <f t="shared" si="24"/>
        <v>12.840000000000003</v>
      </c>
      <c r="S807" s="153">
        <f t="shared" si="25"/>
        <v>286.56000000000006</v>
      </c>
    </row>
    <row r="808" spans="1:19" x14ac:dyDescent="0.4">
      <c r="A808" s="136" t="s">
        <v>806</v>
      </c>
      <c r="B808" s="140" t="s">
        <v>2785</v>
      </c>
      <c r="C808" s="144">
        <v>82063</v>
      </c>
      <c r="D808" s="144">
        <v>9105</v>
      </c>
      <c r="E808" s="144">
        <v>3823</v>
      </c>
      <c r="F808" s="145">
        <v>58979</v>
      </c>
      <c r="G808" s="144">
        <v>10156</v>
      </c>
      <c r="H808" s="144">
        <v>0</v>
      </c>
      <c r="I808" s="140"/>
      <c r="J808" s="140"/>
      <c r="K808" s="174" t="s">
        <v>880</v>
      </c>
      <c r="L808" s="140" t="s">
        <v>1774</v>
      </c>
      <c r="M808" s="150">
        <v>762.13260000000002</v>
      </c>
      <c r="N808" s="150">
        <v>8.3213000000000008</v>
      </c>
      <c r="O808" s="150">
        <v>19.2622</v>
      </c>
      <c r="P808" s="150">
        <v>12.385700000000114</v>
      </c>
      <c r="Q808" s="150">
        <v>802.10180000000014</v>
      </c>
      <c r="R808" s="151">
        <f t="shared" si="24"/>
        <v>12.385700000000114</v>
      </c>
      <c r="S808" s="153">
        <f t="shared" si="25"/>
        <v>802.10180000000014</v>
      </c>
    </row>
    <row r="809" spans="1:19" x14ac:dyDescent="0.4">
      <c r="A809" s="136" t="s">
        <v>807</v>
      </c>
      <c r="B809" s="140" t="s">
        <v>2786</v>
      </c>
      <c r="C809" s="144">
        <v>34951</v>
      </c>
      <c r="D809" s="144">
        <v>3741</v>
      </c>
      <c r="E809" s="144">
        <v>2315</v>
      </c>
      <c r="F809" s="145">
        <v>26114</v>
      </c>
      <c r="G809" s="144">
        <v>2763</v>
      </c>
      <c r="H809" s="144">
        <v>18</v>
      </c>
      <c r="I809" s="140"/>
      <c r="J809" s="140"/>
      <c r="K809" s="174" t="s">
        <v>388</v>
      </c>
      <c r="L809" s="140" t="s">
        <v>1287</v>
      </c>
      <c r="M809" s="150">
        <v>338.01330000000007</v>
      </c>
      <c r="N809" s="150">
        <v>77.3673</v>
      </c>
      <c r="O809" s="150">
        <v>14.511399999999998</v>
      </c>
      <c r="P809" s="150">
        <v>76.879799999999918</v>
      </c>
      <c r="Q809" s="150">
        <v>506.77179999999998</v>
      </c>
      <c r="R809" s="151">
        <f t="shared" si="24"/>
        <v>76.879799999999918</v>
      </c>
      <c r="S809" s="153">
        <f t="shared" si="25"/>
        <v>506.77179999999998</v>
      </c>
    </row>
    <row r="810" spans="1:19" x14ac:dyDescent="0.4">
      <c r="A810" s="136" t="s">
        <v>757</v>
      </c>
      <c r="B810" s="140" t="s">
        <v>2787</v>
      </c>
      <c r="C810" s="144">
        <v>310346</v>
      </c>
      <c r="D810" s="144">
        <v>63242</v>
      </c>
      <c r="E810" s="144">
        <v>46080</v>
      </c>
      <c r="F810" s="145">
        <v>163402</v>
      </c>
      <c r="G810" s="144">
        <v>37622</v>
      </c>
      <c r="H810" s="144">
        <v>0</v>
      </c>
      <c r="I810" s="140"/>
      <c r="J810" s="140"/>
      <c r="K810" s="174" t="s">
        <v>417</v>
      </c>
      <c r="L810" s="140" t="s">
        <v>1316</v>
      </c>
      <c r="M810" s="150">
        <v>952.64599999999996</v>
      </c>
      <c r="N810" s="150">
        <v>49.71309999999999</v>
      </c>
      <c r="O810" s="150">
        <v>34.474299999999999</v>
      </c>
      <c r="P810" s="150">
        <v>84.766900000000106</v>
      </c>
      <c r="Q810" s="150">
        <v>1121.6003000000001</v>
      </c>
      <c r="R810" s="151">
        <f t="shared" si="24"/>
        <v>84.766900000000106</v>
      </c>
      <c r="S810" s="153">
        <f t="shared" si="25"/>
        <v>1121.6003000000001</v>
      </c>
    </row>
    <row r="811" spans="1:19" x14ac:dyDescent="0.4">
      <c r="A811" s="136" t="s">
        <v>758</v>
      </c>
      <c r="B811" s="140" t="s">
        <v>2788</v>
      </c>
      <c r="C811" s="144">
        <v>68257</v>
      </c>
      <c r="D811" s="144">
        <v>4659</v>
      </c>
      <c r="E811" s="144">
        <v>12587</v>
      </c>
      <c r="F811" s="145">
        <v>39802</v>
      </c>
      <c r="G811" s="144">
        <v>11150</v>
      </c>
      <c r="H811" s="144">
        <v>59</v>
      </c>
      <c r="I811" s="140"/>
      <c r="J811" s="140"/>
      <c r="K811" s="174" t="s">
        <v>848</v>
      </c>
      <c r="L811" s="140" t="s">
        <v>1742</v>
      </c>
      <c r="M811" s="150">
        <v>1066.6833999999999</v>
      </c>
      <c r="N811" s="150">
        <v>23.946899999999999</v>
      </c>
      <c r="O811" s="150">
        <v>76.960400000000021</v>
      </c>
      <c r="P811" s="150">
        <v>102.32940000000013</v>
      </c>
      <c r="Q811" s="150">
        <v>1269.9201</v>
      </c>
      <c r="R811" s="151">
        <f t="shared" si="24"/>
        <v>102.32940000000013</v>
      </c>
      <c r="S811" s="153">
        <f t="shared" si="25"/>
        <v>1269.9200999999998</v>
      </c>
    </row>
    <row r="812" spans="1:19" x14ac:dyDescent="0.4">
      <c r="A812" s="136" t="s">
        <v>759</v>
      </c>
      <c r="B812" s="140" t="s">
        <v>2789</v>
      </c>
      <c r="C812" s="144">
        <v>115508</v>
      </c>
      <c r="D812" s="144">
        <v>13961</v>
      </c>
      <c r="E812" s="144">
        <v>15747</v>
      </c>
      <c r="F812" s="145">
        <v>75291</v>
      </c>
      <c r="G812" s="144">
        <v>8653</v>
      </c>
      <c r="H812" s="144">
        <v>1856</v>
      </c>
      <c r="I812" s="140"/>
      <c r="J812" s="140"/>
      <c r="K812" s="174" t="s">
        <v>312</v>
      </c>
      <c r="L812" s="140" t="s">
        <v>1211</v>
      </c>
      <c r="M812" s="150">
        <v>2028.7336000000003</v>
      </c>
      <c r="N812" s="150">
        <v>42.901399999999995</v>
      </c>
      <c r="O812" s="150">
        <v>121.5433</v>
      </c>
      <c r="P812" s="201">
        <v>-1466.0236000000002</v>
      </c>
      <c r="Q812" s="150">
        <v>727.15470000000005</v>
      </c>
      <c r="R812" s="151">
        <f t="shared" si="24"/>
        <v>-1466.0236000000002</v>
      </c>
      <c r="S812" s="153">
        <f t="shared" si="25"/>
        <v>727.15469999999982</v>
      </c>
    </row>
    <row r="813" spans="1:19" x14ac:dyDescent="0.4">
      <c r="A813" s="136" t="s">
        <v>760</v>
      </c>
      <c r="B813" s="140" t="s">
        <v>2790</v>
      </c>
      <c r="C813" s="144">
        <v>63154</v>
      </c>
      <c r="D813" s="144">
        <v>8380</v>
      </c>
      <c r="E813" s="144">
        <v>11307</v>
      </c>
      <c r="F813" s="145">
        <v>40553</v>
      </c>
      <c r="G813" s="144">
        <v>2895</v>
      </c>
      <c r="H813" s="144">
        <v>19</v>
      </c>
      <c r="I813" s="140"/>
      <c r="J813" s="140"/>
      <c r="K813" s="174" t="s">
        <v>459</v>
      </c>
      <c r="L813" s="140" t="s">
        <v>1358</v>
      </c>
      <c r="M813" s="150">
        <v>1160.6877999999999</v>
      </c>
      <c r="N813" s="150">
        <v>56.200399999999995</v>
      </c>
      <c r="O813" s="150">
        <v>100.1974</v>
      </c>
      <c r="P813" s="150">
        <v>45.881000000000043</v>
      </c>
      <c r="Q813" s="150">
        <v>1362.9666</v>
      </c>
      <c r="R813" s="151">
        <f t="shared" si="24"/>
        <v>45.881000000000043</v>
      </c>
      <c r="S813" s="153">
        <f t="shared" si="25"/>
        <v>1362.9666</v>
      </c>
    </row>
    <row r="814" spans="1:19" x14ac:dyDescent="0.4">
      <c r="A814" s="136" t="s">
        <v>761</v>
      </c>
      <c r="B814" s="140" t="s">
        <v>2791</v>
      </c>
      <c r="C814" s="144">
        <v>56263</v>
      </c>
      <c r="D814" s="144">
        <v>3835</v>
      </c>
      <c r="E814" s="144">
        <v>14756</v>
      </c>
      <c r="F814" s="145">
        <v>37589</v>
      </c>
      <c r="G814" s="144">
        <v>63</v>
      </c>
      <c r="H814" s="144">
        <v>20</v>
      </c>
      <c r="I814" s="140"/>
      <c r="J814" s="140"/>
      <c r="K814" s="174" t="s">
        <v>509</v>
      </c>
      <c r="L814" s="140" t="s">
        <v>1408</v>
      </c>
      <c r="M814" s="150">
        <v>1292.73</v>
      </c>
      <c r="N814" s="150">
        <v>571.73</v>
      </c>
      <c r="O814" s="150">
        <v>108.32000000000002</v>
      </c>
      <c r="P814" s="201">
        <v>-413.81000000000029</v>
      </c>
      <c r="Q814" s="150">
        <v>1558.9699999999998</v>
      </c>
      <c r="R814" s="151">
        <f t="shared" si="24"/>
        <v>-413.81000000000029</v>
      </c>
      <c r="S814" s="153">
        <f t="shared" si="25"/>
        <v>1558.9699999999998</v>
      </c>
    </row>
    <row r="815" spans="1:19" x14ac:dyDescent="0.4">
      <c r="A815" s="136" t="s">
        <v>762</v>
      </c>
      <c r="B815" s="140" t="s">
        <v>2792</v>
      </c>
      <c r="C815" s="144">
        <v>153004</v>
      </c>
      <c r="D815" s="144">
        <v>23008</v>
      </c>
      <c r="E815" s="144">
        <v>31896</v>
      </c>
      <c r="F815" s="145">
        <v>85732</v>
      </c>
      <c r="G815" s="144">
        <v>12368</v>
      </c>
      <c r="H815" s="144">
        <v>0</v>
      </c>
      <c r="I815" s="140"/>
      <c r="J815" s="140"/>
      <c r="K815" s="174" t="s">
        <v>166</v>
      </c>
      <c r="L815" s="140" t="s">
        <v>1065</v>
      </c>
      <c r="M815" s="150">
        <v>798.3741</v>
      </c>
      <c r="N815" s="150">
        <v>17.161200000000001</v>
      </c>
      <c r="O815" s="150">
        <v>57.553399999999996</v>
      </c>
      <c r="P815" s="150">
        <v>90.279999999999987</v>
      </c>
      <c r="Q815" s="150">
        <v>963.36869999999999</v>
      </c>
      <c r="R815" s="151">
        <f t="shared" si="24"/>
        <v>90.279999999999987</v>
      </c>
      <c r="S815" s="153">
        <f t="shared" si="25"/>
        <v>963.36869999999999</v>
      </c>
    </row>
    <row r="816" spans="1:19" x14ac:dyDescent="0.4">
      <c r="A816" s="136" t="s">
        <v>763</v>
      </c>
      <c r="B816" s="140" t="s">
        <v>2793</v>
      </c>
      <c r="C816" s="144">
        <v>55397</v>
      </c>
      <c r="D816" s="144">
        <v>8453</v>
      </c>
      <c r="E816" s="144">
        <v>2128</v>
      </c>
      <c r="F816" s="145">
        <v>37835</v>
      </c>
      <c r="G816" s="144">
        <v>6727</v>
      </c>
      <c r="H816" s="144">
        <v>254</v>
      </c>
      <c r="I816" s="140"/>
      <c r="J816" s="140"/>
      <c r="K816" s="174" t="s">
        <v>302</v>
      </c>
      <c r="L816" s="140" t="s">
        <v>1201</v>
      </c>
      <c r="M816" s="150">
        <v>152.48509999999999</v>
      </c>
      <c r="N816" s="150">
        <v>2.7263000000000002</v>
      </c>
      <c r="O816" s="150">
        <v>11.060300000000002</v>
      </c>
      <c r="P816" s="150">
        <v>37.817899999999995</v>
      </c>
      <c r="Q816" s="150">
        <v>204.08959999999999</v>
      </c>
      <c r="R816" s="151">
        <f t="shared" si="24"/>
        <v>37.817899999999995</v>
      </c>
      <c r="S816" s="153">
        <f t="shared" si="25"/>
        <v>204.08960000000002</v>
      </c>
    </row>
    <row r="817" spans="1:19" x14ac:dyDescent="0.4">
      <c r="A817" s="136" t="s">
        <v>764</v>
      </c>
      <c r="B817" s="140" t="s">
        <v>2794</v>
      </c>
      <c r="C817" s="144">
        <v>88698</v>
      </c>
      <c r="D817" s="144">
        <v>12752</v>
      </c>
      <c r="E817" s="144">
        <v>13431</v>
      </c>
      <c r="F817" s="145">
        <v>45820</v>
      </c>
      <c r="G817" s="144">
        <v>0</v>
      </c>
      <c r="H817" s="144">
        <v>16695</v>
      </c>
      <c r="I817" s="140"/>
      <c r="J817" s="140"/>
      <c r="K817" s="174" t="s">
        <v>827</v>
      </c>
      <c r="L817" s="140" t="s">
        <v>1721</v>
      </c>
      <c r="M817" s="150">
        <v>1569.68</v>
      </c>
      <c r="N817" s="150">
        <v>139.51999999999998</v>
      </c>
      <c r="O817" s="150">
        <v>167.32999999999998</v>
      </c>
      <c r="P817" s="150">
        <v>205.46000000000021</v>
      </c>
      <c r="Q817" s="150">
        <v>2081.9900000000002</v>
      </c>
      <c r="R817" s="151">
        <f t="shared" si="24"/>
        <v>205.46000000000021</v>
      </c>
      <c r="S817" s="153">
        <f t="shared" si="25"/>
        <v>2081.9900000000002</v>
      </c>
    </row>
    <row r="818" spans="1:19" x14ac:dyDescent="0.4">
      <c r="A818" s="136" t="s">
        <v>765</v>
      </c>
      <c r="B818" s="140" t="s">
        <v>2795</v>
      </c>
      <c r="C818" s="144">
        <v>66691</v>
      </c>
      <c r="D818" s="144">
        <v>1221</v>
      </c>
      <c r="E818" s="144">
        <v>10927</v>
      </c>
      <c r="F818" s="145">
        <v>49419</v>
      </c>
      <c r="G818" s="144">
        <v>5117</v>
      </c>
      <c r="H818" s="144">
        <v>7</v>
      </c>
      <c r="I818" s="140"/>
      <c r="J818" s="140"/>
      <c r="K818" s="174" t="s">
        <v>836</v>
      </c>
      <c r="L818" s="140" t="s">
        <v>1730</v>
      </c>
      <c r="M818" s="150">
        <v>1028.7217000000001</v>
      </c>
      <c r="N818" s="150">
        <v>51.0047</v>
      </c>
      <c r="O818" s="150">
        <v>152.35090000000002</v>
      </c>
      <c r="P818" s="150">
        <v>61.456799999999987</v>
      </c>
      <c r="Q818" s="150">
        <v>1293.5341000000001</v>
      </c>
      <c r="R818" s="151">
        <f t="shared" si="24"/>
        <v>61.456799999999987</v>
      </c>
      <c r="S818" s="153">
        <f t="shared" si="25"/>
        <v>1293.5340999999999</v>
      </c>
    </row>
    <row r="819" spans="1:19" x14ac:dyDescent="0.4">
      <c r="A819" s="136" t="s">
        <v>766</v>
      </c>
      <c r="B819" s="140" t="s">
        <v>2796</v>
      </c>
      <c r="C819" s="144">
        <v>106429</v>
      </c>
      <c r="D819" s="144">
        <v>179</v>
      </c>
      <c r="E819" s="144">
        <v>17920</v>
      </c>
      <c r="F819" s="145">
        <v>78789</v>
      </c>
      <c r="G819" s="144">
        <v>8728</v>
      </c>
      <c r="H819" s="144">
        <v>813</v>
      </c>
      <c r="I819" s="140"/>
      <c r="J819" s="140"/>
      <c r="K819" s="174" t="s">
        <v>629</v>
      </c>
      <c r="L819" s="140" t="s">
        <v>2883</v>
      </c>
      <c r="M819" s="150">
        <v>0</v>
      </c>
      <c r="N819" s="150">
        <v>0</v>
      </c>
      <c r="O819" s="150">
        <v>0</v>
      </c>
      <c r="P819" s="150">
        <v>0</v>
      </c>
      <c r="Q819" s="150">
        <v>0</v>
      </c>
      <c r="R819" s="151">
        <f t="shared" si="24"/>
        <v>0</v>
      </c>
      <c r="S819" s="153">
        <f t="shared" si="25"/>
        <v>0</v>
      </c>
    </row>
    <row r="820" spans="1:19" x14ac:dyDescent="0.4">
      <c r="A820" s="136" t="s">
        <v>767</v>
      </c>
      <c r="B820" s="140" t="s">
        <v>2797</v>
      </c>
      <c r="C820" s="144">
        <v>50291</v>
      </c>
      <c r="D820" s="144">
        <v>5097</v>
      </c>
      <c r="E820" s="144">
        <v>2142</v>
      </c>
      <c r="F820" s="145">
        <v>36712</v>
      </c>
      <c r="G820" s="144">
        <v>6328</v>
      </c>
      <c r="H820" s="144">
        <v>12</v>
      </c>
      <c r="I820" s="140"/>
      <c r="J820" s="140"/>
      <c r="K820" s="174" t="s">
        <v>630</v>
      </c>
      <c r="L820" s="140" t="s">
        <v>2884</v>
      </c>
      <c r="M820" s="150">
        <v>0</v>
      </c>
      <c r="N820" s="150">
        <v>0</v>
      </c>
      <c r="O820" s="150">
        <v>0</v>
      </c>
      <c r="P820" s="150">
        <v>0</v>
      </c>
      <c r="Q820" s="150">
        <v>0</v>
      </c>
      <c r="R820" s="151">
        <f t="shared" si="24"/>
        <v>0</v>
      </c>
      <c r="S820" s="153">
        <f t="shared" si="25"/>
        <v>0</v>
      </c>
    </row>
    <row r="821" spans="1:19" x14ac:dyDescent="0.4">
      <c r="A821" s="136" t="s">
        <v>882</v>
      </c>
      <c r="B821" s="140" t="s">
        <v>2798</v>
      </c>
      <c r="C821" s="144">
        <v>797926</v>
      </c>
      <c r="D821" s="144">
        <v>122991</v>
      </c>
      <c r="E821" s="144">
        <v>155267</v>
      </c>
      <c r="F821" s="145">
        <v>465851</v>
      </c>
      <c r="G821" s="144">
        <v>53817</v>
      </c>
      <c r="H821" s="144">
        <v>0</v>
      </c>
      <c r="I821" s="140"/>
      <c r="J821" s="140"/>
      <c r="K821" s="174" t="s">
        <v>849</v>
      </c>
      <c r="L821" s="140" t="s">
        <v>1743</v>
      </c>
      <c r="M821" s="150">
        <v>834.47</v>
      </c>
      <c r="N821" s="150">
        <v>14.240000000000002</v>
      </c>
      <c r="O821" s="150">
        <v>70.679999999999993</v>
      </c>
      <c r="P821" s="150">
        <v>139.47000000000008</v>
      </c>
      <c r="Q821" s="150">
        <v>1058.8600000000001</v>
      </c>
      <c r="R821" s="151">
        <f t="shared" si="24"/>
        <v>139.47000000000008</v>
      </c>
      <c r="S821" s="153">
        <f t="shared" si="25"/>
        <v>1058.8600000000001</v>
      </c>
    </row>
    <row r="822" spans="1:19" x14ac:dyDescent="0.4">
      <c r="A822" s="136" t="s">
        <v>883</v>
      </c>
      <c r="B822" s="140" t="s">
        <v>2799</v>
      </c>
      <c r="C822" s="144">
        <v>602199</v>
      </c>
      <c r="D822" s="144">
        <v>141934</v>
      </c>
      <c r="E822" s="144">
        <v>129372</v>
      </c>
      <c r="F822" s="145">
        <v>291074</v>
      </c>
      <c r="G822" s="144">
        <v>39819</v>
      </c>
      <c r="H822" s="144">
        <v>0</v>
      </c>
      <c r="I822" s="140"/>
      <c r="J822" s="140"/>
      <c r="K822" s="174" t="s">
        <v>47</v>
      </c>
      <c r="L822" s="140" t="s">
        <v>946</v>
      </c>
      <c r="M822" s="150">
        <v>2034.2815000000001</v>
      </c>
      <c r="N822" s="150">
        <v>53.350099999999998</v>
      </c>
      <c r="O822" s="150">
        <v>86.775700000000001</v>
      </c>
      <c r="P822" s="150">
        <v>53.823599999999516</v>
      </c>
      <c r="Q822" s="150">
        <v>2228.2308999999996</v>
      </c>
      <c r="R822" s="151">
        <f t="shared" si="24"/>
        <v>53.823599999999516</v>
      </c>
      <c r="S822" s="153">
        <f t="shared" si="25"/>
        <v>2228.2309</v>
      </c>
    </row>
    <row r="823" spans="1:19" x14ac:dyDescent="0.4">
      <c r="A823" s="136" t="s">
        <v>884</v>
      </c>
      <c r="B823" s="140" t="s">
        <v>2800</v>
      </c>
      <c r="C823" s="144">
        <v>72959</v>
      </c>
      <c r="D823" s="144">
        <v>2165</v>
      </c>
      <c r="E823" s="144">
        <v>18859</v>
      </c>
      <c r="F823" s="145">
        <v>47160</v>
      </c>
      <c r="G823" s="144">
        <v>4775</v>
      </c>
      <c r="H823" s="144">
        <v>0</v>
      </c>
      <c r="I823" s="140"/>
      <c r="J823" s="140"/>
      <c r="K823" s="174" t="s">
        <v>548</v>
      </c>
      <c r="L823" s="140" t="s">
        <v>1447</v>
      </c>
      <c r="M823" s="150">
        <v>1269.0321000000001</v>
      </c>
      <c r="N823" s="150">
        <v>55.835300000000004</v>
      </c>
      <c r="O823" s="150">
        <v>147.75600000000003</v>
      </c>
      <c r="P823" s="150">
        <v>45.481099999999969</v>
      </c>
      <c r="Q823" s="150">
        <v>1518.1045000000001</v>
      </c>
      <c r="R823" s="151">
        <f t="shared" si="24"/>
        <v>45.481099999999969</v>
      </c>
      <c r="S823" s="153">
        <f t="shared" si="25"/>
        <v>1518.1045000000001</v>
      </c>
    </row>
    <row r="824" spans="1:19" x14ac:dyDescent="0.4">
      <c r="A824" s="136" t="s">
        <v>885</v>
      </c>
      <c r="B824" s="140" t="s">
        <v>2801</v>
      </c>
      <c r="C824" s="144">
        <v>211480</v>
      </c>
      <c r="D824" s="144">
        <v>23592</v>
      </c>
      <c r="E824" s="144">
        <v>18731</v>
      </c>
      <c r="F824" s="145">
        <v>157204</v>
      </c>
      <c r="G824" s="144">
        <v>11953</v>
      </c>
      <c r="H824" s="144">
        <v>0</v>
      </c>
      <c r="I824" s="140"/>
      <c r="J824" s="140"/>
      <c r="K824" s="174" t="s">
        <v>554</v>
      </c>
      <c r="L824" s="140" t="s">
        <v>1453</v>
      </c>
      <c r="M824" s="150">
        <v>612.721</v>
      </c>
      <c r="N824" s="150">
        <v>36.020099999999999</v>
      </c>
      <c r="O824" s="150">
        <v>46.208600000000004</v>
      </c>
      <c r="P824" s="150">
        <v>29.064899999999966</v>
      </c>
      <c r="Q824" s="150">
        <v>724.01459999999997</v>
      </c>
      <c r="R824" s="151">
        <f t="shared" si="24"/>
        <v>29.064899999999966</v>
      </c>
      <c r="S824" s="153">
        <f t="shared" si="25"/>
        <v>724.01459999999997</v>
      </c>
    </row>
    <row r="825" spans="1:19" x14ac:dyDescent="0.4">
      <c r="A825" s="136" t="s">
        <v>886</v>
      </c>
      <c r="B825" s="140" t="s">
        <v>2802</v>
      </c>
      <c r="C825" s="144">
        <v>180235</v>
      </c>
      <c r="D825" s="144">
        <v>34870</v>
      </c>
      <c r="E825" s="144">
        <v>16247</v>
      </c>
      <c r="F825" s="145">
        <v>119856</v>
      </c>
      <c r="G825" s="144">
        <v>9262</v>
      </c>
      <c r="H825" s="144">
        <v>0</v>
      </c>
      <c r="I825" s="140"/>
      <c r="J825" s="140"/>
      <c r="K825" s="174" t="s">
        <v>303</v>
      </c>
      <c r="L825" s="140" t="s">
        <v>1202</v>
      </c>
      <c r="M825" s="150">
        <v>878.19200000000001</v>
      </c>
      <c r="N825" s="150">
        <v>44.141999999999996</v>
      </c>
      <c r="O825" s="150">
        <v>37.534000000000006</v>
      </c>
      <c r="P825" s="150">
        <v>39.458999999999875</v>
      </c>
      <c r="Q825" s="150">
        <v>999.32699999999988</v>
      </c>
      <c r="R825" s="151">
        <f t="shared" si="24"/>
        <v>39.458999999999875</v>
      </c>
      <c r="S825" s="153">
        <f t="shared" si="25"/>
        <v>999.32699999999988</v>
      </c>
    </row>
    <row r="826" spans="1:19" x14ac:dyDescent="0.4">
      <c r="A826" s="136" t="s">
        <v>887</v>
      </c>
      <c r="B826" s="140" t="s">
        <v>2803</v>
      </c>
      <c r="C826" s="144">
        <v>117222</v>
      </c>
      <c r="D826" s="144">
        <v>19153</v>
      </c>
      <c r="E826" s="144">
        <v>8637</v>
      </c>
      <c r="F826" s="145">
        <v>84471</v>
      </c>
      <c r="G826" s="144">
        <v>4961</v>
      </c>
      <c r="H826" s="144">
        <v>0</v>
      </c>
      <c r="I826" s="140"/>
      <c r="J826" s="140"/>
      <c r="K826" s="174" t="s">
        <v>742</v>
      </c>
      <c r="L826" s="140" t="s">
        <v>1638</v>
      </c>
      <c r="M826" s="150">
        <v>11507.181199999999</v>
      </c>
      <c r="N826" s="150">
        <v>343838.64810000005</v>
      </c>
      <c r="O826" s="150">
        <v>1441.2649999999999</v>
      </c>
      <c r="P826" s="201">
        <v>-342766.12680000009</v>
      </c>
      <c r="Q826" s="150">
        <v>14020.967500000001</v>
      </c>
      <c r="R826" s="151">
        <f t="shared" si="24"/>
        <v>-342766.12680000009</v>
      </c>
      <c r="S826" s="153">
        <f t="shared" si="25"/>
        <v>14020.96749999997</v>
      </c>
    </row>
    <row r="827" spans="1:19" x14ac:dyDescent="0.4">
      <c r="A827" s="136" t="s">
        <v>888</v>
      </c>
      <c r="B827" s="140" t="s">
        <v>2804</v>
      </c>
      <c r="C827" s="144">
        <v>110263</v>
      </c>
      <c r="D827" s="144">
        <v>14823</v>
      </c>
      <c r="E827" s="144">
        <v>4931</v>
      </c>
      <c r="F827" s="145">
        <v>83524</v>
      </c>
      <c r="G827" s="144">
        <v>6985</v>
      </c>
      <c r="H827" s="144">
        <v>0</v>
      </c>
      <c r="I827" s="140"/>
      <c r="J827" s="140"/>
      <c r="K827" s="174" t="s">
        <v>673</v>
      </c>
      <c r="L827" s="140" t="s">
        <v>1569</v>
      </c>
      <c r="M827" s="150">
        <v>1129.3634</v>
      </c>
      <c r="N827" s="150">
        <v>28.193899999999996</v>
      </c>
      <c r="O827" s="150">
        <v>75.766999999999996</v>
      </c>
      <c r="P827" s="150">
        <v>108.08930000000015</v>
      </c>
      <c r="Q827" s="150">
        <v>1341.4136000000001</v>
      </c>
      <c r="R827" s="151">
        <f t="shared" si="24"/>
        <v>108.08930000000015</v>
      </c>
      <c r="S827" s="153">
        <f t="shared" si="25"/>
        <v>1341.4136000000001</v>
      </c>
    </row>
    <row r="828" spans="1:19" x14ac:dyDescent="0.4">
      <c r="A828" s="136" t="s">
        <v>889</v>
      </c>
      <c r="B828" s="140" t="s">
        <v>2805</v>
      </c>
      <c r="C828" s="144">
        <v>129354</v>
      </c>
      <c r="D828" s="144">
        <v>26814</v>
      </c>
      <c r="E828" s="144">
        <v>9204</v>
      </c>
      <c r="F828" s="145">
        <v>85557</v>
      </c>
      <c r="G828" s="144">
        <v>7779</v>
      </c>
      <c r="H828" s="144">
        <v>0</v>
      </c>
      <c r="I828" s="140"/>
      <c r="J828" s="140"/>
      <c r="K828" s="174" t="s">
        <v>631</v>
      </c>
      <c r="L828" s="140" t="s">
        <v>1527</v>
      </c>
      <c r="M828" s="150">
        <v>1179.4284</v>
      </c>
      <c r="N828" s="150">
        <v>35.938599999999994</v>
      </c>
      <c r="O828" s="150">
        <v>55.614899999999999</v>
      </c>
      <c r="P828" s="150">
        <v>32.4740999999999</v>
      </c>
      <c r="Q828" s="150">
        <v>1303.4559999999999</v>
      </c>
      <c r="R828" s="151">
        <f t="shared" si="24"/>
        <v>32.4740999999999</v>
      </c>
      <c r="S828" s="153">
        <f t="shared" si="25"/>
        <v>1303.4559999999999</v>
      </c>
    </row>
    <row r="829" spans="1:19" x14ac:dyDescent="0.4">
      <c r="A829" s="136" t="s">
        <v>890</v>
      </c>
      <c r="B829" s="140" t="s">
        <v>2806</v>
      </c>
      <c r="C829" s="144">
        <v>38252</v>
      </c>
      <c r="D829" s="144">
        <v>7370</v>
      </c>
      <c r="E829" s="144">
        <v>2331</v>
      </c>
      <c r="F829" s="145">
        <v>26226</v>
      </c>
      <c r="G829" s="144">
        <v>2325</v>
      </c>
      <c r="H829" s="144">
        <v>0</v>
      </c>
      <c r="I829" s="140"/>
      <c r="J829" s="140"/>
      <c r="K829" s="174" t="s">
        <v>403</v>
      </c>
      <c r="L829" s="140" t="s">
        <v>1302</v>
      </c>
      <c r="M829" s="150">
        <v>626.346</v>
      </c>
      <c r="N829" s="150">
        <v>12.655000000000001</v>
      </c>
      <c r="O829" s="150">
        <v>12.090999999999999</v>
      </c>
      <c r="P829" s="150">
        <v>64.275999999999939</v>
      </c>
      <c r="Q829" s="150">
        <v>715.36799999999994</v>
      </c>
      <c r="R829" s="151">
        <f t="shared" si="24"/>
        <v>64.275999999999939</v>
      </c>
      <c r="S829" s="153">
        <f t="shared" si="25"/>
        <v>715.36799999999994</v>
      </c>
    </row>
    <row r="830" spans="1:19" x14ac:dyDescent="0.4">
      <c r="A830" s="136" t="s">
        <v>891</v>
      </c>
      <c r="B830" s="140" t="s">
        <v>2807</v>
      </c>
      <c r="C830" s="144">
        <v>125542</v>
      </c>
      <c r="D830" s="144">
        <v>2365</v>
      </c>
      <c r="E830" s="144">
        <v>910</v>
      </c>
      <c r="F830" s="145">
        <v>85027</v>
      </c>
      <c r="G830" s="144">
        <v>37240</v>
      </c>
      <c r="H830" s="144">
        <v>0</v>
      </c>
      <c r="I830" s="140"/>
      <c r="J830" s="140"/>
      <c r="K830" s="174" t="s">
        <v>711</v>
      </c>
      <c r="L830" s="140" t="s">
        <v>1607</v>
      </c>
      <c r="M830" s="150">
        <v>1348.9267000000002</v>
      </c>
      <c r="N830" s="150">
        <v>42.629599999999996</v>
      </c>
      <c r="O830" s="150">
        <v>54.756599999999992</v>
      </c>
      <c r="P830" s="150">
        <v>48.489499999999836</v>
      </c>
      <c r="Q830" s="150">
        <v>1494.8024</v>
      </c>
      <c r="R830" s="151">
        <f t="shared" si="24"/>
        <v>48.489499999999836</v>
      </c>
      <c r="S830" s="153">
        <f t="shared" si="25"/>
        <v>1494.8024</v>
      </c>
    </row>
    <row r="831" spans="1:19" x14ac:dyDescent="0.4">
      <c r="A831" s="136" t="s">
        <v>892</v>
      </c>
      <c r="B831" s="140" t="s">
        <v>2808</v>
      </c>
      <c r="C831" s="144">
        <v>163361</v>
      </c>
      <c r="D831" s="144">
        <v>16852</v>
      </c>
      <c r="E831" s="144">
        <v>26310</v>
      </c>
      <c r="F831" s="145">
        <v>99820</v>
      </c>
      <c r="G831" s="144">
        <v>20379</v>
      </c>
      <c r="H831" s="144">
        <v>0</v>
      </c>
      <c r="I831" s="140"/>
      <c r="J831" s="140"/>
      <c r="K831" s="174" t="s">
        <v>563</v>
      </c>
      <c r="L831" s="140" t="s">
        <v>1462</v>
      </c>
      <c r="M831" s="150">
        <v>1605.3919999999998</v>
      </c>
      <c r="N831" s="150">
        <v>31.678999999999998</v>
      </c>
      <c r="O831" s="150">
        <v>113.24000000000001</v>
      </c>
      <c r="P831" s="150">
        <v>114.20500000000001</v>
      </c>
      <c r="Q831" s="150">
        <v>1864.5159999999998</v>
      </c>
      <c r="R831" s="151">
        <f t="shared" si="24"/>
        <v>114.20500000000001</v>
      </c>
      <c r="S831" s="153">
        <f t="shared" si="25"/>
        <v>1864.5159999999998</v>
      </c>
    </row>
    <row r="832" spans="1:19" x14ac:dyDescent="0.4">
      <c r="A832" s="136" t="s">
        <v>893</v>
      </c>
      <c r="B832" s="140" t="s">
        <v>2809</v>
      </c>
      <c r="C832" s="144">
        <v>69664</v>
      </c>
      <c r="D832" s="144">
        <v>13911</v>
      </c>
      <c r="E832" s="144">
        <v>9602</v>
      </c>
      <c r="F832" s="145">
        <v>39997</v>
      </c>
      <c r="G832" s="144">
        <v>6154</v>
      </c>
      <c r="H832" s="144">
        <v>0</v>
      </c>
      <c r="I832" s="140"/>
      <c r="J832" s="140"/>
      <c r="K832" s="174" t="s">
        <v>658</v>
      </c>
      <c r="L832" s="140" t="s">
        <v>1554</v>
      </c>
      <c r="M832" s="150">
        <v>1043.6099999999999</v>
      </c>
      <c r="N832" s="150">
        <v>38.31</v>
      </c>
      <c r="O832" s="150">
        <v>56.390000000000008</v>
      </c>
      <c r="P832" s="150">
        <v>39.410000000000117</v>
      </c>
      <c r="Q832" s="150">
        <v>1177.72</v>
      </c>
      <c r="R832" s="151">
        <f t="shared" si="24"/>
        <v>39.410000000000117</v>
      </c>
      <c r="S832" s="153">
        <f t="shared" si="25"/>
        <v>1177.72</v>
      </c>
    </row>
    <row r="833" spans="1:19" x14ac:dyDescent="0.4">
      <c r="A833" s="136" t="s">
        <v>894</v>
      </c>
      <c r="B833" s="140" t="s">
        <v>2810</v>
      </c>
      <c r="C833" s="144">
        <v>85909</v>
      </c>
      <c r="D833" s="144">
        <v>48</v>
      </c>
      <c r="E833" s="144">
        <v>3260</v>
      </c>
      <c r="F833" s="145">
        <v>47960</v>
      </c>
      <c r="G833" s="144">
        <v>34641</v>
      </c>
      <c r="H833" s="144">
        <v>0</v>
      </c>
      <c r="I833" s="140"/>
      <c r="J833" s="140"/>
      <c r="K833" s="174" t="s">
        <v>30</v>
      </c>
      <c r="L833" s="140" t="s">
        <v>929</v>
      </c>
      <c r="M833" s="150">
        <v>382.39150000000001</v>
      </c>
      <c r="N833" s="150">
        <v>11.145999999999999</v>
      </c>
      <c r="O833" s="150">
        <v>35.484499999999997</v>
      </c>
      <c r="P833" s="150">
        <v>9.846899999999934</v>
      </c>
      <c r="Q833" s="150">
        <v>438.86889999999994</v>
      </c>
      <c r="R833" s="151">
        <f t="shared" si="24"/>
        <v>9.846899999999934</v>
      </c>
      <c r="S833" s="153">
        <f t="shared" si="25"/>
        <v>438.8689</v>
      </c>
    </row>
    <row r="834" spans="1:19" x14ac:dyDescent="0.4">
      <c r="A834" s="136" t="s">
        <v>895</v>
      </c>
      <c r="B834" s="140" t="s">
        <v>2811</v>
      </c>
      <c r="C834" s="144">
        <v>65126</v>
      </c>
      <c r="D834" s="144">
        <v>4282</v>
      </c>
      <c r="E834" s="144">
        <v>3913</v>
      </c>
      <c r="F834" s="145">
        <v>48585</v>
      </c>
      <c r="G834" s="144">
        <v>8346</v>
      </c>
      <c r="H834" s="144">
        <v>0</v>
      </c>
      <c r="I834" s="140"/>
      <c r="J834" s="140"/>
      <c r="K834" s="174" t="s">
        <v>850</v>
      </c>
      <c r="L834" s="140" t="s">
        <v>1744</v>
      </c>
      <c r="M834" s="150">
        <v>87.150199999999998</v>
      </c>
      <c r="N834" s="150">
        <v>644.32009999999991</v>
      </c>
      <c r="O834" s="150">
        <v>5.8986999999999998</v>
      </c>
      <c r="P834" s="150">
        <v>30.090500000000098</v>
      </c>
      <c r="Q834" s="150">
        <v>767.45950000000005</v>
      </c>
      <c r="R834" s="151">
        <f t="shared" si="24"/>
        <v>30.090500000000098</v>
      </c>
      <c r="S834" s="153">
        <f t="shared" si="25"/>
        <v>767.45950000000005</v>
      </c>
    </row>
    <row r="835" spans="1:19" x14ac:dyDescent="0.4">
      <c r="A835" s="136" t="s">
        <v>896</v>
      </c>
      <c r="B835" s="140" t="s">
        <v>2812</v>
      </c>
      <c r="C835" s="144">
        <v>59552</v>
      </c>
      <c r="D835" s="144">
        <v>8643</v>
      </c>
      <c r="E835" s="144">
        <v>7982</v>
      </c>
      <c r="F835" s="145">
        <v>37463</v>
      </c>
      <c r="G835" s="144">
        <v>5464</v>
      </c>
      <c r="H835" s="144">
        <v>0</v>
      </c>
      <c r="I835" s="140"/>
      <c r="J835" s="140"/>
      <c r="K835" s="174" t="s">
        <v>632</v>
      </c>
      <c r="L835" s="140" t="s">
        <v>1528</v>
      </c>
      <c r="M835" s="150">
        <v>8918.0830999999998</v>
      </c>
      <c r="N835" s="150">
        <v>1093.2562</v>
      </c>
      <c r="O835" s="150">
        <v>858.27009999999996</v>
      </c>
      <c r="P835" s="150">
        <v>1170.5673000000002</v>
      </c>
      <c r="Q835" s="150">
        <v>12040.1767</v>
      </c>
      <c r="R835" s="151">
        <f t="shared" si="24"/>
        <v>1170.5673000000002</v>
      </c>
      <c r="S835" s="153">
        <f t="shared" si="25"/>
        <v>12040.1767</v>
      </c>
    </row>
    <row r="836" spans="1:19" x14ac:dyDescent="0.4">
      <c r="A836" s="136" t="s">
        <v>897</v>
      </c>
      <c r="B836" s="140" t="s">
        <v>2813</v>
      </c>
      <c r="C836" s="144">
        <v>99739</v>
      </c>
      <c r="D836" s="144">
        <v>14840</v>
      </c>
      <c r="E836" s="144">
        <v>14969</v>
      </c>
      <c r="F836" s="145">
        <v>63731</v>
      </c>
      <c r="G836" s="144">
        <v>6199</v>
      </c>
      <c r="H836" s="144">
        <v>0</v>
      </c>
      <c r="I836" s="140"/>
      <c r="J836" s="140"/>
      <c r="K836" s="174" t="s">
        <v>404</v>
      </c>
      <c r="L836" s="140" t="s">
        <v>1303</v>
      </c>
      <c r="M836" s="150">
        <v>404.17439999999999</v>
      </c>
      <c r="N836" s="150">
        <v>49.016599999999997</v>
      </c>
      <c r="O836" s="150">
        <v>6.9008999999999991</v>
      </c>
      <c r="P836" s="150">
        <v>61.493000000000073</v>
      </c>
      <c r="Q836" s="150">
        <v>521.58490000000006</v>
      </c>
      <c r="R836" s="151">
        <f t="shared" si="24"/>
        <v>61.493000000000073</v>
      </c>
      <c r="S836" s="153">
        <f t="shared" si="25"/>
        <v>521.58490000000006</v>
      </c>
    </row>
    <row r="837" spans="1:19" x14ac:dyDescent="0.4">
      <c r="A837" s="136" t="s">
        <v>898</v>
      </c>
      <c r="B837" s="140" t="s">
        <v>2814</v>
      </c>
      <c r="C837" s="144">
        <v>67749</v>
      </c>
      <c r="D837" s="144">
        <v>8614</v>
      </c>
      <c r="E837" s="144">
        <v>7104</v>
      </c>
      <c r="F837" s="145">
        <v>41789</v>
      </c>
      <c r="G837" s="144">
        <v>10242</v>
      </c>
      <c r="H837" s="144">
        <v>0</v>
      </c>
      <c r="I837" s="140"/>
      <c r="J837" s="140"/>
      <c r="K837" s="174" t="s">
        <v>743</v>
      </c>
      <c r="L837" s="140" t="s">
        <v>1639</v>
      </c>
      <c r="M837" s="150">
        <v>1414.9810000000002</v>
      </c>
      <c r="N837" s="150">
        <v>19.561</v>
      </c>
      <c r="O837" s="150">
        <v>94.3005</v>
      </c>
      <c r="P837" s="150">
        <v>127.28039999999984</v>
      </c>
      <c r="Q837" s="150">
        <v>1656.1229000000001</v>
      </c>
      <c r="R837" s="151">
        <f t="shared" ref="R837:R900" si="26">SUM(Q837-M837-N837-O837)</f>
        <v>127.28039999999984</v>
      </c>
      <c r="S837" s="153">
        <f t="shared" ref="S837:S900" si="27">SUM(M837:P837)</f>
        <v>1656.1229000000001</v>
      </c>
    </row>
    <row r="838" spans="1:19" x14ac:dyDescent="0.4">
      <c r="A838" s="136" t="s">
        <v>899</v>
      </c>
      <c r="B838" s="140" t="s">
        <v>2815</v>
      </c>
      <c r="C838" s="144">
        <v>314309</v>
      </c>
      <c r="D838" s="144">
        <v>81135</v>
      </c>
      <c r="E838" s="144">
        <v>28000</v>
      </c>
      <c r="F838" s="145">
        <v>186837</v>
      </c>
      <c r="G838" s="144">
        <v>18337</v>
      </c>
      <c r="H838" s="144">
        <v>0</v>
      </c>
      <c r="I838" s="140"/>
      <c r="J838" s="140"/>
      <c r="K838" s="174" t="s">
        <v>873</v>
      </c>
      <c r="L838" s="140" t="s">
        <v>1767</v>
      </c>
      <c r="M838" s="150">
        <v>537.08269999999993</v>
      </c>
      <c r="N838" s="150">
        <v>24.8672</v>
      </c>
      <c r="O838" s="150">
        <v>87.228199999999987</v>
      </c>
      <c r="P838" s="150">
        <v>23.037200000000155</v>
      </c>
      <c r="Q838" s="150">
        <v>672.21530000000007</v>
      </c>
      <c r="R838" s="151">
        <f t="shared" si="26"/>
        <v>23.037200000000155</v>
      </c>
      <c r="S838" s="153">
        <f t="shared" si="27"/>
        <v>672.21530000000007</v>
      </c>
    </row>
    <row r="839" spans="1:19" x14ac:dyDescent="0.4">
      <c r="A839" s="136" t="s">
        <v>900</v>
      </c>
      <c r="B839" s="140" t="s">
        <v>2816</v>
      </c>
      <c r="C839" s="144">
        <v>64782</v>
      </c>
      <c r="D839" s="144">
        <v>17835</v>
      </c>
      <c r="E839" s="144">
        <v>4451</v>
      </c>
      <c r="F839" s="145">
        <v>39041</v>
      </c>
      <c r="G839" s="144">
        <v>3455</v>
      </c>
      <c r="H839" s="144">
        <v>0</v>
      </c>
      <c r="I839" s="140"/>
      <c r="J839" s="140"/>
      <c r="K839" s="174" t="s">
        <v>881</v>
      </c>
      <c r="L839" s="140" t="s">
        <v>1775</v>
      </c>
      <c r="M839" s="150">
        <v>1111.3902</v>
      </c>
      <c r="N839" s="150">
        <v>19.297200000000004</v>
      </c>
      <c r="O839" s="150">
        <v>30.9466</v>
      </c>
      <c r="P839" s="150">
        <v>34.151899999999799</v>
      </c>
      <c r="Q839" s="150">
        <v>1195.7858999999999</v>
      </c>
      <c r="R839" s="151">
        <f t="shared" si="26"/>
        <v>34.151899999999799</v>
      </c>
      <c r="S839" s="153">
        <f t="shared" si="27"/>
        <v>1195.7858999999999</v>
      </c>
    </row>
    <row r="840" spans="1:19" x14ac:dyDescent="0.4">
      <c r="A840" s="136" t="s">
        <v>901</v>
      </c>
      <c r="B840" s="140" t="s">
        <v>2817</v>
      </c>
      <c r="C840" s="144">
        <v>62821</v>
      </c>
      <c r="D840" s="144">
        <v>11675</v>
      </c>
      <c r="E840" s="144">
        <v>5027</v>
      </c>
      <c r="F840" s="145">
        <v>41519</v>
      </c>
      <c r="G840" s="144">
        <v>4600</v>
      </c>
      <c r="H840" s="144">
        <v>0</v>
      </c>
      <c r="I840" s="140"/>
      <c r="J840" s="140"/>
      <c r="K840" s="174" t="s">
        <v>633</v>
      </c>
      <c r="L840" s="140" t="s">
        <v>1529</v>
      </c>
      <c r="M840" s="150">
        <v>748.24379999999996</v>
      </c>
      <c r="N840" s="150">
        <v>34.908200000000001</v>
      </c>
      <c r="O840" s="150">
        <v>29.008299999999998</v>
      </c>
      <c r="P840" s="150">
        <v>80.853599999999972</v>
      </c>
      <c r="Q840" s="150">
        <v>893.01389999999992</v>
      </c>
      <c r="R840" s="151">
        <f t="shared" si="26"/>
        <v>80.853599999999972</v>
      </c>
      <c r="S840" s="153">
        <f t="shared" si="27"/>
        <v>893.01389999999992</v>
      </c>
    </row>
    <row r="841" spans="1:19" x14ac:dyDescent="0.4">
      <c r="A841" s="136" t="s">
        <v>902</v>
      </c>
      <c r="B841" s="140" t="s">
        <v>2818</v>
      </c>
      <c r="C841" s="144">
        <v>54907</v>
      </c>
      <c r="D841" s="144">
        <v>13818</v>
      </c>
      <c r="E841" s="144">
        <v>4249</v>
      </c>
      <c r="F841" s="145">
        <v>34337</v>
      </c>
      <c r="G841" s="144">
        <v>2503</v>
      </c>
      <c r="H841" s="144">
        <v>0</v>
      </c>
      <c r="I841" s="140"/>
      <c r="J841" s="140"/>
      <c r="K841" s="174" t="s">
        <v>475</v>
      </c>
      <c r="L841" s="140" t="s">
        <v>1374</v>
      </c>
      <c r="M841" s="150">
        <v>0</v>
      </c>
      <c r="N841" s="150">
        <v>0</v>
      </c>
      <c r="O841" s="150">
        <v>0</v>
      </c>
      <c r="P841" s="150">
        <v>0</v>
      </c>
      <c r="Q841" s="150">
        <v>0</v>
      </c>
      <c r="R841" s="151">
        <f t="shared" si="26"/>
        <v>0</v>
      </c>
      <c r="S841" s="153">
        <f t="shared" si="27"/>
        <v>0</v>
      </c>
    </row>
    <row r="842" spans="1:19" x14ac:dyDescent="0.4">
      <c r="A842" s="136" t="s">
        <v>903</v>
      </c>
      <c r="B842" s="140" t="s">
        <v>2819</v>
      </c>
      <c r="C842" s="144">
        <v>123650</v>
      </c>
      <c r="D842" s="144">
        <v>23213</v>
      </c>
      <c r="E842" s="144">
        <v>8973</v>
      </c>
      <c r="F842" s="145">
        <v>82747</v>
      </c>
      <c r="G842" s="144">
        <v>8717</v>
      </c>
      <c r="H842" s="144">
        <v>0</v>
      </c>
      <c r="I842" s="140"/>
      <c r="J842" s="140"/>
      <c r="K842" s="174" t="s">
        <v>744</v>
      </c>
      <c r="L842" s="140" t="s">
        <v>1640</v>
      </c>
      <c r="M842" s="150">
        <v>669.35749999999996</v>
      </c>
      <c r="N842" s="150">
        <v>13.526899999999999</v>
      </c>
      <c r="O842" s="150">
        <v>39.519500000000001</v>
      </c>
      <c r="P842" s="150">
        <v>29.239300000000021</v>
      </c>
      <c r="Q842" s="150">
        <v>751.64319999999998</v>
      </c>
      <c r="R842" s="151">
        <f t="shared" si="26"/>
        <v>29.239300000000021</v>
      </c>
      <c r="S842" s="153">
        <f t="shared" si="27"/>
        <v>751.64319999999998</v>
      </c>
    </row>
    <row r="843" spans="1:19" x14ac:dyDescent="0.4">
      <c r="A843" s="136" t="s">
        <v>904</v>
      </c>
      <c r="B843" s="140" t="s">
        <v>2820</v>
      </c>
      <c r="C843" s="144">
        <v>61198</v>
      </c>
      <c r="D843" s="144">
        <v>10763</v>
      </c>
      <c r="E843" s="144">
        <v>4893</v>
      </c>
      <c r="F843" s="145">
        <v>43902</v>
      </c>
      <c r="G843" s="144">
        <v>1575</v>
      </c>
      <c r="H843" s="144">
        <v>65</v>
      </c>
      <c r="I843" s="140"/>
      <c r="J843" s="140"/>
      <c r="K843" s="174" t="s">
        <v>108</v>
      </c>
      <c r="L843" s="140" t="s">
        <v>1007</v>
      </c>
      <c r="M843" s="150">
        <v>604.21040000000005</v>
      </c>
      <c r="N843" s="150">
        <v>11.815499999999998</v>
      </c>
      <c r="O843" s="150">
        <v>45.925800000000002</v>
      </c>
      <c r="P843" s="150">
        <v>24.548599999999986</v>
      </c>
      <c r="Q843" s="150">
        <v>686.50030000000004</v>
      </c>
      <c r="R843" s="151">
        <f t="shared" si="26"/>
        <v>24.548599999999986</v>
      </c>
      <c r="S843" s="153">
        <f t="shared" si="27"/>
        <v>686.50030000000004</v>
      </c>
    </row>
    <row r="844" spans="1:19" x14ac:dyDescent="0.4">
      <c r="A844" s="136" t="s">
        <v>905</v>
      </c>
      <c r="B844" s="140" t="s">
        <v>2821</v>
      </c>
      <c r="C844" s="144">
        <v>58966</v>
      </c>
      <c r="D844" s="144">
        <v>6806</v>
      </c>
      <c r="E844" s="144">
        <v>5947</v>
      </c>
      <c r="F844" s="145">
        <v>46213</v>
      </c>
      <c r="G844" s="144">
        <v>0</v>
      </c>
      <c r="H844" s="144">
        <v>0</v>
      </c>
      <c r="I844" s="140"/>
      <c r="J844" s="140"/>
      <c r="K844" s="174" t="s">
        <v>78</v>
      </c>
      <c r="L844" s="140" t="s">
        <v>977</v>
      </c>
      <c r="M844" s="150">
        <v>0</v>
      </c>
      <c r="N844" s="150">
        <v>0</v>
      </c>
      <c r="O844" s="150">
        <v>0</v>
      </c>
      <c r="P844" s="150">
        <v>0</v>
      </c>
      <c r="Q844" s="150">
        <v>0</v>
      </c>
      <c r="R844" s="151">
        <f t="shared" si="26"/>
        <v>0</v>
      </c>
      <c r="S844" s="153">
        <f t="shared" si="27"/>
        <v>0</v>
      </c>
    </row>
    <row r="845" spans="1:19" x14ac:dyDescent="0.4">
      <c r="A845" s="136" t="s">
        <v>828</v>
      </c>
      <c r="B845" s="140" t="s">
        <v>2822</v>
      </c>
      <c r="C845" s="144">
        <v>523753</v>
      </c>
      <c r="D845" s="144">
        <v>148026</v>
      </c>
      <c r="E845" s="144">
        <v>98354</v>
      </c>
      <c r="F845" s="145">
        <v>276886</v>
      </c>
      <c r="G845" s="144">
        <v>487</v>
      </c>
      <c r="H845" s="144">
        <v>0</v>
      </c>
      <c r="I845" s="140"/>
      <c r="J845" s="140"/>
      <c r="K845" s="174" t="s">
        <v>583</v>
      </c>
      <c r="L845" s="140" t="s">
        <v>1482</v>
      </c>
      <c r="M845" s="150">
        <v>721.37729999999999</v>
      </c>
      <c r="N845" s="150">
        <v>19.547599999999996</v>
      </c>
      <c r="O845" s="150">
        <v>42.088999999999999</v>
      </c>
      <c r="P845" s="150">
        <v>22.276099999999985</v>
      </c>
      <c r="Q845" s="150">
        <v>805.29</v>
      </c>
      <c r="R845" s="151">
        <f t="shared" si="26"/>
        <v>22.276099999999985</v>
      </c>
      <c r="S845" s="153">
        <f t="shared" si="27"/>
        <v>805.29</v>
      </c>
    </row>
    <row r="846" spans="1:19" x14ac:dyDescent="0.4">
      <c r="A846" s="136" t="s">
        <v>829</v>
      </c>
      <c r="B846" s="140" t="s">
        <v>2823</v>
      </c>
      <c r="C846" s="144">
        <v>130658</v>
      </c>
      <c r="D846" s="144">
        <v>8392</v>
      </c>
      <c r="E846" s="144">
        <v>18573</v>
      </c>
      <c r="F846" s="145">
        <v>103656</v>
      </c>
      <c r="G846" s="144">
        <v>37</v>
      </c>
      <c r="H846" s="144">
        <v>0</v>
      </c>
      <c r="I846" s="140"/>
      <c r="J846" s="140"/>
      <c r="K846" s="174" t="s">
        <v>584</v>
      </c>
      <c r="L846" s="140" t="s">
        <v>1483</v>
      </c>
      <c r="M846" s="150">
        <v>471.18369999999993</v>
      </c>
      <c r="N846" s="150">
        <v>16.9099</v>
      </c>
      <c r="O846" s="150">
        <v>24.380400000000002</v>
      </c>
      <c r="P846" s="150">
        <v>16.725400000000036</v>
      </c>
      <c r="Q846" s="150">
        <v>529.19939999999997</v>
      </c>
      <c r="R846" s="151">
        <f t="shared" si="26"/>
        <v>16.725400000000036</v>
      </c>
      <c r="S846" s="153">
        <f t="shared" si="27"/>
        <v>529.19939999999997</v>
      </c>
    </row>
    <row r="847" spans="1:19" x14ac:dyDescent="0.4">
      <c r="A847" s="136" t="s">
        <v>830</v>
      </c>
      <c r="B847" s="140" t="s">
        <v>2824</v>
      </c>
      <c r="C847" s="144">
        <v>150535</v>
      </c>
      <c r="D847" s="144">
        <v>24475</v>
      </c>
      <c r="E847" s="144">
        <v>5872</v>
      </c>
      <c r="F847" s="145">
        <v>118528</v>
      </c>
      <c r="G847" s="144">
        <v>1643</v>
      </c>
      <c r="H847" s="144">
        <v>17</v>
      </c>
      <c r="I847" s="140"/>
      <c r="J847" s="140"/>
      <c r="K847" s="174" t="s">
        <v>128</v>
      </c>
      <c r="L847" s="140" t="s">
        <v>1027</v>
      </c>
      <c r="M847" s="150">
        <v>395.91650000000004</v>
      </c>
      <c r="N847" s="150">
        <v>31.261600000000001</v>
      </c>
      <c r="O847" s="150">
        <v>33.904000000000003</v>
      </c>
      <c r="P847" s="150">
        <v>14.230899999999998</v>
      </c>
      <c r="Q847" s="150">
        <v>475.31300000000005</v>
      </c>
      <c r="R847" s="151">
        <f t="shared" si="26"/>
        <v>14.230899999999998</v>
      </c>
      <c r="S847" s="153">
        <f t="shared" si="27"/>
        <v>475.31300000000005</v>
      </c>
    </row>
    <row r="848" spans="1:19" x14ac:dyDescent="0.4">
      <c r="A848" s="136" t="s">
        <v>831</v>
      </c>
      <c r="B848" s="140" t="s">
        <v>2825</v>
      </c>
      <c r="C848" s="144">
        <v>98694</v>
      </c>
      <c r="D848" s="144">
        <v>11667</v>
      </c>
      <c r="E848" s="144">
        <v>16037</v>
      </c>
      <c r="F848" s="145">
        <v>70485</v>
      </c>
      <c r="G848" s="144">
        <v>505</v>
      </c>
      <c r="H848" s="144">
        <v>0</v>
      </c>
      <c r="I848" s="140"/>
      <c r="J848" s="140"/>
      <c r="K848" s="174" t="s">
        <v>634</v>
      </c>
      <c r="L848" s="140" t="s">
        <v>1530</v>
      </c>
      <c r="M848" s="150">
        <v>423.74339999999995</v>
      </c>
      <c r="N848" s="150">
        <v>11.1983</v>
      </c>
      <c r="O848" s="150">
        <v>32.854399999999998</v>
      </c>
      <c r="P848" s="150">
        <v>4.3834000000000657</v>
      </c>
      <c r="Q848" s="150">
        <v>472.17950000000002</v>
      </c>
      <c r="R848" s="151">
        <f t="shared" si="26"/>
        <v>4.3834000000000657</v>
      </c>
      <c r="S848" s="153">
        <f t="shared" si="27"/>
        <v>472.17950000000002</v>
      </c>
    </row>
    <row r="849" spans="1:19" x14ac:dyDescent="0.4">
      <c r="A849" s="136" t="s">
        <v>832</v>
      </c>
      <c r="B849" s="140" t="s">
        <v>2826</v>
      </c>
      <c r="C849" s="144">
        <v>89386</v>
      </c>
      <c r="D849" s="144">
        <v>9824</v>
      </c>
      <c r="E849" s="144">
        <v>8262</v>
      </c>
      <c r="F849" s="145">
        <v>65893</v>
      </c>
      <c r="G849" s="144">
        <v>5028</v>
      </c>
      <c r="H849" s="144">
        <v>379</v>
      </c>
      <c r="I849" s="140"/>
      <c r="J849" s="140"/>
      <c r="K849" s="174" t="s">
        <v>635</v>
      </c>
      <c r="L849" s="140" t="s">
        <v>1531</v>
      </c>
      <c r="M849" s="150">
        <v>604.14120000000003</v>
      </c>
      <c r="N849" s="150">
        <v>46.7164</v>
      </c>
      <c r="O849" s="150">
        <v>44.008600000000008</v>
      </c>
      <c r="P849" s="150">
        <v>46.322399999999924</v>
      </c>
      <c r="Q849" s="150">
        <v>741.18859999999995</v>
      </c>
      <c r="R849" s="151">
        <f t="shared" si="26"/>
        <v>46.322399999999924</v>
      </c>
      <c r="S849" s="153">
        <f t="shared" si="27"/>
        <v>741.18859999999995</v>
      </c>
    </row>
    <row r="850" spans="1:19" x14ac:dyDescent="0.4">
      <c r="A850" s="136" t="s">
        <v>833</v>
      </c>
      <c r="B850" s="140" t="s">
        <v>2827</v>
      </c>
      <c r="C850" s="144">
        <v>209207</v>
      </c>
      <c r="D850" s="144">
        <v>42291</v>
      </c>
      <c r="E850" s="144">
        <v>21287</v>
      </c>
      <c r="F850" s="145">
        <v>133775</v>
      </c>
      <c r="G850" s="144">
        <v>11854</v>
      </c>
      <c r="H850" s="144">
        <v>0</v>
      </c>
      <c r="I850" s="140"/>
      <c r="J850" s="140"/>
      <c r="K850" s="174" t="s">
        <v>636</v>
      </c>
      <c r="L850" s="140" t="s">
        <v>1532</v>
      </c>
      <c r="M850" s="150">
        <v>807.12889999999993</v>
      </c>
      <c r="N850" s="150">
        <v>17.125899999999998</v>
      </c>
      <c r="O850" s="150">
        <v>29.621099999999998</v>
      </c>
      <c r="P850" s="150">
        <v>21.273200000000045</v>
      </c>
      <c r="Q850" s="150">
        <v>875.14909999999998</v>
      </c>
      <c r="R850" s="151">
        <f t="shared" si="26"/>
        <v>21.273200000000045</v>
      </c>
      <c r="S850" s="153">
        <f t="shared" si="27"/>
        <v>875.14909999999998</v>
      </c>
    </row>
    <row r="851" spans="1:19" x14ac:dyDescent="0.4">
      <c r="A851" s="136" t="s">
        <v>834</v>
      </c>
      <c r="B851" s="140" t="s">
        <v>2828</v>
      </c>
      <c r="C851" s="144">
        <v>74602</v>
      </c>
      <c r="D851" s="144">
        <v>7908</v>
      </c>
      <c r="E851" s="144">
        <v>8865</v>
      </c>
      <c r="F851" s="145">
        <v>57756</v>
      </c>
      <c r="G851" s="144">
        <v>73</v>
      </c>
      <c r="H851" s="144">
        <v>0</v>
      </c>
      <c r="I851" s="140"/>
      <c r="J851" s="140"/>
      <c r="K851" s="174" t="s">
        <v>674</v>
      </c>
      <c r="L851" s="140" t="s">
        <v>1570</v>
      </c>
      <c r="M851" s="150">
        <v>557.73140000000001</v>
      </c>
      <c r="N851" s="150">
        <v>24.510400000000001</v>
      </c>
      <c r="O851" s="150">
        <v>41.730199999999996</v>
      </c>
      <c r="P851" s="150">
        <v>18.556199999999848</v>
      </c>
      <c r="Q851" s="150">
        <v>642.52819999999986</v>
      </c>
      <c r="R851" s="151">
        <f t="shared" si="26"/>
        <v>18.556199999999848</v>
      </c>
      <c r="S851" s="153">
        <f t="shared" si="27"/>
        <v>642.52819999999986</v>
      </c>
    </row>
    <row r="852" spans="1:19" x14ac:dyDescent="0.4">
      <c r="A852" s="136" t="s">
        <v>835</v>
      </c>
      <c r="B852" s="140" t="s">
        <v>2829</v>
      </c>
      <c r="C852" s="144">
        <v>89711</v>
      </c>
      <c r="D852" s="144">
        <v>15964</v>
      </c>
      <c r="E852" s="144">
        <v>12881</v>
      </c>
      <c r="F852" s="145">
        <v>60822</v>
      </c>
      <c r="G852" s="144">
        <v>44</v>
      </c>
      <c r="H852" s="144">
        <v>0</v>
      </c>
      <c r="I852" s="140"/>
      <c r="J852" s="140"/>
      <c r="K852" s="174" t="s">
        <v>675</v>
      </c>
      <c r="L852" s="140" t="s">
        <v>1571</v>
      </c>
      <c r="M852" s="150">
        <v>738.86</v>
      </c>
      <c r="N852" s="150">
        <v>15.158999999999999</v>
      </c>
      <c r="O852" s="150">
        <v>30.892000000000003</v>
      </c>
      <c r="P852" s="150">
        <v>2.765000000000029</v>
      </c>
      <c r="Q852" s="150">
        <v>787.67600000000004</v>
      </c>
      <c r="R852" s="151">
        <f t="shared" si="26"/>
        <v>2.765000000000029</v>
      </c>
      <c r="S852" s="153">
        <f t="shared" si="27"/>
        <v>787.67600000000004</v>
      </c>
    </row>
    <row r="853" spans="1:19" x14ac:dyDescent="0.4">
      <c r="A853" s="136" t="s">
        <v>836</v>
      </c>
      <c r="B853" s="140" t="s">
        <v>2830</v>
      </c>
      <c r="C853" s="144">
        <v>59580</v>
      </c>
      <c r="D853" s="144">
        <v>9761</v>
      </c>
      <c r="E853" s="144">
        <v>7812</v>
      </c>
      <c r="F853" s="145">
        <v>41691</v>
      </c>
      <c r="G853" s="144">
        <v>307</v>
      </c>
      <c r="H853" s="144">
        <v>9</v>
      </c>
      <c r="I853" s="140"/>
      <c r="J853" s="140"/>
      <c r="K853" s="174" t="s">
        <v>676</v>
      </c>
      <c r="L853" s="140" t="s">
        <v>1572</v>
      </c>
      <c r="M853" s="150">
        <v>312.1619</v>
      </c>
      <c r="N853" s="150">
        <v>618.73149999999998</v>
      </c>
      <c r="O853" s="150">
        <v>42.830599999999997</v>
      </c>
      <c r="P853" s="150">
        <v>41.872200000000142</v>
      </c>
      <c r="Q853" s="150">
        <v>1015.5962000000002</v>
      </c>
      <c r="R853" s="151">
        <f t="shared" si="26"/>
        <v>41.872200000000142</v>
      </c>
      <c r="S853" s="153">
        <f t="shared" si="27"/>
        <v>1015.5962000000001</v>
      </c>
    </row>
    <row r="854" spans="1:19" x14ac:dyDescent="0.4">
      <c r="A854" s="136" t="s">
        <v>837</v>
      </c>
      <c r="B854" s="140" t="s">
        <v>2831</v>
      </c>
      <c r="C854" s="144">
        <v>37218</v>
      </c>
      <c r="D854" s="144">
        <v>3692</v>
      </c>
      <c r="E854" s="144">
        <v>2212</v>
      </c>
      <c r="F854" s="145">
        <v>30660</v>
      </c>
      <c r="G854" s="144">
        <v>654</v>
      </c>
      <c r="H854" s="144">
        <v>0</v>
      </c>
      <c r="I854" s="140"/>
      <c r="J854" s="140"/>
      <c r="K854" s="174" t="s">
        <v>745</v>
      </c>
      <c r="L854" s="140" t="s">
        <v>1641</v>
      </c>
      <c r="M854" s="150">
        <v>625.62859999999989</v>
      </c>
      <c r="N854" s="150">
        <v>29.652199999999997</v>
      </c>
      <c r="O854" s="150">
        <v>12.198</v>
      </c>
      <c r="P854" s="150">
        <v>32.635200000000147</v>
      </c>
      <c r="Q854" s="150">
        <v>700.11400000000003</v>
      </c>
      <c r="R854" s="151">
        <f t="shared" si="26"/>
        <v>32.635200000000147</v>
      </c>
      <c r="S854" s="153">
        <f t="shared" si="27"/>
        <v>700.11400000000003</v>
      </c>
    </row>
    <row r="855" spans="1:19" x14ac:dyDescent="0.4">
      <c r="A855" s="136" t="s">
        <v>863</v>
      </c>
      <c r="B855" s="140" t="s">
        <v>2832</v>
      </c>
      <c r="C855" s="144">
        <v>518939</v>
      </c>
      <c r="D855" s="144">
        <v>165053</v>
      </c>
      <c r="E855" s="144">
        <v>55873</v>
      </c>
      <c r="F855" s="145">
        <v>262348</v>
      </c>
      <c r="G855" s="144">
        <v>35665</v>
      </c>
      <c r="H855" s="144">
        <v>0</v>
      </c>
      <c r="I855" s="140"/>
      <c r="J855" s="140"/>
      <c r="K855" s="174" t="s">
        <v>746</v>
      </c>
      <c r="L855" s="140" t="s">
        <v>1642</v>
      </c>
      <c r="M855" s="150">
        <v>1044.2470000000001</v>
      </c>
      <c r="N855" s="150">
        <v>11.989699999999999</v>
      </c>
      <c r="O855" s="150">
        <v>85.515199999999993</v>
      </c>
      <c r="P855" s="150">
        <v>48.710500000000053</v>
      </c>
      <c r="Q855" s="150">
        <v>1190.4624000000001</v>
      </c>
      <c r="R855" s="151">
        <f t="shared" si="26"/>
        <v>48.710500000000053</v>
      </c>
      <c r="S855" s="153">
        <f t="shared" si="27"/>
        <v>1190.4624000000003</v>
      </c>
    </row>
    <row r="856" spans="1:19" x14ac:dyDescent="0.4">
      <c r="A856" s="136" t="s">
        <v>864</v>
      </c>
      <c r="B856" s="140" t="s">
        <v>2833</v>
      </c>
      <c r="C856" s="144">
        <v>66916</v>
      </c>
      <c r="D856" s="144">
        <v>9945</v>
      </c>
      <c r="E856" s="144">
        <v>6338</v>
      </c>
      <c r="F856" s="145">
        <v>50345</v>
      </c>
      <c r="G856" s="144">
        <v>288</v>
      </c>
      <c r="H856" s="144">
        <v>0</v>
      </c>
      <c r="I856" s="140"/>
      <c r="J856" s="140"/>
      <c r="K856" s="174" t="s">
        <v>174</v>
      </c>
      <c r="L856" s="140" t="s">
        <v>1073</v>
      </c>
      <c r="M856" s="150">
        <v>603.66919999999993</v>
      </c>
      <c r="N856" s="150">
        <v>8.9192</v>
      </c>
      <c r="O856" s="150">
        <v>18.274100000000001</v>
      </c>
      <c r="P856" s="150">
        <v>34.865000000000023</v>
      </c>
      <c r="Q856" s="150">
        <v>665.72749999999996</v>
      </c>
      <c r="R856" s="151">
        <f t="shared" si="26"/>
        <v>34.865000000000023</v>
      </c>
      <c r="S856" s="153">
        <f t="shared" si="27"/>
        <v>665.72749999999996</v>
      </c>
    </row>
    <row r="857" spans="1:19" x14ac:dyDescent="0.4">
      <c r="A857" s="136" t="s">
        <v>865</v>
      </c>
      <c r="B857" s="140" t="s">
        <v>2834</v>
      </c>
      <c r="C857" s="144">
        <v>74679</v>
      </c>
      <c r="D857" s="144">
        <v>13310</v>
      </c>
      <c r="E857" s="144">
        <v>4633</v>
      </c>
      <c r="F857" s="145">
        <v>52041</v>
      </c>
      <c r="G857" s="144">
        <v>4599</v>
      </c>
      <c r="H857" s="144">
        <v>96</v>
      </c>
      <c r="I857" s="140"/>
      <c r="J857" s="140"/>
      <c r="K857" s="174" t="s">
        <v>175</v>
      </c>
      <c r="L857" s="140" t="s">
        <v>1074</v>
      </c>
      <c r="M857" s="150">
        <v>0</v>
      </c>
      <c r="N857" s="150">
        <v>0</v>
      </c>
      <c r="O857" s="150">
        <v>0</v>
      </c>
      <c r="P857" s="150">
        <v>0</v>
      </c>
      <c r="Q857" s="150">
        <v>0</v>
      </c>
      <c r="R857" s="151">
        <f t="shared" si="26"/>
        <v>0</v>
      </c>
      <c r="S857" s="153">
        <f t="shared" si="27"/>
        <v>0</v>
      </c>
    </row>
    <row r="858" spans="1:19" x14ac:dyDescent="0.4">
      <c r="A858" s="136" t="s">
        <v>866</v>
      </c>
      <c r="B858" s="140" t="s">
        <v>2835</v>
      </c>
      <c r="C858" s="144">
        <v>85382</v>
      </c>
      <c r="D858" s="144">
        <v>18338</v>
      </c>
      <c r="E858" s="144">
        <v>1973</v>
      </c>
      <c r="F858" s="145">
        <v>53018</v>
      </c>
      <c r="G858" s="144">
        <v>12053</v>
      </c>
      <c r="H858" s="144">
        <v>0</v>
      </c>
      <c r="I858" s="140"/>
      <c r="J858" s="140"/>
      <c r="K858" s="174" t="s">
        <v>747</v>
      </c>
      <c r="L858" s="140" t="s">
        <v>1643</v>
      </c>
      <c r="M858" s="150">
        <v>693.08789999999999</v>
      </c>
      <c r="N858" s="150">
        <v>20.855799999999995</v>
      </c>
      <c r="O858" s="150">
        <v>57.570300000000003</v>
      </c>
      <c r="P858" s="150">
        <v>29.010700000000071</v>
      </c>
      <c r="Q858" s="150">
        <v>800.52470000000005</v>
      </c>
      <c r="R858" s="151">
        <f t="shared" si="26"/>
        <v>29.010700000000071</v>
      </c>
      <c r="S858" s="153">
        <f t="shared" si="27"/>
        <v>800.52470000000005</v>
      </c>
    </row>
    <row r="859" spans="1:19" x14ac:dyDescent="0.4">
      <c r="A859" s="136" t="s">
        <v>867</v>
      </c>
      <c r="B859" s="140" t="s">
        <v>2836</v>
      </c>
      <c r="C859" s="144">
        <v>168541</v>
      </c>
      <c r="D859" s="144">
        <v>47143</v>
      </c>
      <c r="E859" s="144">
        <v>89395</v>
      </c>
      <c r="F859" s="145">
        <v>31684</v>
      </c>
      <c r="G859" s="144">
        <v>0</v>
      </c>
      <c r="H859" s="144">
        <v>319</v>
      </c>
      <c r="I859" s="140"/>
      <c r="J859" s="140"/>
      <c r="K859" s="174" t="s">
        <v>199</v>
      </c>
      <c r="L859" s="140" t="s">
        <v>1098</v>
      </c>
      <c r="M859" s="150">
        <v>0</v>
      </c>
      <c r="N859" s="150">
        <v>0</v>
      </c>
      <c r="O859" s="150">
        <v>0</v>
      </c>
      <c r="P859" s="150">
        <v>0</v>
      </c>
      <c r="Q859" s="150">
        <v>0</v>
      </c>
      <c r="R859" s="151">
        <f t="shared" si="26"/>
        <v>0</v>
      </c>
      <c r="S859" s="153">
        <f t="shared" si="27"/>
        <v>0</v>
      </c>
    </row>
    <row r="860" spans="1:19" x14ac:dyDescent="0.4">
      <c r="A860" s="136" t="s">
        <v>868</v>
      </c>
      <c r="B860" s="140" t="s">
        <v>2837</v>
      </c>
      <c r="C860" s="144">
        <v>101148</v>
      </c>
      <c r="D860" s="144">
        <v>30437</v>
      </c>
      <c r="E860" s="144">
        <v>6858</v>
      </c>
      <c r="F860" s="145">
        <v>58736</v>
      </c>
      <c r="G860" s="144">
        <v>5101</v>
      </c>
      <c r="H860" s="144">
        <v>16</v>
      </c>
      <c r="I860" s="140"/>
      <c r="J860" s="140"/>
      <c r="K860" s="174" t="s">
        <v>200</v>
      </c>
      <c r="L860" s="140" t="s">
        <v>1099</v>
      </c>
      <c r="M860" s="150">
        <v>0</v>
      </c>
      <c r="N860" s="150">
        <v>0</v>
      </c>
      <c r="O860" s="150">
        <v>0</v>
      </c>
      <c r="P860" s="150">
        <v>0</v>
      </c>
      <c r="Q860" s="150">
        <v>0</v>
      </c>
      <c r="R860" s="151">
        <f t="shared" si="26"/>
        <v>0</v>
      </c>
      <c r="S860" s="153">
        <f t="shared" si="27"/>
        <v>0</v>
      </c>
    </row>
    <row r="861" spans="1:19" x14ac:dyDescent="0.4">
      <c r="A861" s="136" t="s">
        <v>869</v>
      </c>
      <c r="B861" s="140" t="s">
        <v>2838</v>
      </c>
      <c r="C861" s="144">
        <v>44371</v>
      </c>
      <c r="D861" s="144">
        <v>10747</v>
      </c>
      <c r="E861" s="144">
        <v>1922</v>
      </c>
      <c r="F861" s="145">
        <v>30625</v>
      </c>
      <c r="G861" s="144">
        <v>947</v>
      </c>
      <c r="H861" s="144">
        <v>130</v>
      </c>
      <c r="I861" s="140"/>
      <c r="J861" s="140"/>
      <c r="K861" s="174" t="s">
        <v>201</v>
      </c>
      <c r="L861" s="140" t="s">
        <v>1100</v>
      </c>
      <c r="M861" s="150">
        <v>0</v>
      </c>
      <c r="N861" s="150">
        <v>0</v>
      </c>
      <c r="O861" s="150">
        <v>0</v>
      </c>
      <c r="P861" s="150">
        <v>0</v>
      </c>
      <c r="Q861" s="150">
        <v>0</v>
      </c>
      <c r="R861" s="151">
        <f t="shared" si="26"/>
        <v>0</v>
      </c>
      <c r="S861" s="153">
        <f t="shared" si="27"/>
        <v>0</v>
      </c>
    </row>
    <row r="862" spans="1:19" x14ac:dyDescent="0.4">
      <c r="A862" s="136" t="s">
        <v>870</v>
      </c>
      <c r="B862" s="140" t="s">
        <v>2839</v>
      </c>
      <c r="C862" s="144">
        <v>73341</v>
      </c>
      <c r="D862" s="144">
        <v>8434</v>
      </c>
      <c r="E862" s="144">
        <v>5822</v>
      </c>
      <c r="F862" s="145">
        <v>57880</v>
      </c>
      <c r="G862" s="144">
        <v>1199</v>
      </c>
      <c r="H862" s="144">
        <v>6</v>
      </c>
      <c r="I862" s="140"/>
      <c r="J862" s="140"/>
      <c r="K862" s="174" t="s">
        <v>494</v>
      </c>
      <c r="L862" s="140" t="s">
        <v>1393</v>
      </c>
      <c r="M862" s="150">
        <v>77.932000000000002</v>
      </c>
      <c r="N862" s="150">
        <v>14.253700000000002</v>
      </c>
      <c r="O862" s="150">
        <v>28.002400000000002</v>
      </c>
      <c r="P862" s="150">
        <v>298.69870000000003</v>
      </c>
      <c r="Q862" s="150">
        <v>418.88680000000005</v>
      </c>
      <c r="R862" s="151">
        <f t="shared" si="26"/>
        <v>298.69870000000003</v>
      </c>
      <c r="S862" s="153">
        <f t="shared" si="27"/>
        <v>418.88679999999999</v>
      </c>
    </row>
    <row r="863" spans="1:19" x14ac:dyDescent="0.4">
      <c r="A863" s="136" t="s">
        <v>871</v>
      </c>
      <c r="B863" s="140" t="s">
        <v>2840</v>
      </c>
      <c r="C863" s="144">
        <v>59791</v>
      </c>
      <c r="D863" s="144">
        <v>12328</v>
      </c>
      <c r="E863" s="144">
        <v>3644</v>
      </c>
      <c r="F863" s="145">
        <v>41390</v>
      </c>
      <c r="G863" s="144">
        <v>2429</v>
      </c>
      <c r="H863" s="144">
        <v>0</v>
      </c>
      <c r="I863" s="140"/>
      <c r="J863" s="140"/>
      <c r="K863" s="174" t="s">
        <v>495</v>
      </c>
      <c r="L863" s="140" t="s">
        <v>1394</v>
      </c>
      <c r="M863" s="150">
        <v>0</v>
      </c>
      <c r="N863" s="150">
        <v>0</v>
      </c>
      <c r="O863" s="150">
        <v>0</v>
      </c>
      <c r="P863" s="150">
        <v>0</v>
      </c>
      <c r="Q863" s="150">
        <v>0</v>
      </c>
      <c r="R863" s="151">
        <f t="shared" si="26"/>
        <v>0</v>
      </c>
      <c r="S863" s="153">
        <f t="shared" si="27"/>
        <v>0</v>
      </c>
    </row>
    <row r="864" spans="1:19" x14ac:dyDescent="0.4">
      <c r="A864" s="136" t="s">
        <v>872</v>
      </c>
      <c r="B864" s="140" t="s">
        <v>2841</v>
      </c>
      <c r="C864" s="144">
        <v>87661</v>
      </c>
      <c r="D864" s="144">
        <v>15840</v>
      </c>
      <c r="E864" s="144">
        <v>5257</v>
      </c>
      <c r="F864" s="145">
        <v>66430</v>
      </c>
      <c r="G864" s="144">
        <v>127</v>
      </c>
      <c r="H864" s="144">
        <v>7</v>
      </c>
      <c r="I864" s="140"/>
      <c r="J864" s="140"/>
      <c r="K864" s="174" t="s">
        <v>496</v>
      </c>
      <c r="L864" s="140" t="s">
        <v>1395</v>
      </c>
      <c r="M864" s="150">
        <v>0</v>
      </c>
      <c r="N864" s="150">
        <v>0</v>
      </c>
      <c r="O864" s="150">
        <v>0</v>
      </c>
      <c r="P864" s="150">
        <v>0</v>
      </c>
      <c r="Q864" s="150">
        <v>0</v>
      </c>
      <c r="R864" s="151">
        <f t="shared" si="26"/>
        <v>0</v>
      </c>
      <c r="S864" s="153">
        <f t="shared" si="27"/>
        <v>0</v>
      </c>
    </row>
    <row r="865" spans="1:19" x14ac:dyDescent="0.4">
      <c r="A865" s="136" t="s">
        <v>873</v>
      </c>
      <c r="B865" s="140" t="s">
        <v>2842</v>
      </c>
      <c r="C865" s="144">
        <v>63512</v>
      </c>
      <c r="D865" s="144">
        <v>12054</v>
      </c>
      <c r="E865" s="144">
        <v>3889</v>
      </c>
      <c r="F865" s="145">
        <v>44378</v>
      </c>
      <c r="G865" s="144">
        <v>3189</v>
      </c>
      <c r="H865" s="144">
        <v>2</v>
      </c>
      <c r="I865" s="140"/>
      <c r="J865" s="140"/>
      <c r="K865" s="174" t="s">
        <v>381</v>
      </c>
      <c r="L865" s="140" t="s">
        <v>1280</v>
      </c>
      <c r="M865" s="150">
        <v>742.11449999999991</v>
      </c>
      <c r="N865" s="150">
        <v>37.421399999999991</v>
      </c>
      <c r="O865" s="150">
        <v>65.915999999999997</v>
      </c>
      <c r="P865" s="150">
        <v>64.231800000000135</v>
      </c>
      <c r="Q865" s="150">
        <v>909.68370000000004</v>
      </c>
      <c r="R865" s="151">
        <f t="shared" si="26"/>
        <v>64.231800000000135</v>
      </c>
      <c r="S865" s="153">
        <f t="shared" si="27"/>
        <v>909.68369999999993</v>
      </c>
    </row>
    <row r="866" spans="1:19" x14ac:dyDescent="0.4">
      <c r="A866" s="136" t="s">
        <v>851</v>
      </c>
      <c r="B866" s="140" t="s">
        <v>2843</v>
      </c>
      <c r="C866" s="144">
        <v>318835</v>
      </c>
      <c r="D866" s="144">
        <v>70106</v>
      </c>
      <c r="E866" s="144">
        <v>34789</v>
      </c>
      <c r="F866" s="145">
        <v>191433</v>
      </c>
      <c r="G866" s="144">
        <v>21666</v>
      </c>
      <c r="H866" s="144">
        <v>841</v>
      </c>
      <c r="I866" s="140"/>
      <c r="J866" s="140"/>
      <c r="K866" s="174" t="s">
        <v>167</v>
      </c>
      <c r="L866" s="140" t="s">
        <v>1066</v>
      </c>
      <c r="M866" s="150">
        <v>345.10419999999999</v>
      </c>
      <c r="N866" s="150">
        <v>10.5937</v>
      </c>
      <c r="O866" s="150">
        <v>8.9602000000000004</v>
      </c>
      <c r="P866" s="150">
        <v>16.688199999999995</v>
      </c>
      <c r="Q866" s="150">
        <v>381.34629999999999</v>
      </c>
      <c r="R866" s="151">
        <f t="shared" si="26"/>
        <v>16.688199999999995</v>
      </c>
      <c r="S866" s="153">
        <f t="shared" si="27"/>
        <v>381.34629999999999</v>
      </c>
    </row>
    <row r="867" spans="1:19" x14ac:dyDescent="0.4">
      <c r="A867" s="136" t="s">
        <v>852</v>
      </c>
      <c r="B867" s="140" t="s">
        <v>2844</v>
      </c>
      <c r="C867" s="144">
        <v>129537</v>
      </c>
      <c r="D867" s="144">
        <v>20787</v>
      </c>
      <c r="E867" s="144">
        <v>9702</v>
      </c>
      <c r="F867" s="145">
        <v>98890</v>
      </c>
      <c r="G867" s="144">
        <v>158</v>
      </c>
      <c r="H867" s="144">
        <v>0</v>
      </c>
      <c r="I867" s="140"/>
      <c r="J867" s="140"/>
      <c r="K867" s="174" t="s">
        <v>712</v>
      </c>
      <c r="L867" s="140" t="s">
        <v>1608</v>
      </c>
      <c r="M867" s="150">
        <v>1146.8706000000002</v>
      </c>
      <c r="N867" s="150">
        <v>26.552100000000003</v>
      </c>
      <c r="O867" s="150">
        <v>84.592299999999994</v>
      </c>
      <c r="P867" s="150">
        <v>51.955699999999666</v>
      </c>
      <c r="Q867" s="150">
        <v>1309.9706999999999</v>
      </c>
      <c r="R867" s="151">
        <f t="shared" si="26"/>
        <v>51.955699999999666</v>
      </c>
      <c r="S867" s="153">
        <f t="shared" si="27"/>
        <v>1309.9707000000001</v>
      </c>
    </row>
    <row r="868" spans="1:19" x14ac:dyDescent="0.4">
      <c r="A868" s="136" t="s">
        <v>853</v>
      </c>
      <c r="B868" s="140" t="s">
        <v>2845</v>
      </c>
      <c r="C868" s="144">
        <v>75541</v>
      </c>
      <c r="D868" s="144">
        <v>8112</v>
      </c>
      <c r="E868" s="144">
        <v>8132</v>
      </c>
      <c r="F868" s="145">
        <v>55314</v>
      </c>
      <c r="G868" s="144">
        <v>3978</v>
      </c>
      <c r="H868" s="144">
        <v>5</v>
      </c>
      <c r="I868" s="140"/>
      <c r="J868" s="140"/>
      <c r="K868" s="174" t="s">
        <v>713</v>
      </c>
      <c r="L868" s="140" t="s">
        <v>1609</v>
      </c>
      <c r="M868" s="150">
        <v>132.95410000000001</v>
      </c>
      <c r="N868" s="150">
        <v>38.926400000000001</v>
      </c>
      <c r="O868" s="150">
        <v>99.473300000000009</v>
      </c>
      <c r="P868" s="150">
        <v>942.13639999999998</v>
      </c>
      <c r="Q868" s="150">
        <v>1213.4902</v>
      </c>
      <c r="R868" s="151">
        <f t="shared" si="26"/>
        <v>942.13639999999998</v>
      </c>
      <c r="S868" s="153">
        <f t="shared" si="27"/>
        <v>1213.4902</v>
      </c>
    </row>
    <row r="869" spans="1:19" x14ac:dyDescent="0.4">
      <c r="A869" s="136" t="s">
        <v>854</v>
      </c>
      <c r="B869" s="140" t="s">
        <v>2846</v>
      </c>
      <c r="C869" s="144">
        <v>70895</v>
      </c>
      <c r="D869" s="144">
        <v>11351</v>
      </c>
      <c r="E869" s="144">
        <v>7071</v>
      </c>
      <c r="F869" s="145">
        <v>49493</v>
      </c>
      <c r="G869" s="144">
        <v>2833</v>
      </c>
      <c r="H869" s="144">
        <v>147</v>
      </c>
      <c r="I869" s="140"/>
      <c r="J869" s="140"/>
      <c r="K869" s="174" t="s">
        <v>714</v>
      </c>
      <c r="L869" s="140" t="s">
        <v>1610</v>
      </c>
      <c r="M869" s="150">
        <v>568.93880000000001</v>
      </c>
      <c r="N869" s="150">
        <v>17.8142</v>
      </c>
      <c r="O869" s="150">
        <v>51.670499999999997</v>
      </c>
      <c r="P869" s="150">
        <v>8.3586000000000027</v>
      </c>
      <c r="Q869" s="150">
        <v>646.78210000000001</v>
      </c>
      <c r="R869" s="151">
        <f t="shared" si="26"/>
        <v>8.3586000000000027</v>
      </c>
      <c r="S869" s="153">
        <f t="shared" si="27"/>
        <v>646.78210000000001</v>
      </c>
    </row>
    <row r="870" spans="1:19" x14ac:dyDescent="0.4">
      <c r="A870" s="136" t="s">
        <v>855</v>
      </c>
      <c r="B870" s="140" t="s">
        <v>2847</v>
      </c>
      <c r="C870" s="144">
        <v>71996</v>
      </c>
      <c r="D870" s="144">
        <v>6720</v>
      </c>
      <c r="E870" s="144">
        <v>6317</v>
      </c>
      <c r="F870" s="145">
        <v>58953</v>
      </c>
      <c r="G870" s="144">
        <v>6</v>
      </c>
      <c r="H870" s="144">
        <v>0</v>
      </c>
      <c r="I870" s="140"/>
      <c r="J870" s="140"/>
      <c r="K870" s="174" t="s">
        <v>434</v>
      </c>
      <c r="L870" s="140" t="s">
        <v>1333</v>
      </c>
      <c r="M870" s="150">
        <v>776.70270000000005</v>
      </c>
      <c r="N870" s="150">
        <v>25.425300000000004</v>
      </c>
      <c r="O870" s="150">
        <v>79.27770000000001</v>
      </c>
      <c r="P870" s="150">
        <v>34.695100000000096</v>
      </c>
      <c r="Q870" s="150">
        <v>916.10080000000016</v>
      </c>
      <c r="R870" s="151">
        <f t="shared" si="26"/>
        <v>34.695100000000096</v>
      </c>
      <c r="S870" s="153">
        <f t="shared" si="27"/>
        <v>916.10080000000016</v>
      </c>
    </row>
    <row r="871" spans="1:19" x14ac:dyDescent="0.4">
      <c r="A871" s="136" t="s">
        <v>856</v>
      </c>
      <c r="B871" s="140" t="s">
        <v>2848</v>
      </c>
      <c r="C871" s="144">
        <v>56235</v>
      </c>
      <c r="D871" s="144">
        <v>12765</v>
      </c>
      <c r="E871" s="144">
        <v>2166</v>
      </c>
      <c r="F871" s="145">
        <v>40440</v>
      </c>
      <c r="G871" s="144">
        <v>861</v>
      </c>
      <c r="H871" s="144">
        <v>3</v>
      </c>
      <c r="I871" s="140"/>
      <c r="J871" s="140"/>
      <c r="K871" s="174" t="s">
        <v>659</v>
      </c>
      <c r="L871" s="140" t="s">
        <v>1555</v>
      </c>
      <c r="M871" s="150">
        <v>1100.4799999999998</v>
      </c>
      <c r="N871" s="150">
        <v>70.86999999999999</v>
      </c>
      <c r="O871" s="150">
        <v>91.590000000000018</v>
      </c>
      <c r="P871" s="150">
        <v>53.420000000000087</v>
      </c>
      <c r="Q871" s="150">
        <v>1316.36</v>
      </c>
      <c r="R871" s="151">
        <f t="shared" si="26"/>
        <v>53.420000000000087</v>
      </c>
      <c r="S871" s="153">
        <f t="shared" si="27"/>
        <v>1316.3599999999997</v>
      </c>
    </row>
    <row r="872" spans="1:19" x14ac:dyDescent="0.4">
      <c r="A872" s="136" t="s">
        <v>857</v>
      </c>
      <c r="B872" s="140" t="s">
        <v>2849</v>
      </c>
      <c r="C872" s="144">
        <v>38479</v>
      </c>
      <c r="D872" s="144">
        <v>6230</v>
      </c>
      <c r="E872" s="144">
        <v>1640</v>
      </c>
      <c r="F872" s="145">
        <v>29190</v>
      </c>
      <c r="G872" s="144">
        <v>1419</v>
      </c>
      <c r="H872" s="144">
        <v>0</v>
      </c>
      <c r="I872" s="140"/>
      <c r="J872" s="140"/>
      <c r="K872" s="174" t="s">
        <v>555</v>
      </c>
      <c r="L872" s="140" t="s">
        <v>1454</v>
      </c>
      <c r="M872" s="150">
        <v>462.38550000000004</v>
      </c>
      <c r="N872" s="150">
        <v>12.594300000000002</v>
      </c>
      <c r="O872" s="150">
        <v>41.420300000000005</v>
      </c>
      <c r="P872" s="150">
        <v>22.557199999999987</v>
      </c>
      <c r="Q872" s="150">
        <v>538.95730000000003</v>
      </c>
      <c r="R872" s="151">
        <f t="shared" si="26"/>
        <v>22.557199999999987</v>
      </c>
      <c r="S872" s="153">
        <f t="shared" si="27"/>
        <v>538.95730000000003</v>
      </c>
    </row>
    <row r="873" spans="1:19" x14ac:dyDescent="0.4">
      <c r="A873" s="136" t="s">
        <v>858</v>
      </c>
      <c r="B873" s="140" t="s">
        <v>2850</v>
      </c>
      <c r="C873" s="144">
        <v>83449</v>
      </c>
      <c r="D873" s="144">
        <v>7165</v>
      </c>
      <c r="E873" s="144">
        <v>54193</v>
      </c>
      <c r="F873" s="145">
        <v>22020</v>
      </c>
      <c r="G873" s="144">
        <v>71</v>
      </c>
      <c r="H873" s="144">
        <v>0</v>
      </c>
      <c r="I873" s="140"/>
      <c r="J873" s="140"/>
      <c r="K873" s="174" t="s">
        <v>410</v>
      </c>
      <c r="L873" s="140" t="s">
        <v>1309</v>
      </c>
      <c r="M873" s="150">
        <v>259.25110000000006</v>
      </c>
      <c r="N873" s="150">
        <v>0.64569999999999994</v>
      </c>
      <c r="O873" s="150">
        <v>4.4243000000000006</v>
      </c>
      <c r="P873" s="150">
        <v>60.745699999999928</v>
      </c>
      <c r="Q873" s="150">
        <v>325.0668</v>
      </c>
      <c r="R873" s="151">
        <f t="shared" si="26"/>
        <v>60.745699999999928</v>
      </c>
      <c r="S873" s="153">
        <f t="shared" si="27"/>
        <v>325.0668</v>
      </c>
    </row>
    <row r="874" spans="1:19" x14ac:dyDescent="0.4">
      <c r="A874" s="136" t="s">
        <v>859</v>
      </c>
      <c r="B874" s="140" t="s">
        <v>2851</v>
      </c>
      <c r="C874" s="144">
        <v>76257</v>
      </c>
      <c r="D874" s="144">
        <v>9319</v>
      </c>
      <c r="E874" s="144">
        <v>3369</v>
      </c>
      <c r="F874" s="145">
        <v>63099</v>
      </c>
      <c r="G874" s="144">
        <v>0</v>
      </c>
      <c r="H874" s="144">
        <v>470</v>
      </c>
      <c r="I874" s="140"/>
      <c r="J874" s="140"/>
      <c r="K874" s="174" t="s">
        <v>905</v>
      </c>
      <c r="L874" s="140" t="s">
        <v>1799</v>
      </c>
      <c r="M874" s="150">
        <v>610.66390000000001</v>
      </c>
      <c r="N874" s="150">
        <v>11.137699999999999</v>
      </c>
      <c r="O874" s="150">
        <v>38.527500000000003</v>
      </c>
      <c r="P874" s="150">
        <v>35.380999999999887</v>
      </c>
      <c r="Q874" s="150">
        <v>695.7100999999999</v>
      </c>
      <c r="R874" s="151">
        <f t="shared" si="26"/>
        <v>35.380999999999887</v>
      </c>
      <c r="S874" s="153">
        <f t="shared" si="27"/>
        <v>695.7100999999999</v>
      </c>
    </row>
    <row r="875" spans="1:19" x14ac:dyDescent="0.4">
      <c r="A875" s="136" t="s">
        <v>860</v>
      </c>
      <c r="B875" s="140" t="s">
        <v>2852</v>
      </c>
      <c r="C875" s="144">
        <v>44019</v>
      </c>
      <c r="D875" s="144">
        <v>7972</v>
      </c>
      <c r="E875" s="144">
        <v>2642</v>
      </c>
      <c r="F875" s="145">
        <v>28831</v>
      </c>
      <c r="G875" s="144">
        <v>4574</v>
      </c>
      <c r="H875" s="144">
        <v>0</v>
      </c>
      <c r="I875" s="140"/>
      <c r="J875" s="140"/>
      <c r="K875" s="174" t="s">
        <v>435</v>
      </c>
      <c r="L875" s="140" t="s">
        <v>1334</v>
      </c>
      <c r="M875" s="150">
        <v>0</v>
      </c>
      <c r="N875" s="150">
        <v>0</v>
      </c>
      <c r="O875" s="150">
        <v>0</v>
      </c>
      <c r="P875" s="150">
        <v>0</v>
      </c>
      <c r="Q875" s="150">
        <v>0</v>
      </c>
      <c r="R875" s="151">
        <f t="shared" si="26"/>
        <v>0</v>
      </c>
      <c r="S875" s="153">
        <f t="shared" si="27"/>
        <v>0</v>
      </c>
    </row>
    <row r="876" spans="1:19" x14ac:dyDescent="0.4">
      <c r="A876" s="136" t="s">
        <v>861</v>
      </c>
      <c r="B876" s="140" t="s">
        <v>2853</v>
      </c>
      <c r="C876" s="144">
        <v>94000</v>
      </c>
      <c r="D876" s="144">
        <v>12933</v>
      </c>
      <c r="E876" s="144">
        <v>14450</v>
      </c>
      <c r="F876" s="145">
        <v>66493</v>
      </c>
      <c r="G876" s="144">
        <v>124</v>
      </c>
      <c r="H876" s="144">
        <v>0</v>
      </c>
      <c r="I876" s="140"/>
      <c r="J876" s="140"/>
      <c r="K876" s="174" t="s">
        <v>436</v>
      </c>
      <c r="L876" s="140" t="s">
        <v>1335</v>
      </c>
      <c r="M876" s="150">
        <v>0</v>
      </c>
      <c r="N876" s="150">
        <v>0</v>
      </c>
      <c r="O876" s="150">
        <v>0</v>
      </c>
      <c r="P876" s="150">
        <v>0</v>
      </c>
      <c r="Q876" s="150">
        <v>0</v>
      </c>
      <c r="R876" s="151">
        <f t="shared" si="26"/>
        <v>0</v>
      </c>
      <c r="S876" s="153">
        <f t="shared" si="27"/>
        <v>0</v>
      </c>
    </row>
    <row r="877" spans="1:19" x14ac:dyDescent="0.4">
      <c r="A877" s="136" t="s">
        <v>862</v>
      </c>
      <c r="B877" s="140" t="s">
        <v>2854</v>
      </c>
      <c r="C877" s="144">
        <v>34889</v>
      </c>
      <c r="D877" s="144">
        <v>4802</v>
      </c>
      <c r="E877" s="144">
        <v>1395</v>
      </c>
      <c r="F877" s="145">
        <v>28670</v>
      </c>
      <c r="G877" s="144">
        <v>22</v>
      </c>
      <c r="H877" s="144">
        <v>0</v>
      </c>
      <c r="I877" s="140"/>
      <c r="J877" s="140"/>
      <c r="K877" s="174" t="s">
        <v>437</v>
      </c>
      <c r="L877" s="140" t="s">
        <v>1336</v>
      </c>
      <c r="M877" s="150">
        <v>266.48840000000001</v>
      </c>
      <c r="N877" s="150">
        <v>5.6624999999999996</v>
      </c>
      <c r="O877" s="150">
        <v>12.844799999999999</v>
      </c>
      <c r="P877" s="150">
        <v>10.339599999999947</v>
      </c>
      <c r="Q877" s="150">
        <v>295.33529999999996</v>
      </c>
      <c r="R877" s="151">
        <f t="shared" si="26"/>
        <v>10.339599999999947</v>
      </c>
      <c r="S877" s="153">
        <f t="shared" si="27"/>
        <v>295.33530000000002</v>
      </c>
    </row>
    <row r="878" spans="1:19" x14ac:dyDescent="0.4">
      <c r="A878" s="136" t="s">
        <v>874</v>
      </c>
      <c r="B878" s="140" t="s">
        <v>2855</v>
      </c>
      <c r="C878" s="144">
        <v>513933</v>
      </c>
      <c r="D878" s="144">
        <v>126953</v>
      </c>
      <c r="E878" s="144">
        <v>54255</v>
      </c>
      <c r="F878" s="145">
        <v>289919</v>
      </c>
      <c r="G878" s="144">
        <v>42781</v>
      </c>
      <c r="H878" s="144">
        <v>25</v>
      </c>
      <c r="I878" s="140"/>
      <c r="J878" s="140"/>
      <c r="K878" s="174" t="s">
        <v>556</v>
      </c>
      <c r="L878" s="140" t="s">
        <v>1455</v>
      </c>
      <c r="M878" s="150">
        <v>735.72349999999994</v>
      </c>
      <c r="N878" s="150">
        <v>16.009399999999999</v>
      </c>
      <c r="O878" s="150">
        <v>21.812399999999997</v>
      </c>
      <c r="P878" s="150">
        <v>30.257100000000094</v>
      </c>
      <c r="Q878" s="150">
        <v>803.80240000000003</v>
      </c>
      <c r="R878" s="151">
        <f t="shared" si="26"/>
        <v>30.257100000000094</v>
      </c>
      <c r="S878" s="153">
        <f t="shared" si="27"/>
        <v>803.80240000000003</v>
      </c>
    </row>
    <row r="879" spans="1:19" x14ac:dyDescent="0.4">
      <c r="A879" s="136" t="s">
        <v>875</v>
      </c>
      <c r="B879" s="140" t="s">
        <v>2856</v>
      </c>
      <c r="C879" s="144">
        <v>157480</v>
      </c>
      <c r="D879" s="144">
        <v>27889</v>
      </c>
      <c r="E879" s="144">
        <v>11566</v>
      </c>
      <c r="F879" s="145">
        <v>102560</v>
      </c>
      <c r="G879" s="144">
        <v>15465</v>
      </c>
      <c r="H879" s="144">
        <v>0</v>
      </c>
      <c r="I879" s="140"/>
      <c r="J879" s="140"/>
      <c r="K879" s="174" t="s">
        <v>557</v>
      </c>
      <c r="L879" s="140" t="s">
        <v>1456</v>
      </c>
      <c r="M879" s="150">
        <v>607.71640000000002</v>
      </c>
      <c r="N879" s="150">
        <v>25.4208</v>
      </c>
      <c r="O879" s="150">
        <v>34.907299999999992</v>
      </c>
      <c r="P879" s="150">
        <v>119.4999</v>
      </c>
      <c r="Q879" s="150">
        <v>787.5444</v>
      </c>
      <c r="R879" s="151">
        <f t="shared" si="26"/>
        <v>119.4999</v>
      </c>
      <c r="S879" s="153">
        <f t="shared" si="27"/>
        <v>787.5444</v>
      </c>
    </row>
    <row r="880" spans="1:19" x14ac:dyDescent="0.4">
      <c r="A880" s="136" t="s">
        <v>876</v>
      </c>
      <c r="B880" s="140" t="s">
        <v>2857</v>
      </c>
      <c r="C880" s="144">
        <v>100891</v>
      </c>
      <c r="D880" s="144">
        <v>22874</v>
      </c>
      <c r="E880" s="144">
        <v>4168</v>
      </c>
      <c r="F880" s="145">
        <v>73698</v>
      </c>
      <c r="G880" s="144">
        <v>151</v>
      </c>
      <c r="H880" s="144">
        <v>0</v>
      </c>
      <c r="I880" s="140"/>
      <c r="J880" s="140"/>
      <c r="K880" s="174" t="s">
        <v>837</v>
      </c>
      <c r="L880" s="140" t="s">
        <v>1731</v>
      </c>
      <c r="M880" s="150">
        <v>856.29</v>
      </c>
      <c r="N880" s="150">
        <v>21.42</v>
      </c>
      <c r="O880" s="150">
        <v>41.06</v>
      </c>
      <c r="P880" s="150">
        <v>38.549999999999969</v>
      </c>
      <c r="Q880" s="150">
        <v>957.31999999999994</v>
      </c>
      <c r="R880" s="151">
        <f t="shared" si="26"/>
        <v>38.549999999999969</v>
      </c>
      <c r="S880" s="153">
        <f t="shared" si="27"/>
        <v>957.31999999999994</v>
      </c>
    </row>
    <row r="881" spans="1:19" x14ac:dyDescent="0.4">
      <c r="A881" s="136" t="s">
        <v>877</v>
      </c>
      <c r="B881" s="140" t="s">
        <v>2858</v>
      </c>
      <c r="C881" s="144">
        <v>59893</v>
      </c>
      <c r="D881" s="144">
        <v>16252</v>
      </c>
      <c r="E881" s="144">
        <v>1601</v>
      </c>
      <c r="F881" s="145">
        <v>38831</v>
      </c>
      <c r="G881" s="144">
        <v>3209</v>
      </c>
      <c r="H881" s="144">
        <v>0</v>
      </c>
      <c r="I881" s="140"/>
      <c r="J881" s="140"/>
      <c r="K881" s="174" t="s">
        <v>48</v>
      </c>
      <c r="L881" s="140" t="s">
        <v>947</v>
      </c>
      <c r="M881" s="150">
        <v>0</v>
      </c>
      <c r="N881" s="150">
        <v>0</v>
      </c>
      <c r="O881" s="150">
        <v>0</v>
      </c>
      <c r="P881" s="150">
        <v>0</v>
      </c>
      <c r="Q881" s="150">
        <v>0</v>
      </c>
      <c r="R881" s="151">
        <f t="shared" si="26"/>
        <v>0</v>
      </c>
      <c r="S881" s="153">
        <f t="shared" si="27"/>
        <v>0</v>
      </c>
    </row>
    <row r="882" spans="1:19" x14ac:dyDescent="0.4">
      <c r="A882" s="136" t="s">
        <v>878</v>
      </c>
      <c r="B882" s="140" t="s">
        <v>2859</v>
      </c>
      <c r="C882" s="144">
        <v>127762</v>
      </c>
      <c r="D882" s="144">
        <v>23088</v>
      </c>
      <c r="E882" s="144">
        <v>5548</v>
      </c>
      <c r="F882" s="145">
        <v>94091</v>
      </c>
      <c r="G882" s="144">
        <v>5035</v>
      </c>
      <c r="H882" s="144">
        <v>0</v>
      </c>
      <c r="I882" s="140"/>
      <c r="J882" s="140"/>
      <c r="K882" s="174" t="s">
        <v>476</v>
      </c>
      <c r="L882" s="140" t="s">
        <v>1375</v>
      </c>
      <c r="M882" s="150">
        <v>0</v>
      </c>
      <c r="N882" s="150">
        <v>0</v>
      </c>
      <c r="O882" s="150">
        <v>0</v>
      </c>
      <c r="P882" s="150">
        <v>0</v>
      </c>
      <c r="Q882" s="150">
        <v>0</v>
      </c>
      <c r="R882" s="151">
        <f t="shared" si="26"/>
        <v>0</v>
      </c>
      <c r="S882" s="153">
        <f t="shared" si="27"/>
        <v>0</v>
      </c>
    </row>
    <row r="883" spans="1:19" x14ac:dyDescent="0.4">
      <c r="A883" s="136" t="s">
        <v>879</v>
      </c>
      <c r="B883" s="140" t="s">
        <v>2860</v>
      </c>
      <c r="C883" s="144">
        <v>105676</v>
      </c>
      <c r="D883" s="144">
        <v>21921</v>
      </c>
      <c r="E883" s="144">
        <v>9403</v>
      </c>
      <c r="F883" s="145">
        <v>74113</v>
      </c>
      <c r="G883" s="144">
        <v>239</v>
      </c>
      <c r="H883" s="144">
        <v>0</v>
      </c>
      <c r="I883" s="140"/>
      <c r="J883" s="140"/>
      <c r="K883" s="174" t="s">
        <v>418</v>
      </c>
      <c r="L883" s="140" t="s">
        <v>1317</v>
      </c>
      <c r="M883" s="150">
        <v>526.68949999999995</v>
      </c>
      <c r="N883" s="150">
        <v>22.540899999999997</v>
      </c>
      <c r="O883" s="150">
        <v>10.083</v>
      </c>
      <c r="P883" s="150">
        <v>41.95229999999998</v>
      </c>
      <c r="Q883" s="150">
        <v>601.26569999999992</v>
      </c>
      <c r="R883" s="151">
        <f t="shared" si="26"/>
        <v>41.95229999999998</v>
      </c>
      <c r="S883" s="153">
        <f t="shared" si="27"/>
        <v>601.26569999999992</v>
      </c>
    </row>
    <row r="884" spans="1:19" x14ac:dyDescent="0.4">
      <c r="A884" s="136" t="s">
        <v>880</v>
      </c>
      <c r="B884" s="140" t="s">
        <v>2861</v>
      </c>
      <c r="C884" s="144">
        <v>45611</v>
      </c>
      <c r="D884" s="144">
        <v>2775</v>
      </c>
      <c r="E884" s="144">
        <v>1134</v>
      </c>
      <c r="F884" s="145">
        <v>40123</v>
      </c>
      <c r="G884" s="144">
        <v>1579</v>
      </c>
      <c r="H884" s="144">
        <v>0</v>
      </c>
      <c r="I884" s="140"/>
      <c r="J884" s="140"/>
      <c r="K884" s="174" t="s">
        <v>419</v>
      </c>
      <c r="L884" s="140" t="s">
        <v>1318</v>
      </c>
      <c r="M884" s="150">
        <v>567.47209999999995</v>
      </c>
      <c r="N884" s="150">
        <v>25.613700000000001</v>
      </c>
      <c r="O884" s="150">
        <v>65.138099999999994</v>
      </c>
      <c r="P884" s="150">
        <v>50.632300000000001</v>
      </c>
      <c r="Q884" s="150">
        <v>708.85619999999994</v>
      </c>
      <c r="R884" s="151">
        <f t="shared" si="26"/>
        <v>50.632300000000001</v>
      </c>
      <c r="S884" s="153">
        <f t="shared" si="27"/>
        <v>708.85619999999994</v>
      </c>
    </row>
    <row r="885" spans="1:19" x14ac:dyDescent="0.4">
      <c r="A885" s="136" t="s">
        <v>881</v>
      </c>
      <c r="B885" s="140" t="s">
        <v>2862</v>
      </c>
      <c r="C885" s="144">
        <v>51539</v>
      </c>
      <c r="D885" s="144">
        <v>6877</v>
      </c>
      <c r="E885" s="144">
        <v>13175</v>
      </c>
      <c r="F885" s="145">
        <v>29042</v>
      </c>
      <c r="G885" s="144">
        <v>2445</v>
      </c>
      <c r="H885" s="144">
        <v>0</v>
      </c>
      <c r="I885" s="140"/>
      <c r="J885" s="140"/>
      <c r="K885" s="174" t="s">
        <v>331</v>
      </c>
      <c r="L885" s="140" t="s">
        <v>1230</v>
      </c>
      <c r="M885" s="150">
        <v>90.96</v>
      </c>
      <c r="N885" s="150">
        <v>10.69</v>
      </c>
      <c r="O885" s="150">
        <v>14.889999999999999</v>
      </c>
      <c r="P885" s="150">
        <v>276.61</v>
      </c>
      <c r="Q885" s="150">
        <v>393.15</v>
      </c>
      <c r="R885" s="151">
        <f t="shared" si="26"/>
        <v>276.61</v>
      </c>
      <c r="S885" s="153">
        <f t="shared" si="27"/>
        <v>393.15</v>
      </c>
    </row>
    <row r="886" spans="1:19" x14ac:dyDescent="0.4">
      <c r="A886" s="136" t="s">
        <v>838</v>
      </c>
      <c r="B886" s="140" t="s">
        <v>2863</v>
      </c>
      <c r="C886" s="144">
        <v>377790</v>
      </c>
      <c r="D886" s="144">
        <v>121183</v>
      </c>
      <c r="E886" s="144">
        <v>51926</v>
      </c>
      <c r="F886" s="145">
        <v>200950</v>
      </c>
      <c r="G886" s="144">
        <v>278</v>
      </c>
      <c r="H886" s="144">
        <v>3453</v>
      </c>
      <c r="I886" s="140"/>
      <c r="J886" s="140"/>
      <c r="K886" s="174" t="s">
        <v>510</v>
      </c>
      <c r="L886" s="140" t="s">
        <v>1409</v>
      </c>
      <c r="M886" s="150">
        <v>872.11929999999995</v>
      </c>
      <c r="N886" s="150">
        <v>22.8048</v>
      </c>
      <c r="O886" s="150">
        <v>48.361599999999996</v>
      </c>
      <c r="P886" s="150">
        <v>50.146599999999992</v>
      </c>
      <c r="Q886" s="150">
        <v>993.43229999999994</v>
      </c>
      <c r="R886" s="151">
        <f t="shared" si="26"/>
        <v>50.146599999999992</v>
      </c>
      <c r="S886" s="153">
        <f t="shared" si="27"/>
        <v>993.43229999999994</v>
      </c>
    </row>
    <row r="887" spans="1:19" x14ac:dyDescent="0.4">
      <c r="A887" s="136" t="s">
        <v>839</v>
      </c>
      <c r="B887" s="140" t="s">
        <v>2864</v>
      </c>
      <c r="C887" s="144">
        <v>259697</v>
      </c>
      <c r="D887" s="144">
        <v>45486</v>
      </c>
      <c r="E887" s="144">
        <v>47707</v>
      </c>
      <c r="F887" s="145">
        <v>159518</v>
      </c>
      <c r="G887" s="144">
        <v>6986</v>
      </c>
      <c r="H887" s="144">
        <v>0</v>
      </c>
      <c r="I887" s="140"/>
      <c r="J887" s="140"/>
      <c r="K887" s="174" t="s">
        <v>220</v>
      </c>
      <c r="L887" s="140" t="s">
        <v>1119</v>
      </c>
      <c r="M887" s="150">
        <v>177.23</v>
      </c>
      <c r="N887" s="150">
        <v>2.92</v>
      </c>
      <c r="O887" s="150">
        <v>18.510000000000002</v>
      </c>
      <c r="P887" s="150">
        <v>50.220000000000056</v>
      </c>
      <c r="Q887" s="150">
        <v>248.88000000000005</v>
      </c>
      <c r="R887" s="151">
        <f t="shared" si="26"/>
        <v>50.220000000000056</v>
      </c>
      <c r="S887" s="153">
        <f t="shared" si="27"/>
        <v>248.88000000000002</v>
      </c>
    </row>
    <row r="888" spans="1:19" x14ac:dyDescent="0.4">
      <c r="A888" s="136" t="s">
        <v>840</v>
      </c>
      <c r="B888" s="140" t="s">
        <v>2865</v>
      </c>
      <c r="C888" s="144">
        <v>157801</v>
      </c>
      <c r="D888" s="144">
        <v>17495</v>
      </c>
      <c r="E888" s="144">
        <v>8098</v>
      </c>
      <c r="F888" s="145">
        <v>129534</v>
      </c>
      <c r="G888" s="144">
        <v>2592</v>
      </c>
      <c r="H888" s="144">
        <v>82</v>
      </c>
      <c r="I888" s="140"/>
      <c r="J888" s="140"/>
      <c r="K888" s="174" t="s">
        <v>369</v>
      </c>
      <c r="L888" s="140" t="s">
        <v>1268</v>
      </c>
      <c r="M888" s="150">
        <v>218.44549999999998</v>
      </c>
      <c r="N888" s="150">
        <v>11.890499999999999</v>
      </c>
      <c r="O888" s="150">
        <v>21.168999999999997</v>
      </c>
      <c r="P888" s="150">
        <v>10.292800000000074</v>
      </c>
      <c r="Q888" s="150">
        <v>261.79780000000005</v>
      </c>
      <c r="R888" s="151">
        <f t="shared" si="26"/>
        <v>10.292800000000074</v>
      </c>
      <c r="S888" s="153">
        <f t="shared" si="27"/>
        <v>261.79780000000005</v>
      </c>
    </row>
    <row r="889" spans="1:19" x14ac:dyDescent="0.4">
      <c r="A889" s="136" t="s">
        <v>841</v>
      </c>
      <c r="B889" s="140" t="s">
        <v>2866</v>
      </c>
      <c r="C889" s="144">
        <v>107695</v>
      </c>
      <c r="D889" s="144">
        <v>11076</v>
      </c>
      <c r="E889" s="144">
        <v>5453</v>
      </c>
      <c r="F889" s="145">
        <v>87272</v>
      </c>
      <c r="G889" s="144">
        <v>3894</v>
      </c>
      <c r="H889" s="144">
        <v>0</v>
      </c>
      <c r="I889" s="140"/>
      <c r="J889" s="140"/>
      <c r="K889" s="174" t="s">
        <v>787</v>
      </c>
      <c r="L889" s="140" t="s">
        <v>1529</v>
      </c>
      <c r="M889" s="150">
        <v>429.43470000000008</v>
      </c>
      <c r="N889" s="150">
        <v>22.767099999999999</v>
      </c>
      <c r="O889" s="150">
        <v>55.841700000000003</v>
      </c>
      <c r="P889" s="150">
        <v>11.203899999999891</v>
      </c>
      <c r="Q889" s="150">
        <v>519.24739999999997</v>
      </c>
      <c r="R889" s="151">
        <f t="shared" si="26"/>
        <v>11.203899999999891</v>
      </c>
      <c r="S889" s="153">
        <f t="shared" si="27"/>
        <v>519.24739999999997</v>
      </c>
    </row>
    <row r="890" spans="1:19" x14ac:dyDescent="0.4">
      <c r="A890" s="136" t="s">
        <v>842</v>
      </c>
      <c r="B890" s="140" t="s">
        <v>2867</v>
      </c>
      <c r="C890" s="144">
        <v>142952</v>
      </c>
      <c r="D890" s="144">
        <v>15620</v>
      </c>
      <c r="E890" s="144">
        <v>27160</v>
      </c>
      <c r="F890" s="145">
        <v>94610</v>
      </c>
      <c r="G890" s="144">
        <v>5562</v>
      </c>
      <c r="H890" s="144">
        <v>0</v>
      </c>
      <c r="I890" s="140"/>
      <c r="J890" s="140"/>
      <c r="K890" s="174" t="s">
        <v>788</v>
      </c>
      <c r="L890" s="140" t="s">
        <v>1683</v>
      </c>
      <c r="M890" s="150">
        <v>0</v>
      </c>
      <c r="N890" s="150">
        <v>0</v>
      </c>
      <c r="O890" s="150">
        <v>0</v>
      </c>
      <c r="P890" s="150">
        <v>0</v>
      </c>
      <c r="Q890" s="150">
        <v>0</v>
      </c>
      <c r="R890" s="151">
        <f t="shared" si="26"/>
        <v>0</v>
      </c>
      <c r="S890" s="153">
        <f t="shared" si="27"/>
        <v>0</v>
      </c>
    </row>
    <row r="891" spans="1:19" x14ac:dyDescent="0.4">
      <c r="A891" s="136" t="s">
        <v>843</v>
      </c>
      <c r="B891" s="140" t="s">
        <v>2868</v>
      </c>
      <c r="C891" s="144">
        <v>115093</v>
      </c>
      <c r="D891" s="144">
        <v>10218</v>
      </c>
      <c r="E891" s="144">
        <v>5239</v>
      </c>
      <c r="F891" s="145">
        <v>96690</v>
      </c>
      <c r="G891" s="144">
        <v>2938</v>
      </c>
      <c r="H891" s="144">
        <v>8</v>
      </c>
      <c r="I891" s="140"/>
      <c r="J891" s="140"/>
      <c r="K891" s="174" t="s">
        <v>789</v>
      </c>
      <c r="L891" s="140" t="s">
        <v>1684</v>
      </c>
      <c r="M891" s="150">
        <v>0</v>
      </c>
      <c r="N891" s="150">
        <v>0</v>
      </c>
      <c r="O891" s="150">
        <v>0</v>
      </c>
      <c r="P891" s="150">
        <v>0</v>
      </c>
      <c r="Q891" s="150">
        <v>0</v>
      </c>
      <c r="R891" s="151">
        <f t="shared" si="26"/>
        <v>0</v>
      </c>
      <c r="S891" s="153">
        <f t="shared" si="27"/>
        <v>0</v>
      </c>
    </row>
    <row r="892" spans="1:19" x14ac:dyDescent="0.4">
      <c r="A892" s="136" t="s">
        <v>844</v>
      </c>
      <c r="B892" s="140" t="s">
        <v>2869</v>
      </c>
      <c r="C892" s="144">
        <v>83343</v>
      </c>
      <c r="D892" s="144">
        <v>7171</v>
      </c>
      <c r="E892" s="144">
        <v>5809</v>
      </c>
      <c r="F892" s="145">
        <v>65956</v>
      </c>
      <c r="G892" s="144">
        <v>4407</v>
      </c>
      <c r="H892" s="144">
        <v>0</v>
      </c>
      <c r="I892" s="140"/>
      <c r="J892" s="140"/>
      <c r="K892" s="174" t="s">
        <v>790</v>
      </c>
      <c r="L892" s="140" t="s">
        <v>1685</v>
      </c>
      <c r="M892" s="150">
        <v>0</v>
      </c>
      <c r="N892" s="150">
        <v>0</v>
      </c>
      <c r="O892" s="150">
        <v>0</v>
      </c>
      <c r="P892" s="150">
        <v>0</v>
      </c>
      <c r="Q892" s="150">
        <v>0</v>
      </c>
      <c r="R892" s="151">
        <f t="shared" si="26"/>
        <v>0</v>
      </c>
      <c r="S892" s="153">
        <f t="shared" si="27"/>
        <v>0</v>
      </c>
    </row>
    <row r="893" spans="1:19" x14ac:dyDescent="0.4">
      <c r="A893" s="136" t="s">
        <v>845</v>
      </c>
      <c r="B893" s="140" t="s">
        <v>2870</v>
      </c>
      <c r="C893" s="144">
        <v>111950</v>
      </c>
      <c r="D893" s="144">
        <v>11487</v>
      </c>
      <c r="E893" s="144">
        <v>4582</v>
      </c>
      <c r="F893" s="145">
        <v>94117</v>
      </c>
      <c r="G893" s="144">
        <v>1764</v>
      </c>
      <c r="H893" s="144">
        <v>0</v>
      </c>
      <c r="I893" s="140"/>
      <c r="J893" s="140"/>
      <c r="K893" s="174" t="s">
        <v>86</v>
      </c>
      <c r="L893" s="140" t="s">
        <v>985</v>
      </c>
      <c r="M893" s="150">
        <v>0</v>
      </c>
      <c r="N893" s="150">
        <v>0</v>
      </c>
      <c r="O893" s="150">
        <v>0</v>
      </c>
      <c r="P893" s="150">
        <v>0</v>
      </c>
      <c r="Q893" s="150">
        <v>0</v>
      </c>
      <c r="R893" s="151">
        <f t="shared" si="26"/>
        <v>0</v>
      </c>
      <c r="S893" s="153">
        <f t="shared" si="27"/>
        <v>0</v>
      </c>
    </row>
    <row r="894" spans="1:19" x14ac:dyDescent="0.4">
      <c r="A894" s="136" t="s">
        <v>846</v>
      </c>
      <c r="B894" s="140" t="s">
        <v>2871</v>
      </c>
      <c r="C894" s="144">
        <v>44936</v>
      </c>
      <c r="D894" s="144">
        <v>5071</v>
      </c>
      <c r="E894" s="144">
        <v>8950</v>
      </c>
      <c r="F894" s="145">
        <v>30654</v>
      </c>
      <c r="G894" s="144">
        <v>260</v>
      </c>
      <c r="H894" s="144">
        <v>1</v>
      </c>
      <c r="I894" s="140"/>
      <c r="J894" s="140"/>
      <c r="K894" s="174" t="s">
        <v>87</v>
      </c>
      <c r="L894" s="140" t="s">
        <v>986</v>
      </c>
      <c r="M894" s="150">
        <v>0</v>
      </c>
      <c r="N894" s="150">
        <v>0</v>
      </c>
      <c r="O894" s="150">
        <v>0</v>
      </c>
      <c r="P894" s="150">
        <v>0</v>
      </c>
      <c r="Q894" s="150">
        <v>0</v>
      </c>
      <c r="R894" s="151">
        <f t="shared" si="26"/>
        <v>0</v>
      </c>
      <c r="S894" s="153">
        <f t="shared" si="27"/>
        <v>0</v>
      </c>
    </row>
    <row r="895" spans="1:19" x14ac:dyDescent="0.4">
      <c r="A895" s="136" t="s">
        <v>847</v>
      </c>
      <c r="B895" s="140" t="s">
        <v>2872</v>
      </c>
      <c r="C895" s="144">
        <v>88814</v>
      </c>
      <c r="D895" s="144">
        <v>10743</v>
      </c>
      <c r="E895" s="144">
        <v>3628</v>
      </c>
      <c r="F895" s="145">
        <v>72035</v>
      </c>
      <c r="G895" s="144">
        <v>2408</v>
      </c>
      <c r="H895" s="144">
        <v>0</v>
      </c>
      <c r="I895" s="140"/>
      <c r="J895" s="140"/>
      <c r="K895" s="174" t="s">
        <v>189</v>
      </c>
      <c r="L895" s="140" t="s">
        <v>1088</v>
      </c>
      <c r="M895" s="150">
        <v>0</v>
      </c>
      <c r="N895" s="150">
        <v>0</v>
      </c>
      <c r="O895" s="150">
        <v>0</v>
      </c>
      <c r="P895" s="150">
        <v>0</v>
      </c>
      <c r="Q895" s="150">
        <v>0</v>
      </c>
      <c r="R895" s="151">
        <f t="shared" si="26"/>
        <v>0</v>
      </c>
      <c r="S895" s="153">
        <f t="shared" si="27"/>
        <v>0</v>
      </c>
    </row>
    <row r="896" spans="1:19" x14ac:dyDescent="0.4">
      <c r="A896" s="136" t="s">
        <v>848</v>
      </c>
      <c r="B896" s="140" t="s">
        <v>2873</v>
      </c>
      <c r="C896" s="144">
        <v>70537</v>
      </c>
      <c r="D896" s="144">
        <v>4823</v>
      </c>
      <c r="E896" s="144">
        <v>4304</v>
      </c>
      <c r="F896" s="145">
        <v>61396</v>
      </c>
      <c r="G896" s="144">
        <v>14</v>
      </c>
      <c r="H896" s="144">
        <v>0</v>
      </c>
      <c r="I896" s="140"/>
      <c r="J896" s="140"/>
      <c r="K896" s="174" t="s">
        <v>522</v>
      </c>
      <c r="L896" s="140" t="s">
        <v>1421</v>
      </c>
      <c r="M896" s="150">
        <v>408.00239999999997</v>
      </c>
      <c r="N896" s="150">
        <v>4.827</v>
      </c>
      <c r="O896" s="150">
        <v>13.9384</v>
      </c>
      <c r="P896" s="150">
        <v>15.018900000000089</v>
      </c>
      <c r="Q896" s="150">
        <v>441.78670000000005</v>
      </c>
      <c r="R896" s="151">
        <f t="shared" si="26"/>
        <v>15.018900000000089</v>
      </c>
      <c r="S896" s="153">
        <f t="shared" si="27"/>
        <v>441.78670000000005</v>
      </c>
    </row>
    <row r="897" spans="1:19" x14ac:dyDescent="0.4">
      <c r="A897" s="136" t="s">
        <v>849</v>
      </c>
      <c r="B897" s="140" t="s">
        <v>2874</v>
      </c>
      <c r="C897" s="144">
        <v>60473</v>
      </c>
      <c r="D897" s="144">
        <v>6518</v>
      </c>
      <c r="E897" s="144">
        <v>39270</v>
      </c>
      <c r="F897" s="145">
        <v>14682</v>
      </c>
      <c r="G897" s="144">
        <v>3</v>
      </c>
      <c r="H897" s="144">
        <v>0</v>
      </c>
      <c r="I897" s="140"/>
      <c r="J897" s="140"/>
      <c r="K897" s="174" t="s">
        <v>460</v>
      </c>
      <c r="L897" s="140" t="s">
        <v>1359</v>
      </c>
      <c r="M897" s="150">
        <v>0</v>
      </c>
      <c r="N897" s="150">
        <v>0</v>
      </c>
      <c r="O897" s="150">
        <v>0</v>
      </c>
      <c r="P897" s="150">
        <v>0</v>
      </c>
      <c r="Q897" s="150">
        <v>0</v>
      </c>
      <c r="R897" s="151">
        <f t="shared" si="26"/>
        <v>0</v>
      </c>
      <c r="S897" s="153">
        <f t="shared" si="27"/>
        <v>0</v>
      </c>
    </row>
    <row r="898" spans="1:19" x14ac:dyDescent="0.4">
      <c r="A898" s="136" t="s">
        <v>850</v>
      </c>
      <c r="B898" s="140" t="s">
        <v>2875</v>
      </c>
      <c r="C898" s="144">
        <v>79909</v>
      </c>
      <c r="D898" s="144">
        <v>305</v>
      </c>
      <c r="E898" s="144">
        <v>14856</v>
      </c>
      <c r="F898" s="145">
        <v>63758</v>
      </c>
      <c r="G898" s="144">
        <v>984</v>
      </c>
      <c r="H898" s="144">
        <v>6</v>
      </c>
      <c r="I898" s="140"/>
      <c r="J898" s="140"/>
      <c r="K898" s="174" t="s">
        <v>461</v>
      </c>
      <c r="L898" s="140" t="s">
        <v>1360</v>
      </c>
      <c r="M898" s="150">
        <v>0</v>
      </c>
      <c r="N898" s="150">
        <v>0</v>
      </c>
      <c r="O898" s="150">
        <v>0</v>
      </c>
      <c r="P898" s="150">
        <v>0</v>
      </c>
      <c r="Q898" s="150">
        <v>0</v>
      </c>
      <c r="R898" s="151">
        <f t="shared" si="26"/>
        <v>0</v>
      </c>
      <c r="S898" s="153">
        <f t="shared" si="27"/>
        <v>0</v>
      </c>
    </row>
    <row r="899" spans="1:19" x14ac:dyDescent="0.4">
      <c r="B899" s="140"/>
      <c r="C899" s="140"/>
      <c r="D899" s="140"/>
      <c r="E899" s="140"/>
      <c r="F899" s="141"/>
      <c r="G899" s="140"/>
      <c r="H899" s="140"/>
      <c r="I899" s="140"/>
      <c r="J899" s="140"/>
      <c r="K899" s="174" t="s">
        <v>462</v>
      </c>
      <c r="L899" s="140" t="s">
        <v>1361</v>
      </c>
      <c r="M899" s="150">
        <v>0</v>
      </c>
      <c r="N899" s="150">
        <v>0</v>
      </c>
      <c r="O899" s="150">
        <v>0</v>
      </c>
      <c r="P899" s="150">
        <v>0</v>
      </c>
      <c r="Q899" s="150">
        <v>0</v>
      </c>
      <c r="R899" s="151">
        <f t="shared" si="26"/>
        <v>0</v>
      </c>
      <c r="S899" s="153">
        <f t="shared" si="27"/>
        <v>0</v>
      </c>
    </row>
    <row r="900" spans="1:19" x14ac:dyDescent="0.4">
      <c r="B900" s="140"/>
      <c r="C900" s="140"/>
      <c r="D900" s="140"/>
      <c r="E900" s="140"/>
      <c r="F900" s="141"/>
      <c r="G900" s="140"/>
      <c r="H900" s="140"/>
      <c r="I900" s="140"/>
      <c r="J900" s="140"/>
      <c r="K900" s="174" t="s">
        <v>463</v>
      </c>
      <c r="L900" s="140" t="s">
        <v>1362</v>
      </c>
      <c r="M900" s="150">
        <v>0</v>
      </c>
      <c r="N900" s="150">
        <v>0</v>
      </c>
      <c r="O900" s="150">
        <v>0</v>
      </c>
      <c r="P900" s="150">
        <v>0</v>
      </c>
      <c r="Q900" s="150">
        <v>0</v>
      </c>
      <c r="R900" s="151">
        <f t="shared" si="26"/>
        <v>0</v>
      </c>
      <c r="S900" s="153">
        <f t="shared" si="27"/>
        <v>0</v>
      </c>
    </row>
    <row r="901" spans="1:19" x14ac:dyDescent="0.4">
      <c r="B901" s="140"/>
      <c r="C901" s="140"/>
      <c r="D901" s="140"/>
      <c r="E901" s="140"/>
      <c r="F901" s="141"/>
      <c r="G901" s="140"/>
      <c r="H901" s="140"/>
      <c r="I901" s="140"/>
      <c r="J901" s="140"/>
      <c r="K901" s="174" t="s">
        <v>756</v>
      </c>
      <c r="L901" s="140" t="s">
        <v>1652</v>
      </c>
      <c r="M901" s="150">
        <v>32.3003</v>
      </c>
      <c r="N901" s="150">
        <v>22.473799999999997</v>
      </c>
      <c r="O901" s="150">
        <v>0.61119999999999997</v>
      </c>
      <c r="P901" s="150">
        <v>13.495100000000011</v>
      </c>
      <c r="Q901" s="150">
        <v>68.880400000000009</v>
      </c>
      <c r="R901" s="151">
        <f t="shared" ref="R901:R902" si="28">SUM(Q901-M901-N901-O901)</f>
        <v>13.495100000000011</v>
      </c>
      <c r="S901" s="153">
        <f t="shared" ref="S901:S902" si="29">SUM(M901:P901)</f>
        <v>68.880400000000009</v>
      </c>
    </row>
    <row r="902" spans="1:19" x14ac:dyDescent="0.4">
      <c r="B902" s="140"/>
      <c r="C902" s="140"/>
      <c r="D902" s="140"/>
      <c r="E902" s="140"/>
      <c r="F902" s="141"/>
      <c r="G902" s="140"/>
      <c r="H902" s="140"/>
      <c r="I902" s="140"/>
      <c r="J902" s="140"/>
      <c r="K902" s="174" t="s">
        <v>2880</v>
      </c>
      <c r="L902" s="140"/>
      <c r="M902" s="150">
        <v>32859718.408300009</v>
      </c>
      <c r="N902" s="150">
        <v>9105025.7691999972</v>
      </c>
      <c r="O902" s="150">
        <v>12277135.152799981</v>
      </c>
      <c r="P902" s="150">
        <v>593699.36930000037</v>
      </c>
      <c r="Q902" s="150">
        <v>18673251.318199992</v>
      </c>
      <c r="R902" s="151">
        <f t="shared" si="28"/>
        <v>-35568628.012099996</v>
      </c>
      <c r="S902" s="153">
        <f t="shared" si="29"/>
        <v>54835578.699599989</v>
      </c>
    </row>
    <row r="903" spans="1:19" x14ac:dyDescent="0.4">
      <c r="F903" s="142"/>
    </row>
  </sheetData>
  <autoFilter ref="A2:S898" xr:uid="{4C998BDE-C9AB-4327-B5D0-DFAC56C06607}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"/>
  <sheetViews>
    <sheetView workbookViewId="0">
      <pane ySplit="2" topLeftCell="A3" activePane="bottomLeft" state="frozen"/>
      <selection pane="bottomLeft" activeCell="K12" sqref="K12"/>
    </sheetView>
  </sheetViews>
  <sheetFormatPr defaultRowHeight="13.8" x14ac:dyDescent="0.25"/>
  <cols>
    <col min="1" max="1" width="6.8984375" style="68" customWidth="1"/>
    <col min="2" max="2" width="48.5" style="94" bestFit="1" customWidth="1"/>
    <col min="3" max="3" width="17.296875" style="1" customWidth="1"/>
    <col min="4" max="4" width="19.296875" style="1" customWidth="1"/>
    <col min="5" max="5" width="8.796875" style="173"/>
  </cols>
  <sheetData>
    <row r="1" spans="1:6" s="67" customFormat="1" ht="72" x14ac:dyDescent="0.25">
      <c r="A1" s="191" t="s">
        <v>1811</v>
      </c>
      <c r="B1" s="191" t="s">
        <v>1812</v>
      </c>
      <c r="C1" s="192" t="s">
        <v>1854</v>
      </c>
      <c r="D1" s="192" t="s">
        <v>1855</v>
      </c>
      <c r="E1" s="193"/>
      <c r="F1" s="194"/>
    </row>
    <row r="2" spans="1:6" s="178" customFormat="1" ht="18" x14ac:dyDescent="0.35">
      <c r="A2" s="195" t="s">
        <v>497</v>
      </c>
      <c r="B2" s="196" t="s">
        <v>1396</v>
      </c>
      <c r="C2" s="197">
        <f>VLOOKUP($A2,Sheet5!$R$2:$U$89,3,0)</f>
        <v>387064826.19999999</v>
      </c>
      <c r="D2" s="197">
        <f>VLOOKUP($A2,Sheet5!$R$2:$U$89,4,0)</f>
        <v>896730784.7299999</v>
      </c>
      <c r="E2" s="198">
        <f>SUM(C2/D2)</f>
        <v>0.43163994455319477</v>
      </c>
      <c r="F2" s="199">
        <f t="shared" ref="F2:F23" si="0">TRUNC(E2,2)</f>
        <v>0.43</v>
      </c>
    </row>
    <row r="3" spans="1:6" s="178" customFormat="1" ht="18" x14ac:dyDescent="0.35">
      <c r="A3" s="195" t="s">
        <v>498</v>
      </c>
      <c r="B3" s="196" t="s">
        <v>1397</v>
      </c>
      <c r="C3" s="197">
        <f>VLOOKUP($A3,Sheet5!$R$2:$U$89,3,0)</f>
        <v>42730502.680000007</v>
      </c>
      <c r="D3" s="197">
        <f>VLOOKUP($A3,Sheet5!$R$2:$U$89,4,0)</f>
        <v>69639555.76000002</v>
      </c>
      <c r="E3" s="198">
        <f t="shared" ref="E3:E23" si="1">SUM(C3/D3)</f>
        <v>0.61359527948832504</v>
      </c>
      <c r="F3" s="199">
        <f t="shared" si="0"/>
        <v>0.61</v>
      </c>
    </row>
    <row r="4" spans="1:6" s="178" customFormat="1" ht="18" x14ac:dyDescent="0.35">
      <c r="A4" s="195" t="s">
        <v>499</v>
      </c>
      <c r="B4" s="196" t="s">
        <v>1398</v>
      </c>
      <c r="C4" s="197">
        <f>VLOOKUP($A4,Sheet5!$R$2:$U$89,3,0)</f>
        <v>56162951.850000001</v>
      </c>
      <c r="D4" s="197">
        <f>VLOOKUP($A4,Sheet5!$R$2:$U$89,4,0)</f>
        <v>108274623.16999999</v>
      </c>
      <c r="E4" s="198">
        <f t="shared" si="1"/>
        <v>0.51870835663698955</v>
      </c>
      <c r="F4" s="199">
        <f t="shared" si="0"/>
        <v>0.51</v>
      </c>
    </row>
    <row r="5" spans="1:6" s="178" customFormat="1" ht="18" x14ac:dyDescent="0.35">
      <c r="A5" s="195" t="s">
        <v>500</v>
      </c>
      <c r="B5" s="196" t="s">
        <v>1399</v>
      </c>
      <c r="C5" s="197">
        <f>VLOOKUP($A5,Sheet5!$R$2:$U$89,3,0)</f>
        <v>66190009.209999993</v>
      </c>
      <c r="D5" s="197">
        <f>VLOOKUP($A5,Sheet5!$R$2:$U$89,4,0)</f>
        <v>97005213.409999996</v>
      </c>
      <c r="E5" s="198">
        <f t="shared" si="1"/>
        <v>0.68233455587838177</v>
      </c>
      <c r="F5" s="199">
        <f t="shared" si="0"/>
        <v>0.68</v>
      </c>
    </row>
    <row r="6" spans="1:6" s="178" customFormat="1" ht="18" x14ac:dyDescent="0.35">
      <c r="A6" s="195" t="s">
        <v>501</v>
      </c>
      <c r="B6" s="196" t="s">
        <v>1400</v>
      </c>
      <c r="C6" s="197">
        <f>VLOOKUP($A6,Sheet5!$R$2:$U$89,3,0)</f>
        <v>25990588.669999998</v>
      </c>
      <c r="D6" s="197">
        <f>VLOOKUP($A6,Sheet5!$R$2:$U$89,4,0)</f>
        <v>44532601.640000001</v>
      </c>
      <c r="E6" s="198">
        <f t="shared" si="1"/>
        <v>0.58363059225928482</v>
      </c>
      <c r="F6" s="199">
        <f t="shared" si="0"/>
        <v>0.57999999999999996</v>
      </c>
    </row>
    <row r="7" spans="1:6" s="178" customFormat="1" ht="18" x14ac:dyDescent="0.35">
      <c r="A7" s="195" t="s">
        <v>502</v>
      </c>
      <c r="B7" s="196" t="s">
        <v>1401</v>
      </c>
      <c r="C7" s="197">
        <f>VLOOKUP($A7,Sheet5!$R$2:$U$89,3,0)</f>
        <v>30526871.889999997</v>
      </c>
      <c r="D7" s="197">
        <f>VLOOKUP($A7,Sheet5!$R$2:$U$89,4,0)</f>
        <v>60475742.159999996</v>
      </c>
      <c r="E7" s="198">
        <f t="shared" si="1"/>
        <v>0.50477878897683293</v>
      </c>
      <c r="F7" s="199">
        <f t="shared" si="0"/>
        <v>0.5</v>
      </c>
    </row>
    <row r="8" spans="1:6" s="178" customFormat="1" ht="18" x14ac:dyDescent="0.35">
      <c r="A8" s="195" t="s">
        <v>503</v>
      </c>
      <c r="B8" s="196" t="s">
        <v>1402</v>
      </c>
      <c r="C8" s="197">
        <f>VLOOKUP($A8,Sheet5!$R$2:$U$89,3,0)</f>
        <v>30264092.48</v>
      </c>
      <c r="D8" s="197">
        <f>VLOOKUP($A8,Sheet5!$R$2:$U$89,4,0)</f>
        <v>68944532.099999994</v>
      </c>
      <c r="E8" s="198">
        <f t="shared" si="1"/>
        <v>0.43896291059171616</v>
      </c>
      <c r="F8" s="199">
        <f t="shared" si="0"/>
        <v>0.43</v>
      </c>
    </row>
    <row r="9" spans="1:6" s="178" customFormat="1" ht="18" x14ac:dyDescent="0.35">
      <c r="A9" s="195" t="s">
        <v>504</v>
      </c>
      <c r="B9" s="196" t="s">
        <v>1403</v>
      </c>
      <c r="C9" s="197">
        <f>VLOOKUP($A9,Sheet5!$R$2:$U$89,3,0)</f>
        <v>97336661.159999996</v>
      </c>
      <c r="D9" s="197">
        <f>VLOOKUP($A9,Sheet5!$R$2:$U$89,4,0)</f>
        <v>207333361.41</v>
      </c>
      <c r="E9" s="198">
        <f t="shared" si="1"/>
        <v>0.46946936324211502</v>
      </c>
      <c r="F9" s="199">
        <f t="shared" si="0"/>
        <v>0.46</v>
      </c>
    </row>
    <row r="10" spans="1:6" s="178" customFormat="1" ht="18" x14ac:dyDescent="0.35">
      <c r="A10" s="195" t="s">
        <v>505</v>
      </c>
      <c r="B10" s="196" t="s">
        <v>1404</v>
      </c>
      <c r="C10" s="197">
        <f>VLOOKUP($A10,Sheet5!$R$2:$U$89,3,0)</f>
        <v>31120131.180000003</v>
      </c>
      <c r="D10" s="197">
        <f>VLOOKUP($A10,Sheet5!$R$2:$U$89,4,0)</f>
        <v>66638674.620000005</v>
      </c>
      <c r="E10" s="198">
        <f t="shared" si="1"/>
        <v>0.46699805116862336</v>
      </c>
      <c r="F10" s="199">
        <f t="shared" si="0"/>
        <v>0.46</v>
      </c>
    </row>
    <row r="11" spans="1:6" s="178" customFormat="1" ht="18" x14ac:dyDescent="0.35">
      <c r="A11" s="195" t="s">
        <v>506</v>
      </c>
      <c r="B11" s="196" t="s">
        <v>1405</v>
      </c>
      <c r="C11" s="197">
        <f>VLOOKUP($A11,Sheet5!$R$2:$U$89,3,0)</f>
        <v>35828346.260000005</v>
      </c>
      <c r="D11" s="197">
        <f>VLOOKUP($A11,Sheet5!$R$2:$U$89,4,0)</f>
        <v>63398493.43</v>
      </c>
      <c r="E11" s="198">
        <f t="shared" si="1"/>
        <v>0.56512930073896872</v>
      </c>
      <c r="F11" s="199">
        <f t="shared" si="0"/>
        <v>0.56000000000000005</v>
      </c>
    </row>
    <row r="12" spans="1:6" s="178" customFormat="1" ht="18" x14ac:dyDescent="0.35">
      <c r="A12" s="195" t="s">
        <v>507</v>
      </c>
      <c r="B12" s="196" t="s">
        <v>1406</v>
      </c>
      <c r="C12" s="197">
        <f>VLOOKUP($A12,Sheet5!$R$2:$U$89,3,0)</f>
        <v>55531340.009999983</v>
      </c>
      <c r="D12" s="197">
        <f>VLOOKUP($A12,Sheet5!$R$2:$U$89,4,0)</f>
        <v>86371602.729999974</v>
      </c>
      <c r="E12" s="198">
        <f t="shared" si="1"/>
        <v>0.64293515756089992</v>
      </c>
      <c r="F12" s="199">
        <f t="shared" si="0"/>
        <v>0.64</v>
      </c>
    </row>
    <row r="13" spans="1:6" s="178" customFormat="1" ht="18" x14ac:dyDescent="0.35">
      <c r="A13" s="195" t="s">
        <v>508</v>
      </c>
      <c r="B13" s="196" t="s">
        <v>1407</v>
      </c>
      <c r="C13" s="197">
        <f>VLOOKUP($A13,Sheet5!$R$2:$U$89,3,0)</f>
        <v>58307173.900000006</v>
      </c>
      <c r="D13" s="197">
        <f>VLOOKUP($A13,Sheet5!$R$2:$U$89,4,0)</f>
        <v>129685052.16999999</v>
      </c>
      <c r="E13" s="198">
        <f t="shared" si="1"/>
        <v>0.44960597173193867</v>
      </c>
      <c r="F13" s="199">
        <f t="shared" si="0"/>
        <v>0.44</v>
      </c>
    </row>
    <row r="14" spans="1:6" s="178" customFormat="1" ht="18" x14ac:dyDescent="0.35">
      <c r="A14" s="195" t="s">
        <v>509</v>
      </c>
      <c r="B14" s="196" t="s">
        <v>1408</v>
      </c>
      <c r="C14" s="197">
        <f>VLOOKUP($A14,Sheet5!$R$2:$U$89,3,0)</f>
        <v>44575952.490000002</v>
      </c>
      <c r="D14" s="197">
        <f>VLOOKUP($A14,Sheet5!$R$2:$U$89,4,0)</f>
        <v>71924302.359999999</v>
      </c>
      <c r="E14" s="198">
        <f t="shared" si="1"/>
        <v>0.61976204186014439</v>
      </c>
      <c r="F14" s="199">
        <f t="shared" si="0"/>
        <v>0.61</v>
      </c>
    </row>
    <row r="15" spans="1:6" s="178" customFormat="1" ht="18" x14ac:dyDescent="0.35">
      <c r="A15" s="195" t="s">
        <v>510</v>
      </c>
      <c r="B15" s="196" t="s">
        <v>1409</v>
      </c>
      <c r="C15" s="197">
        <f>VLOOKUP($A15,Sheet5!$R$2:$U$89,3,0)</f>
        <v>32850935.670000002</v>
      </c>
      <c r="D15" s="197">
        <f>VLOOKUP($A15,Sheet5!$R$2:$U$89,4,0)</f>
        <v>50039627.100000009</v>
      </c>
      <c r="E15" s="198">
        <f t="shared" si="1"/>
        <v>0.65649841083647875</v>
      </c>
      <c r="F15" s="199">
        <f t="shared" si="0"/>
        <v>0.65</v>
      </c>
    </row>
    <row r="16" spans="1:6" s="178" customFormat="1" ht="18" x14ac:dyDescent="0.35">
      <c r="A16" s="195" t="s">
        <v>511</v>
      </c>
      <c r="B16" s="196" t="s">
        <v>1410</v>
      </c>
      <c r="C16" s="197">
        <f>VLOOKUP($A16,Sheet5!$R$2:$U$89,3,0)</f>
        <v>222621712.41000006</v>
      </c>
      <c r="D16" s="197">
        <f>VLOOKUP($A16,Sheet5!$R$2:$U$89,4,0)</f>
        <v>698562773.85000002</v>
      </c>
      <c r="E16" s="198">
        <f t="shared" si="1"/>
        <v>0.31868533615534866</v>
      </c>
      <c r="F16" s="199">
        <f t="shared" si="0"/>
        <v>0.31</v>
      </c>
    </row>
    <row r="17" spans="1:6" s="178" customFormat="1" ht="18" x14ac:dyDescent="0.35">
      <c r="A17" s="195" t="s">
        <v>512</v>
      </c>
      <c r="B17" s="196" t="s">
        <v>1411</v>
      </c>
      <c r="C17" s="197">
        <f>VLOOKUP($A17,Sheet5!$R$2:$U$89,3,0)</f>
        <v>41237322.18999999</v>
      </c>
      <c r="D17" s="197">
        <f>VLOOKUP($A17,Sheet5!$R$2:$U$89,4,0)</f>
        <v>85932818.920000002</v>
      </c>
      <c r="E17" s="198">
        <f t="shared" si="1"/>
        <v>0.47987861574039925</v>
      </c>
      <c r="F17" s="199">
        <f t="shared" si="0"/>
        <v>0.47</v>
      </c>
    </row>
    <row r="18" spans="1:6" s="178" customFormat="1" ht="18" x14ac:dyDescent="0.35">
      <c r="A18" s="195" t="s">
        <v>513</v>
      </c>
      <c r="B18" s="196" t="s">
        <v>1412</v>
      </c>
      <c r="C18" s="197">
        <f>VLOOKUP($A18,Sheet5!$R$2:$U$89,3,0)</f>
        <v>41400923.310000002</v>
      </c>
      <c r="D18" s="197">
        <f>VLOOKUP($A18,Sheet5!$R$2:$U$89,4,0)</f>
        <v>83283889.939999998</v>
      </c>
      <c r="E18" s="198">
        <f t="shared" si="1"/>
        <v>0.49710602302349666</v>
      </c>
      <c r="F18" s="199">
        <f t="shared" si="0"/>
        <v>0.49</v>
      </c>
    </row>
    <row r="19" spans="1:6" s="178" customFormat="1" ht="18" x14ac:dyDescent="0.35">
      <c r="A19" s="195" t="s">
        <v>514</v>
      </c>
      <c r="B19" s="196" t="s">
        <v>1413</v>
      </c>
      <c r="C19" s="197">
        <f>VLOOKUP($A19,Sheet5!$R$2:$U$89,3,0)</f>
        <v>33061118.920000002</v>
      </c>
      <c r="D19" s="197">
        <f>VLOOKUP($A19,Sheet5!$R$2:$U$89,4,0)</f>
        <v>77556749.770000011</v>
      </c>
      <c r="E19" s="198">
        <f t="shared" si="1"/>
        <v>0.42628293498689762</v>
      </c>
      <c r="F19" s="199">
        <f t="shared" si="0"/>
        <v>0.42</v>
      </c>
    </row>
    <row r="20" spans="1:6" s="178" customFormat="1" ht="18" x14ac:dyDescent="0.35">
      <c r="A20" s="195" t="s">
        <v>515</v>
      </c>
      <c r="B20" s="196" t="s">
        <v>1414</v>
      </c>
      <c r="C20" s="197">
        <f>VLOOKUP($A20,Sheet5!$R$2:$U$89,3,0)</f>
        <v>29539663.449999996</v>
      </c>
      <c r="D20" s="197">
        <f>VLOOKUP($A20,Sheet5!$R$2:$U$89,4,0)</f>
        <v>50216149.049999997</v>
      </c>
      <c r="E20" s="198">
        <f t="shared" si="1"/>
        <v>0.58825027424121046</v>
      </c>
      <c r="F20" s="199">
        <f t="shared" si="0"/>
        <v>0.57999999999999996</v>
      </c>
    </row>
    <row r="21" spans="1:6" s="178" customFormat="1" ht="18" x14ac:dyDescent="0.35">
      <c r="A21" s="195" t="s">
        <v>516</v>
      </c>
      <c r="B21" s="196" t="s">
        <v>1415</v>
      </c>
      <c r="C21" s="197">
        <f>VLOOKUP($A21,Sheet5!$R$2:$U$89,3,0)</f>
        <v>32508824.599999998</v>
      </c>
      <c r="D21" s="197">
        <f>VLOOKUP($A21,Sheet5!$R$2:$U$89,4,0)</f>
        <v>87764294.810000002</v>
      </c>
      <c r="E21" s="198">
        <f t="shared" si="1"/>
        <v>0.37041059431261891</v>
      </c>
      <c r="F21" s="199">
        <f t="shared" si="0"/>
        <v>0.37</v>
      </c>
    </row>
    <row r="22" spans="1:6" s="178" customFormat="1" ht="18" x14ac:dyDescent="0.35">
      <c r="A22" s="195" t="s">
        <v>517</v>
      </c>
      <c r="B22" s="196" t="s">
        <v>1416</v>
      </c>
      <c r="C22" s="197">
        <f>VLOOKUP($A22,Sheet5!$R$2:$U$89,3,0)</f>
        <v>48566670.389999993</v>
      </c>
      <c r="D22" s="197">
        <f>VLOOKUP($A22,Sheet5!$R$2:$U$89,4,0)</f>
        <v>98631784.649999991</v>
      </c>
      <c r="E22" s="198">
        <f t="shared" si="1"/>
        <v>0.49240384894525985</v>
      </c>
      <c r="F22" s="199">
        <f t="shared" si="0"/>
        <v>0.49</v>
      </c>
    </row>
    <row r="23" spans="1:6" s="178" customFormat="1" ht="18" x14ac:dyDescent="0.35">
      <c r="A23" s="195" t="s">
        <v>518</v>
      </c>
      <c r="B23" s="196" t="s">
        <v>1417</v>
      </c>
      <c r="C23" s="197">
        <f>VLOOKUP($A23,Sheet5!$R$2:$U$89,3,0)</f>
        <v>69421884.219999999</v>
      </c>
      <c r="D23" s="197">
        <f>VLOOKUP($A23,Sheet5!$R$2:$U$89,4,0)</f>
        <v>142664065.83000001</v>
      </c>
      <c r="E23" s="198">
        <f t="shared" si="1"/>
        <v>0.48661086319188351</v>
      </c>
      <c r="F23" s="199">
        <f t="shared" si="0"/>
        <v>0.48</v>
      </c>
    </row>
    <row r="24" spans="1:6" s="178" customFormat="1" ht="18" x14ac:dyDescent="0.35">
      <c r="A24" s="195" t="s">
        <v>519</v>
      </c>
      <c r="B24" s="196" t="s">
        <v>1418</v>
      </c>
      <c r="C24" s="197">
        <f>VLOOKUP($A24,Sheet5!$R$2:$U$89,3,0)</f>
        <v>42962871.770000003</v>
      </c>
      <c r="D24" s="197">
        <f>VLOOKUP($A24,Sheet5!$R$2:$U$89,4,0)</f>
        <v>80719680.060000002</v>
      </c>
      <c r="E24" s="198">
        <f t="shared" ref="E24:E87" si="2">SUM(C24/D24)</f>
        <v>0.53224779555698354</v>
      </c>
      <c r="F24" s="199">
        <f t="shared" ref="F24:F87" si="3">TRUNC(E24,2)</f>
        <v>0.53</v>
      </c>
    </row>
    <row r="25" spans="1:6" s="178" customFormat="1" ht="18" x14ac:dyDescent="0.35">
      <c r="A25" s="195" t="s">
        <v>520</v>
      </c>
      <c r="B25" s="196" t="s">
        <v>1419</v>
      </c>
      <c r="C25" s="197">
        <f>VLOOKUP($A25,Sheet5!$R$2:$U$89,3,0)</f>
        <v>53091387.380000003</v>
      </c>
      <c r="D25" s="197">
        <f>VLOOKUP($A25,Sheet5!$R$2:$U$89,4,0)</f>
        <v>86726424.320000008</v>
      </c>
      <c r="E25" s="198">
        <f t="shared" si="2"/>
        <v>0.61217083254932003</v>
      </c>
      <c r="F25" s="199">
        <f t="shared" si="3"/>
        <v>0.61</v>
      </c>
    </row>
    <row r="26" spans="1:6" s="178" customFormat="1" ht="18" x14ac:dyDescent="0.35">
      <c r="A26" s="195" t="s">
        <v>521</v>
      </c>
      <c r="B26" s="196" t="s">
        <v>1420</v>
      </c>
      <c r="C26" s="197">
        <f>VLOOKUP($A26,Sheet5!$R$2:$U$89,3,0)</f>
        <v>71682056.13000001</v>
      </c>
      <c r="D26" s="197">
        <f>VLOOKUP($A26,Sheet5!$R$2:$U$89,4,0)</f>
        <v>183735757.47</v>
      </c>
      <c r="E26" s="198">
        <f t="shared" si="2"/>
        <v>0.3901366675547851</v>
      </c>
      <c r="F26" s="199">
        <f t="shared" si="3"/>
        <v>0.39</v>
      </c>
    </row>
    <row r="27" spans="1:6" s="178" customFormat="1" ht="18" x14ac:dyDescent="0.35">
      <c r="A27" s="195" t="s">
        <v>522</v>
      </c>
      <c r="B27" s="196" t="s">
        <v>1421</v>
      </c>
      <c r="C27" s="197">
        <f>VLOOKUP($A27,Sheet5!$R$2:$U$89,3,0)</f>
        <v>21205558.079999994</v>
      </c>
      <c r="D27" s="197">
        <f>VLOOKUP($A27,Sheet5!$R$2:$U$89,4,0)</f>
        <v>27978237.159999996</v>
      </c>
      <c r="E27" s="198">
        <f t="shared" si="2"/>
        <v>0.75793045711676277</v>
      </c>
      <c r="F27" s="199">
        <f t="shared" si="3"/>
        <v>0.75</v>
      </c>
    </row>
    <row r="28" spans="1:6" s="178" customFormat="1" ht="18" x14ac:dyDescent="0.35">
      <c r="A28" s="195" t="s">
        <v>523</v>
      </c>
      <c r="B28" s="196" t="s">
        <v>1422</v>
      </c>
      <c r="C28" s="197">
        <f>VLOOKUP($A28,Sheet5!$R$2:$U$89,3,0)</f>
        <v>217381766.11000001</v>
      </c>
      <c r="D28" s="197">
        <f>VLOOKUP($A28,Sheet5!$R$2:$U$89,4,0)</f>
        <v>428036384.17999995</v>
      </c>
      <c r="E28" s="198">
        <f t="shared" si="2"/>
        <v>0.50785814978426125</v>
      </c>
      <c r="F28" s="199">
        <f t="shared" si="3"/>
        <v>0.5</v>
      </c>
    </row>
    <row r="29" spans="1:6" s="178" customFormat="1" ht="18" x14ac:dyDescent="0.35">
      <c r="A29" s="195" t="s">
        <v>524</v>
      </c>
      <c r="B29" s="196" t="s">
        <v>1423</v>
      </c>
      <c r="C29" s="197">
        <f>VLOOKUP($A29,Sheet5!$R$2:$U$89,3,0)</f>
        <v>55899120.590000004</v>
      </c>
      <c r="D29" s="197">
        <f>VLOOKUP($A29,Sheet5!$R$2:$U$89,4,0)</f>
        <v>86124292.710000008</v>
      </c>
      <c r="E29" s="198">
        <f t="shared" si="2"/>
        <v>0.64905172316741111</v>
      </c>
      <c r="F29" s="199">
        <f t="shared" si="3"/>
        <v>0.64</v>
      </c>
    </row>
    <row r="30" spans="1:6" s="178" customFormat="1" ht="18" x14ac:dyDescent="0.35">
      <c r="A30" s="195" t="s">
        <v>525</v>
      </c>
      <c r="B30" s="196" t="s">
        <v>1424</v>
      </c>
      <c r="C30" s="197">
        <f>VLOOKUP($A30,Sheet5!$R$2:$U$89,3,0)</f>
        <v>67343961.300000012</v>
      </c>
      <c r="D30" s="197">
        <f>VLOOKUP($A30,Sheet5!$R$2:$U$89,4,0)</f>
        <v>101170446.24000002</v>
      </c>
      <c r="E30" s="198">
        <f t="shared" si="2"/>
        <v>0.66564855452198302</v>
      </c>
      <c r="F30" s="199">
        <f t="shared" si="3"/>
        <v>0.66</v>
      </c>
    </row>
    <row r="31" spans="1:6" s="178" customFormat="1" ht="18" x14ac:dyDescent="0.35">
      <c r="A31" s="195" t="s">
        <v>526</v>
      </c>
      <c r="B31" s="196" t="s">
        <v>1425</v>
      </c>
      <c r="C31" s="197">
        <f>VLOOKUP($A31,Sheet5!$R$2:$U$89,3,0)</f>
        <v>93201572.430000007</v>
      </c>
      <c r="D31" s="197">
        <f>VLOOKUP($A31,Sheet5!$R$2:$U$89,4,0)</f>
        <v>162764393.84999999</v>
      </c>
      <c r="E31" s="198">
        <f t="shared" si="2"/>
        <v>0.57261646866016946</v>
      </c>
      <c r="F31" s="199">
        <f t="shared" si="3"/>
        <v>0.56999999999999995</v>
      </c>
    </row>
    <row r="32" spans="1:6" s="178" customFormat="1" ht="18" x14ac:dyDescent="0.35">
      <c r="A32" s="195" t="s">
        <v>527</v>
      </c>
      <c r="B32" s="196" t="s">
        <v>1426</v>
      </c>
      <c r="C32" s="197">
        <f>VLOOKUP($A32,Sheet5!$R$2:$U$89,3,0)</f>
        <v>50077595.130000003</v>
      </c>
      <c r="D32" s="197">
        <f>VLOOKUP($A32,Sheet5!$R$2:$U$89,4,0)</f>
        <v>88078887.100000009</v>
      </c>
      <c r="E32" s="198">
        <f t="shared" si="2"/>
        <v>0.56855390410581153</v>
      </c>
      <c r="F32" s="199">
        <f t="shared" si="3"/>
        <v>0.56000000000000005</v>
      </c>
    </row>
    <row r="33" spans="1:6" s="178" customFormat="1" ht="18" x14ac:dyDescent="0.35">
      <c r="A33" s="195" t="s">
        <v>528</v>
      </c>
      <c r="B33" s="196" t="s">
        <v>1427</v>
      </c>
      <c r="C33" s="197">
        <f>VLOOKUP($A33,Sheet5!$R$2:$U$89,3,0)</f>
        <v>54047029.059999995</v>
      </c>
      <c r="D33" s="197">
        <f>VLOOKUP($A33,Sheet5!$R$2:$U$89,4,0)</f>
        <v>88759277.349999994</v>
      </c>
      <c r="E33" s="198">
        <f t="shared" si="2"/>
        <v>0.6089169568931827</v>
      </c>
      <c r="F33" s="199">
        <f t="shared" si="3"/>
        <v>0.6</v>
      </c>
    </row>
    <row r="34" spans="1:6" s="178" customFormat="1" ht="18" x14ac:dyDescent="0.35">
      <c r="A34" s="195" t="s">
        <v>529</v>
      </c>
      <c r="B34" s="196" t="s">
        <v>1428</v>
      </c>
      <c r="C34" s="197">
        <f>VLOOKUP($A34,Sheet5!$R$2:$U$89,3,0)</f>
        <v>44464329.809999995</v>
      </c>
      <c r="D34" s="197">
        <f>VLOOKUP($A34,Sheet5!$R$2:$U$89,4,0)</f>
        <v>76210995.479999989</v>
      </c>
      <c r="E34" s="198">
        <f t="shared" si="2"/>
        <v>0.58343719997291921</v>
      </c>
      <c r="F34" s="199">
        <f t="shared" si="3"/>
        <v>0.57999999999999996</v>
      </c>
    </row>
    <row r="35" spans="1:6" s="178" customFormat="1" ht="18" x14ac:dyDescent="0.35">
      <c r="A35" s="195" t="s">
        <v>530</v>
      </c>
      <c r="B35" s="196" t="s">
        <v>1429</v>
      </c>
      <c r="C35" s="197">
        <f>VLOOKUP($A35,Sheet5!$R$2:$U$89,3,0)</f>
        <v>25388185.210000001</v>
      </c>
      <c r="D35" s="197">
        <f>VLOOKUP($A35,Sheet5!$R$2:$U$89,4,0)</f>
        <v>42334186.910000004</v>
      </c>
      <c r="E35" s="198">
        <f t="shared" si="2"/>
        <v>0.59970881840659396</v>
      </c>
      <c r="F35" s="199">
        <f t="shared" si="3"/>
        <v>0.59</v>
      </c>
    </row>
    <row r="36" spans="1:6" s="178" customFormat="1" ht="18" x14ac:dyDescent="0.35">
      <c r="A36" s="195" t="s">
        <v>531</v>
      </c>
      <c r="B36" s="196" t="s">
        <v>1430</v>
      </c>
      <c r="C36" s="197">
        <f>VLOOKUP($A36,Sheet5!$R$2:$U$89,3,0)</f>
        <v>640141814.06000006</v>
      </c>
      <c r="D36" s="197">
        <f>VLOOKUP($A36,Sheet5!$R$2:$U$89,4,0)</f>
        <v>1659466319</v>
      </c>
      <c r="E36" s="198">
        <f t="shared" si="2"/>
        <v>0.38575161588440776</v>
      </c>
      <c r="F36" s="199">
        <f t="shared" si="3"/>
        <v>0.38</v>
      </c>
    </row>
    <row r="37" spans="1:6" s="178" customFormat="1" ht="18" x14ac:dyDescent="0.35">
      <c r="A37" s="195" t="s">
        <v>532</v>
      </c>
      <c r="B37" s="196" t="s">
        <v>1431</v>
      </c>
      <c r="C37" s="197">
        <f>VLOOKUP($A37,Sheet5!$R$2:$U$89,3,0)</f>
        <v>45115093.149999999</v>
      </c>
      <c r="D37" s="197">
        <f>VLOOKUP($A37,Sheet5!$R$2:$U$89,4,0)</f>
        <v>76664984.430000007</v>
      </c>
      <c r="E37" s="198">
        <f t="shared" si="2"/>
        <v>0.5884706490900411</v>
      </c>
      <c r="F37" s="199">
        <f t="shared" si="3"/>
        <v>0.57999999999999996</v>
      </c>
    </row>
    <row r="38" spans="1:6" s="178" customFormat="1" ht="18" x14ac:dyDescent="0.35">
      <c r="A38" s="195" t="s">
        <v>533</v>
      </c>
      <c r="B38" s="196" t="s">
        <v>1432</v>
      </c>
      <c r="C38" s="197">
        <f>VLOOKUP($A38,Sheet5!$R$2:$U$89,3,0)</f>
        <v>26815939.399999999</v>
      </c>
      <c r="D38" s="197">
        <f>VLOOKUP($A38,Sheet5!$R$2:$U$89,4,0)</f>
        <v>52467754.079999998</v>
      </c>
      <c r="E38" s="198">
        <f t="shared" si="2"/>
        <v>0.51109371594432085</v>
      </c>
      <c r="F38" s="199">
        <f t="shared" si="3"/>
        <v>0.51</v>
      </c>
    </row>
    <row r="39" spans="1:6" s="178" customFormat="1" ht="18" x14ac:dyDescent="0.35">
      <c r="A39" s="195" t="s">
        <v>534</v>
      </c>
      <c r="B39" s="196" t="s">
        <v>1433</v>
      </c>
      <c r="C39" s="197">
        <f>VLOOKUP($A39,Sheet5!$R$2:$U$89,3,0)</f>
        <v>53595056.389999993</v>
      </c>
      <c r="D39" s="197">
        <f>VLOOKUP($A39,Sheet5!$R$2:$U$89,4,0)</f>
        <v>139075744.88999999</v>
      </c>
      <c r="E39" s="198">
        <f t="shared" si="2"/>
        <v>0.38536594883881625</v>
      </c>
      <c r="F39" s="199">
        <f t="shared" si="3"/>
        <v>0.38</v>
      </c>
    </row>
    <row r="40" spans="1:6" s="178" customFormat="1" ht="18" x14ac:dyDescent="0.35">
      <c r="A40" s="195" t="s">
        <v>535</v>
      </c>
      <c r="B40" s="196" t="s">
        <v>1434</v>
      </c>
      <c r="C40" s="197">
        <f>VLOOKUP($A40,Sheet5!$R$2:$U$89,3,0)</f>
        <v>46227729.610000007</v>
      </c>
      <c r="D40" s="197">
        <f>VLOOKUP($A40,Sheet5!$R$2:$U$89,4,0)</f>
        <v>121693370.54000001</v>
      </c>
      <c r="E40" s="198">
        <f t="shared" si="2"/>
        <v>0.37987056653020534</v>
      </c>
      <c r="F40" s="199">
        <f t="shared" si="3"/>
        <v>0.37</v>
      </c>
    </row>
    <row r="41" spans="1:6" s="178" customFormat="1" ht="18" x14ac:dyDescent="0.35">
      <c r="A41" s="195" t="s">
        <v>536</v>
      </c>
      <c r="B41" s="196" t="s">
        <v>1435</v>
      </c>
      <c r="C41" s="197">
        <f>VLOOKUP($A41,Sheet5!$R$2:$U$89,3,0)</f>
        <v>37509555.82</v>
      </c>
      <c r="D41" s="197">
        <f>VLOOKUP($A41,Sheet5!$R$2:$U$89,4,0)</f>
        <v>76797213.930000007</v>
      </c>
      <c r="E41" s="198">
        <f t="shared" si="2"/>
        <v>0.48842339325212547</v>
      </c>
      <c r="F41" s="199">
        <f t="shared" si="3"/>
        <v>0.48</v>
      </c>
    </row>
    <row r="42" spans="1:6" s="178" customFormat="1" ht="18" x14ac:dyDescent="0.35">
      <c r="A42" s="195" t="s">
        <v>537</v>
      </c>
      <c r="B42" s="196" t="s">
        <v>1436</v>
      </c>
      <c r="C42" s="197">
        <f>VLOOKUP($A42,Sheet5!$R$2:$U$89,3,0)</f>
        <v>17997444.000000004</v>
      </c>
      <c r="D42" s="197">
        <f>VLOOKUP($A42,Sheet5!$R$2:$U$89,4,0)</f>
        <v>35689794.440000005</v>
      </c>
      <c r="E42" s="198">
        <f t="shared" si="2"/>
        <v>0.50427424092499207</v>
      </c>
      <c r="F42" s="199">
        <f t="shared" si="3"/>
        <v>0.5</v>
      </c>
    </row>
    <row r="43" spans="1:6" s="178" customFormat="1" ht="18" x14ac:dyDescent="0.35">
      <c r="A43" s="195" t="s">
        <v>538</v>
      </c>
      <c r="B43" s="196" t="s">
        <v>1437</v>
      </c>
      <c r="C43" s="197">
        <f>VLOOKUP($A43,Sheet5!$R$2:$U$89,3,0)</f>
        <v>163854069.64000005</v>
      </c>
      <c r="D43" s="197">
        <f>VLOOKUP($A43,Sheet5!$R$2:$U$89,4,0)</f>
        <v>288664480.81000006</v>
      </c>
      <c r="E43" s="198">
        <f t="shared" si="2"/>
        <v>0.56762809605193287</v>
      </c>
      <c r="F43" s="199">
        <f t="shared" si="3"/>
        <v>0.56000000000000005</v>
      </c>
    </row>
    <row r="44" spans="1:6" s="178" customFormat="1" ht="18" x14ac:dyDescent="0.35">
      <c r="A44" s="195" t="s">
        <v>539</v>
      </c>
      <c r="B44" s="196" t="s">
        <v>1438</v>
      </c>
      <c r="C44" s="197">
        <f>VLOOKUP($A44,Sheet5!$R$2:$U$89,3,0)</f>
        <v>38882326.159999996</v>
      </c>
      <c r="D44" s="197">
        <f>VLOOKUP($A44,Sheet5!$R$2:$U$89,4,0)</f>
        <v>72494418.649999976</v>
      </c>
      <c r="E44" s="198">
        <f t="shared" si="2"/>
        <v>0.53634923741815554</v>
      </c>
      <c r="F44" s="199">
        <f t="shared" si="3"/>
        <v>0.53</v>
      </c>
    </row>
    <row r="45" spans="1:6" s="178" customFormat="1" ht="18" x14ac:dyDescent="0.35">
      <c r="A45" s="195" t="s">
        <v>540</v>
      </c>
      <c r="B45" s="196" t="s">
        <v>1439</v>
      </c>
      <c r="C45" s="197">
        <f>VLOOKUP($A45,Sheet5!$R$2:$U$89,3,0)</f>
        <v>71464071.019999996</v>
      </c>
      <c r="D45" s="197">
        <f>VLOOKUP($A45,Sheet5!$R$2:$U$89,4,0)</f>
        <v>132125142.43000001</v>
      </c>
      <c r="E45" s="198">
        <f t="shared" si="2"/>
        <v>0.54088169522966989</v>
      </c>
      <c r="F45" s="199">
        <f t="shared" si="3"/>
        <v>0.54</v>
      </c>
    </row>
    <row r="46" spans="1:6" s="178" customFormat="1" ht="18" x14ac:dyDescent="0.35">
      <c r="A46" s="195" t="s">
        <v>541</v>
      </c>
      <c r="B46" s="196" t="s">
        <v>1440</v>
      </c>
      <c r="C46" s="197">
        <f>VLOOKUP($A46,Sheet5!$R$2:$U$89,3,0)</f>
        <v>66307264.639999993</v>
      </c>
      <c r="D46" s="197">
        <f>VLOOKUP($A46,Sheet5!$R$2:$U$89,4,0)</f>
        <v>133914625.58999999</v>
      </c>
      <c r="E46" s="198">
        <f t="shared" si="2"/>
        <v>0.4951458016468625</v>
      </c>
      <c r="F46" s="199">
        <f t="shared" si="3"/>
        <v>0.49</v>
      </c>
    </row>
    <row r="47" spans="1:6" s="178" customFormat="1" ht="18" x14ac:dyDescent="0.35">
      <c r="A47" s="195" t="s">
        <v>542</v>
      </c>
      <c r="B47" s="196" t="s">
        <v>1441</v>
      </c>
      <c r="C47" s="197">
        <f>VLOOKUP($A47,Sheet5!$R$2:$U$89,3,0)</f>
        <v>35422045.75</v>
      </c>
      <c r="D47" s="197">
        <f>VLOOKUP($A47,Sheet5!$R$2:$U$89,4,0)</f>
        <v>65456822.439999998</v>
      </c>
      <c r="E47" s="198">
        <f t="shared" si="2"/>
        <v>0.54115131822155105</v>
      </c>
      <c r="F47" s="199">
        <f t="shared" si="3"/>
        <v>0.54</v>
      </c>
    </row>
    <row r="48" spans="1:6" s="178" customFormat="1" ht="18" x14ac:dyDescent="0.35">
      <c r="A48" s="195" t="s">
        <v>543</v>
      </c>
      <c r="B48" s="196" t="s">
        <v>1442</v>
      </c>
      <c r="C48" s="197">
        <f>VLOOKUP($A48,Sheet5!$R$2:$U$89,3,0)</f>
        <v>22763820.190000001</v>
      </c>
      <c r="D48" s="197">
        <f>VLOOKUP($A48,Sheet5!$R$2:$U$89,4,0)</f>
        <v>45151939.670000002</v>
      </c>
      <c r="E48" s="198">
        <f t="shared" si="2"/>
        <v>0.50416040498753623</v>
      </c>
      <c r="F48" s="199">
        <f t="shared" si="3"/>
        <v>0.5</v>
      </c>
    </row>
    <row r="49" spans="1:6" s="178" customFormat="1" ht="18" x14ac:dyDescent="0.35">
      <c r="A49" s="195" t="s">
        <v>544</v>
      </c>
      <c r="B49" s="196" t="s">
        <v>1443</v>
      </c>
      <c r="C49" s="197">
        <f>VLOOKUP($A49,Sheet5!$R$2:$U$89,3,0)</f>
        <v>30804122.349999998</v>
      </c>
      <c r="D49" s="197">
        <f>VLOOKUP($A49,Sheet5!$R$2:$U$89,4,0)</f>
        <v>73724732.129999995</v>
      </c>
      <c r="E49" s="198">
        <f t="shared" si="2"/>
        <v>0.41782616850587667</v>
      </c>
      <c r="F49" s="199">
        <f t="shared" si="3"/>
        <v>0.41</v>
      </c>
    </row>
    <row r="50" spans="1:6" s="178" customFormat="1" ht="18" x14ac:dyDescent="0.35">
      <c r="A50" s="195" t="s">
        <v>545</v>
      </c>
      <c r="B50" s="196" t="s">
        <v>1444</v>
      </c>
      <c r="C50" s="197">
        <f>VLOOKUP($A50,Sheet5!$R$2:$U$89,3,0)</f>
        <v>35736138.719999999</v>
      </c>
      <c r="D50" s="197">
        <f>VLOOKUP($A50,Sheet5!$R$2:$U$89,4,0)</f>
        <v>67729426.24000001</v>
      </c>
      <c r="E50" s="198">
        <f t="shared" si="2"/>
        <v>0.527630908807179</v>
      </c>
      <c r="F50" s="199">
        <f t="shared" si="3"/>
        <v>0.52</v>
      </c>
    </row>
    <row r="51" spans="1:6" s="178" customFormat="1" ht="18" x14ac:dyDescent="0.35">
      <c r="A51" s="195" t="s">
        <v>546</v>
      </c>
      <c r="B51" s="196" t="s">
        <v>1445</v>
      </c>
      <c r="C51" s="197">
        <f>VLOOKUP($A51,Sheet5!$R$2:$U$89,3,0)</f>
        <v>33746293.289999999</v>
      </c>
      <c r="D51" s="197">
        <f>VLOOKUP($A51,Sheet5!$R$2:$U$89,4,0)</f>
        <v>59659544.829999998</v>
      </c>
      <c r="E51" s="198">
        <f t="shared" si="2"/>
        <v>0.56564785041790266</v>
      </c>
      <c r="F51" s="199">
        <f t="shared" si="3"/>
        <v>0.56000000000000005</v>
      </c>
    </row>
    <row r="52" spans="1:6" s="178" customFormat="1" ht="18" x14ac:dyDescent="0.35">
      <c r="A52" s="195" t="s">
        <v>547</v>
      </c>
      <c r="B52" s="196" t="s">
        <v>1446</v>
      </c>
      <c r="C52" s="197">
        <f>VLOOKUP($A52,Sheet5!$R$2:$U$89,3,0)</f>
        <v>170816968.81999999</v>
      </c>
      <c r="D52" s="197">
        <f>VLOOKUP($A52,Sheet5!$R$2:$U$89,4,0)</f>
        <v>384038716.81</v>
      </c>
      <c r="E52" s="198">
        <f t="shared" si="2"/>
        <v>0.4447910102368931</v>
      </c>
      <c r="F52" s="199">
        <f t="shared" si="3"/>
        <v>0.44</v>
      </c>
    </row>
    <row r="53" spans="1:6" s="178" customFormat="1" ht="18" x14ac:dyDescent="0.35">
      <c r="A53" s="195" t="s">
        <v>548</v>
      </c>
      <c r="B53" s="196" t="s">
        <v>1447</v>
      </c>
      <c r="C53" s="197">
        <f>VLOOKUP($A53,Sheet5!$R$2:$U$89,3,0)</f>
        <v>36189342.280000001</v>
      </c>
      <c r="D53" s="197">
        <f>VLOOKUP($A53,Sheet5!$R$2:$U$89,4,0)</f>
        <v>62688399.909999996</v>
      </c>
      <c r="E53" s="198">
        <f t="shared" si="2"/>
        <v>0.57728929645605953</v>
      </c>
      <c r="F53" s="199">
        <f t="shared" si="3"/>
        <v>0.56999999999999995</v>
      </c>
    </row>
    <row r="54" spans="1:6" s="178" customFormat="1" ht="18" x14ac:dyDescent="0.35">
      <c r="A54" s="195" t="s">
        <v>549</v>
      </c>
      <c r="B54" s="196" t="s">
        <v>1448</v>
      </c>
      <c r="C54" s="197">
        <f>VLOOKUP($A54,Sheet5!$R$2:$U$89,3,0)</f>
        <v>209991695.43000001</v>
      </c>
      <c r="D54" s="197">
        <f>VLOOKUP($A54,Sheet5!$R$2:$U$89,4,0)</f>
        <v>738360361.47000003</v>
      </c>
      <c r="E54" s="198">
        <f t="shared" si="2"/>
        <v>0.2844027203897132</v>
      </c>
      <c r="F54" s="199">
        <f t="shared" si="3"/>
        <v>0.28000000000000003</v>
      </c>
    </row>
    <row r="55" spans="1:6" s="178" customFormat="1" ht="18" x14ac:dyDescent="0.35">
      <c r="A55" s="195" t="s">
        <v>550</v>
      </c>
      <c r="B55" s="196" t="s">
        <v>1449</v>
      </c>
      <c r="C55" s="197">
        <f>VLOOKUP($A55,Sheet5!$R$2:$U$89,3,0)</f>
        <v>78415789.019999996</v>
      </c>
      <c r="D55" s="197">
        <f>VLOOKUP($A55,Sheet5!$R$2:$U$89,4,0)</f>
        <v>169290393.00999999</v>
      </c>
      <c r="E55" s="198">
        <f t="shared" si="2"/>
        <v>0.46320282932633972</v>
      </c>
      <c r="F55" s="199">
        <f t="shared" si="3"/>
        <v>0.46</v>
      </c>
    </row>
    <row r="56" spans="1:6" s="178" customFormat="1" ht="18" x14ac:dyDescent="0.35">
      <c r="A56" s="195" t="s">
        <v>551</v>
      </c>
      <c r="B56" s="196" t="s">
        <v>1450</v>
      </c>
      <c r="C56" s="197">
        <f>VLOOKUP($A56,Sheet5!$R$2:$U$89,3,0)</f>
        <v>27674057.41</v>
      </c>
      <c r="D56" s="197">
        <f>VLOOKUP($A56,Sheet5!$R$2:$U$89,4,0)</f>
        <v>62874630.099999994</v>
      </c>
      <c r="E56" s="198">
        <f t="shared" si="2"/>
        <v>0.44014664366192435</v>
      </c>
      <c r="F56" s="199">
        <f t="shared" si="3"/>
        <v>0.44</v>
      </c>
    </row>
    <row r="57" spans="1:6" s="178" customFormat="1" ht="18" x14ac:dyDescent="0.35">
      <c r="A57" s="195" t="s">
        <v>552</v>
      </c>
      <c r="B57" s="196" t="s">
        <v>1451</v>
      </c>
      <c r="C57" s="197">
        <f>VLOOKUP($A57,Sheet5!$R$2:$U$89,3,0)</f>
        <v>38119262.729999997</v>
      </c>
      <c r="D57" s="197">
        <f>VLOOKUP($A57,Sheet5!$R$2:$U$89,4,0)</f>
        <v>67319981.390000001</v>
      </c>
      <c r="E57" s="198">
        <f t="shared" si="2"/>
        <v>0.56623994753008644</v>
      </c>
      <c r="F57" s="199">
        <f t="shared" si="3"/>
        <v>0.56000000000000005</v>
      </c>
    </row>
    <row r="58" spans="1:6" s="178" customFormat="1" ht="18" x14ac:dyDescent="0.35">
      <c r="A58" s="195" t="s">
        <v>553</v>
      </c>
      <c r="B58" s="196" t="s">
        <v>1452</v>
      </c>
      <c r="C58" s="197">
        <f>VLOOKUP($A58,Sheet5!$R$2:$U$89,3,0)</f>
        <v>192401678.43000001</v>
      </c>
      <c r="D58" s="197">
        <f>VLOOKUP($A58,Sheet5!$R$2:$U$89,4,0)</f>
        <v>469178287.25000006</v>
      </c>
      <c r="E58" s="198">
        <f t="shared" si="2"/>
        <v>0.4100822302705569</v>
      </c>
      <c r="F58" s="199">
        <f t="shared" si="3"/>
        <v>0.41</v>
      </c>
    </row>
    <row r="59" spans="1:6" s="178" customFormat="1" ht="18" x14ac:dyDescent="0.35">
      <c r="A59" s="195" t="s">
        <v>554</v>
      </c>
      <c r="B59" s="196" t="s">
        <v>1453</v>
      </c>
      <c r="C59" s="197">
        <f>VLOOKUP($A59,Sheet5!$R$2:$U$89,3,0)</f>
        <v>24652701.610000003</v>
      </c>
      <c r="D59" s="197">
        <f>VLOOKUP($A59,Sheet5!$R$2:$U$89,4,0)</f>
        <v>46614385.010000005</v>
      </c>
      <c r="E59" s="198">
        <f t="shared" si="2"/>
        <v>0.52886467567278539</v>
      </c>
      <c r="F59" s="199">
        <f t="shared" si="3"/>
        <v>0.52</v>
      </c>
    </row>
    <row r="60" spans="1:6" s="178" customFormat="1" ht="18" x14ac:dyDescent="0.35">
      <c r="A60" s="195" t="s">
        <v>555</v>
      </c>
      <c r="B60" s="196" t="s">
        <v>1454</v>
      </c>
      <c r="C60" s="197">
        <f>VLOOKUP($A60,Sheet5!$R$2:$U$89,3,0)</f>
        <v>22969760.740000002</v>
      </c>
      <c r="D60" s="197">
        <f>VLOOKUP($A60,Sheet5!$R$2:$U$89,4,0)</f>
        <v>32538005.27</v>
      </c>
      <c r="E60" s="198">
        <f t="shared" si="2"/>
        <v>0.70593635194896509</v>
      </c>
      <c r="F60" s="199">
        <f t="shared" si="3"/>
        <v>0.7</v>
      </c>
    </row>
    <row r="61" spans="1:6" s="178" customFormat="1" ht="18" x14ac:dyDescent="0.35">
      <c r="A61" s="195" t="s">
        <v>556</v>
      </c>
      <c r="B61" s="196" t="s">
        <v>1455</v>
      </c>
      <c r="C61" s="197">
        <f>VLOOKUP($A61,Sheet5!$R$2:$U$89,3,0)</f>
        <v>42949791.439999998</v>
      </c>
      <c r="D61" s="197">
        <f>VLOOKUP($A61,Sheet5!$R$2:$U$89,4,0)</f>
        <v>57528372.119999997</v>
      </c>
      <c r="E61" s="198">
        <f t="shared" si="2"/>
        <v>0.74658450877785765</v>
      </c>
      <c r="F61" s="199">
        <f t="shared" si="3"/>
        <v>0.74</v>
      </c>
    </row>
    <row r="62" spans="1:6" s="178" customFormat="1" ht="18" x14ac:dyDescent="0.35">
      <c r="A62" s="195" t="s">
        <v>557</v>
      </c>
      <c r="B62" s="196" t="s">
        <v>1456</v>
      </c>
      <c r="C62" s="197">
        <f>VLOOKUP($A62,Sheet5!$R$2:$U$89,3,0)</f>
        <v>41056539.349999994</v>
      </c>
      <c r="D62" s="197">
        <f>VLOOKUP($A62,Sheet5!$R$2:$U$89,4,0)</f>
        <v>55860999.299999982</v>
      </c>
      <c r="E62" s="198">
        <f t="shared" si="2"/>
        <v>0.7349768150316639</v>
      </c>
      <c r="F62" s="199">
        <f t="shared" si="3"/>
        <v>0.73</v>
      </c>
    </row>
    <row r="63" spans="1:6" s="178" customFormat="1" ht="18" x14ac:dyDescent="0.35">
      <c r="A63" s="195" t="s">
        <v>558</v>
      </c>
      <c r="B63" s="196" t="s">
        <v>1457</v>
      </c>
      <c r="C63" s="197">
        <f>VLOOKUP($A63,Sheet5!$R$2:$U$89,3,0)</f>
        <v>196013727.98000002</v>
      </c>
      <c r="D63" s="197">
        <f>VLOOKUP($A63,Sheet5!$R$2:$U$89,4,0)</f>
        <v>520562914.31000006</v>
      </c>
      <c r="E63" s="198">
        <f t="shared" si="2"/>
        <v>0.37654185995906736</v>
      </c>
      <c r="F63" s="199">
        <f t="shared" si="3"/>
        <v>0.37</v>
      </c>
    </row>
    <row r="64" spans="1:6" s="178" customFormat="1" ht="18" x14ac:dyDescent="0.35">
      <c r="A64" s="195" t="s">
        <v>559</v>
      </c>
      <c r="B64" s="196" t="s">
        <v>1458</v>
      </c>
      <c r="C64" s="197">
        <f>VLOOKUP($A64,Sheet5!$R$2:$U$89,3,0)</f>
        <v>70608776.799999982</v>
      </c>
      <c r="D64" s="197">
        <f>VLOOKUP($A64,Sheet5!$R$2:$U$89,4,0)</f>
        <v>125297069.08999999</v>
      </c>
      <c r="E64" s="198">
        <f t="shared" si="2"/>
        <v>0.56353095337994064</v>
      </c>
      <c r="F64" s="199">
        <f t="shared" si="3"/>
        <v>0.56000000000000005</v>
      </c>
    </row>
    <row r="65" spans="1:6" s="178" customFormat="1" ht="18" x14ac:dyDescent="0.35">
      <c r="A65" s="195" t="s">
        <v>560</v>
      </c>
      <c r="B65" s="196" t="s">
        <v>1459</v>
      </c>
      <c r="C65" s="197">
        <f>VLOOKUP($A65,Sheet5!$R$2:$U$89,3,0)</f>
        <v>52758491.700000003</v>
      </c>
      <c r="D65" s="197">
        <f>VLOOKUP($A65,Sheet5!$R$2:$U$89,4,0)</f>
        <v>94941747.700000003</v>
      </c>
      <c r="E65" s="198">
        <f t="shared" si="2"/>
        <v>0.55569328538914187</v>
      </c>
      <c r="F65" s="199">
        <f t="shared" si="3"/>
        <v>0.55000000000000004</v>
      </c>
    </row>
    <row r="66" spans="1:6" s="178" customFormat="1" ht="18" x14ac:dyDescent="0.35">
      <c r="A66" s="195" t="s">
        <v>561</v>
      </c>
      <c r="B66" s="196" t="s">
        <v>1460</v>
      </c>
      <c r="C66" s="197">
        <f>VLOOKUP($A66,Sheet5!$R$2:$U$89,3,0)</f>
        <v>87059602.219999999</v>
      </c>
      <c r="D66" s="197">
        <f>VLOOKUP($A66,Sheet5!$R$2:$U$89,4,0)</f>
        <v>150127961.78</v>
      </c>
      <c r="E66" s="198">
        <f t="shared" si="2"/>
        <v>0.579902645634919</v>
      </c>
      <c r="F66" s="199">
        <f t="shared" si="3"/>
        <v>0.56999999999999995</v>
      </c>
    </row>
    <row r="67" spans="1:6" s="178" customFormat="1" ht="18" x14ac:dyDescent="0.35">
      <c r="A67" s="195" t="s">
        <v>562</v>
      </c>
      <c r="B67" s="196" t="s">
        <v>1461</v>
      </c>
      <c r="C67" s="197">
        <f>VLOOKUP($A67,Sheet5!$R$2:$U$89,3,0)</f>
        <v>67599373.060000002</v>
      </c>
      <c r="D67" s="197">
        <f>VLOOKUP($A67,Sheet5!$R$2:$U$89,4,0)</f>
        <v>104568719.25</v>
      </c>
      <c r="E67" s="198">
        <f t="shared" si="2"/>
        <v>0.64645884108406537</v>
      </c>
      <c r="F67" s="199">
        <f t="shared" si="3"/>
        <v>0.64</v>
      </c>
    </row>
    <row r="68" spans="1:6" s="178" customFormat="1" ht="18" x14ac:dyDescent="0.35">
      <c r="A68" s="195" t="s">
        <v>563</v>
      </c>
      <c r="B68" s="196" t="s">
        <v>1462</v>
      </c>
      <c r="C68" s="197">
        <f>VLOOKUP($A68,Sheet5!$R$2:$U$89,3,0)</f>
        <v>49596586.509999983</v>
      </c>
      <c r="D68" s="197">
        <f>VLOOKUP($A68,Sheet5!$R$2:$U$89,4,0)</f>
        <v>73368602.87999998</v>
      </c>
      <c r="E68" s="198">
        <f t="shared" si="2"/>
        <v>0.67599197154018364</v>
      </c>
      <c r="F68" s="199">
        <f t="shared" si="3"/>
        <v>0.67</v>
      </c>
    </row>
    <row r="69" spans="1:6" s="178" customFormat="1" ht="18" x14ac:dyDescent="0.35">
      <c r="A69" s="195" t="s">
        <v>564</v>
      </c>
      <c r="B69" s="196" t="s">
        <v>1463</v>
      </c>
      <c r="C69" s="197">
        <f>VLOOKUP($A69,Sheet5!$R$2:$U$89,3,0)</f>
        <v>1066718315.5300001</v>
      </c>
      <c r="D69" s="197">
        <f>VLOOKUP($A69,Sheet5!$R$2:$U$89,4,0)</f>
        <v>2584371479.77</v>
      </c>
      <c r="E69" s="198">
        <f t="shared" si="2"/>
        <v>0.41275734695266575</v>
      </c>
      <c r="F69" s="199">
        <f t="shared" si="3"/>
        <v>0.41</v>
      </c>
    </row>
    <row r="70" spans="1:6" s="178" customFormat="1" ht="18" x14ac:dyDescent="0.35">
      <c r="A70" s="195" t="s">
        <v>565</v>
      </c>
      <c r="B70" s="196" t="s">
        <v>1464</v>
      </c>
      <c r="C70" s="197">
        <f>VLOOKUP($A70,Sheet5!$R$2:$U$89,3,0)</f>
        <v>65275546.759999998</v>
      </c>
      <c r="D70" s="197">
        <f>VLOOKUP($A70,Sheet5!$R$2:$U$89,4,0)</f>
        <v>110312890.56</v>
      </c>
      <c r="E70" s="198">
        <f t="shared" si="2"/>
        <v>0.59173090677463613</v>
      </c>
      <c r="F70" s="199">
        <f t="shared" si="3"/>
        <v>0.59</v>
      </c>
    </row>
    <row r="71" spans="1:6" s="178" customFormat="1" ht="18" x14ac:dyDescent="0.35">
      <c r="A71" s="195" t="s">
        <v>566</v>
      </c>
      <c r="B71" s="196" t="s">
        <v>1465</v>
      </c>
      <c r="C71" s="197">
        <f>VLOOKUP($A71,Sheet5!$R$2:$U$89,3,0)</f>
        <v>60014760.670000002</v>
      </c>
      <c r="D71" s="197">
        <f>VLOOKUP($A71,Sheet5!$R$2:$U$89,4,0)</f>
        <v>105196844.87</v>
      </c>
      <c r="E71" s="198">
        <f t="shared" si="2"/>
        <v>0.57049962614529881</v>
      </c>
      <c r="F71" s="199">
        <f t="shared" si="3"/>
        <v>0.56999999999999995</v>
      </c>
    </row>
    <row r="72" spans="1:6" s="178" customFormat="1" ht="18" x14ac:dyDescent="0.35">
      <c r="A72" s="195" t="s">
        <v>567</v>
      </c>
      <c r="B72" s="196" t="s">
        <v>1466</v>
      </c>
      <c r="C72" s="197">
        <f>VLOOKUP($A72,Sheet5!$R$2:$U$89,3,0)</f>
        <v>193082492.78999999</v>
      </c>
      <c r="D72" s="197">
        <f>VLOOKUP($A72,Sheet5!$R$2:$U$89,4,0)</f>
        <v>390820494.13</v>
      </c>
      <c r="E72" s="198">
        <f t="shared" si="2"/>
        <v>0.49404392986048035</v>
      </c>
      <c r="F72" s="199">
        <f t="shared" si="3"/>
        <v>0.49</v>
      </c>
    </row>
    <row r="73" spans="1:6" s="178" customFormat="1" ht="18" x14ac:dyDescent="0.35">
      <c r="A73" s="195" t="s">
        <v>568</v>
      </c>
      <c r="B73" s="196" t="s">
        <v>1467</v>
      </c>
      <c r="C73" s="197">
        <f>VLOOKUP($A73,Sheet5!$R$2:$U$89,3,0)</f>
        <v>12312065.810000001</v>
      </c>
      <c r="D73" s="197">
        <f>VLOOKUP($A73,Sheet5!$R$2:$U$89,4,0)</f>
        <v>26434138.289999999</v>
      </c>
      <c r="E73" s="198">
        <f t="shared" si="2"/>
        <v>0.4657638420034157</v>
      </c>
      <c r="F73" s="199">
        <f t="shared" si="3"/>
        <v>0.46</v>
      </c>
    </row>
    <row r="74" spans="1:6" s="178" customFormat="1" ht="18" x14ac:dyDescent="0.35">
      <c r="A74" s="195" t="s">
        <v>569</v>
      </c>
      <c r="B74" s="196" t="s">
        <v>1468</v>
      </c>
      <c r="C74" s="197">
        <f>VLOOKUP($A74,Sheet5!$R$2:$U$89,3,0)</f>
        <v>48939322.780000001</v>
      </c>
      <c r="D74" s="197">
        <f>VLOOKUP($A74,Sheet5!$R$2:$U$89,4,0)</f>
        <v>84708798.120000005</v>
      </c>
      <c r="E74" s="198">
        <f t="shared" si="2"/>
        <v>0.5777360069572901</v>
      </c>
      <c r="F74" s="199">
        <f t="shared" si="3"/>
        <v>0.56999999999999995</v>
      </c>
    </row>
    <row r="75" spans="1:6" s="178" customFormat="1" ht="18" x14ac:dyDescent="0.35">
      <c r="A75" s="195" t="s">
        <v>570</v>
      </c>
      <c r="B75" s="196" t="s">
        <v>1469</v>
      </c>
      <c r="C75" s="197">
        <f>VLOOKUP($A75,Sheet5!$R$2:$U$89,3,0)</f>
        <v>115466080.63</v>
      </c>
      <c r="D75" s="197">
        <f>VLOOKUP($A75,Sheet5!$R$2:$U$89,4,0)</f>
        <v>213433984.60999998</v>
      </c>
      <c r="E75" s="198">
        <f t="shared" si="2"/>
        <v>0.5409920113752591</v>
      </c>
      <c r="F75" s="199">
        <f t="shared" si="3"/>
        <v>0.54</v>
      </c>
    </row>
    <row r="76" spans="1:6" s="178" customFormat="1" ht="18" x14ac:dyDescent="0.35">
      <c r="A76" s="195" t="s">
        <v>571</v>
      </c>
      <c r="B76" s="196" t="s">
        <v>1470</v>
      </c>
      <c r="C76" s="197">
        <f>VLOOKUP($A76,Sheet5!$R$2:$U$89,3,0)</f>
        <v>35733950.030000001</v>
      </c>
      <c r="D76" s="197">
        <f>VLOOKUP($A76,Sheet5!$R$2:$U$89,4,0)</f>
        <v>65503205.339999996</v>
      </c>
      <c r="E76" s="198">
        <f t="shared" si="2"/>
        <v>0.54552979269517998</v>
      </c>
      <c r="F76" s="199">
        <f t="shared" si="3"/>
        <v>0.54</v>
      </c>
    </row>
    <row r="77" spans="1:6" s="178" customFormat="1" ht="18" x14ac:dyDescent="0.35">
      <c r="A77" s="195" t="s">
        <v>572</v>
      </c>
      <c r="B77" s="196" t="s">
        <v>1471</v>
      </c>
      <c r="C77" s="197">
        <f>VLOOKUP($A77,Sheet5!$R$2:$U$89,3,0)</f>
        <v>46457470.75999999</v>
      </c>
      <c r="D77" s="197">
        <f>VLOOKUP($A77,Sheet5!$R$2:$U$89,4,0)</f>
        <v>70393773.069999993</v>
      </c>
      <c r="E77" s="198">
        <f t="shared" si="2"/>
        <v>0.65996562954229487</v>
      </c>
      <c r="F77" s="199">
        <f t="shared" si="3"/>
        <v>0.65</v>
      </c>
    </row>
    <row r="78" spans="1:6" s="178" customFormat="1" ht="18" x14ac:dyDescent="0.35">
      <c r="A78" s="195" t="s">
        <v>573</v>
      </c>
      <c r="B78" s="196" t="s">
        <v>1472</v>
      </c>
      <c r="C78" s="197">
        <f>VLOOKUP($A78,Sheet5!$R$2:$U$89,3,0)</f>
        <v>52515339.630000003</v>
      </c>
      <c r="D78" s="197">
        <f>VLOOKUP($A78,Sheet5!$R$2:$U$89,4,0)</f>
        <v>84690930.530000001</v>
      </c>
      <c r="E78" s="198">
        <f t="shared" si="2"/>
        <v>0.62008221306999967</v>
      </c>
      <c r="F78" s="199">
        <f t="shared" si="3"/>
        <v>0.62</v>
      </c>
    </row>
    <row r="79" spans="1:6" s="178" customFormat="1" ht="18" x14ac:dyDescent="0.35">
      <c r="A79" s="195" t="s">
        <v>574</v>
      </c>
      <c r="B79" s="196" t="s">
        <v>1473</v>
      </c>
      <c r="C79" s="197">
        <f>VLOOKUP($A79,Sheet5!$R$2:$U$89,3,0)</f>
        <v>69563108.289999992</v>
      </c>
      <c r="D79" s="197">
        <f>VLOOKUP($A79,Sheet5!$R$2:$U$89,4,0)</f>
        <v>113243006.91999999</v>
      </c>
      <c r="E79" s="198">
        <f t="shared" si="2"/>
        <v>0.61428171312284685</v>
      </c>
      <c r="F79" s="199">
        <f t="shared" si="3"/>
        <v>0.61</v>
      </c>
    </row>
    <row r="80" spans="1:6" s="178" customFormat="1" ht="18" x14ac:dyDescent="0.35">
      <c r="A80" s="195" t="s">
        <v>575</v>
      </c>
      <c r="B80" s="196" t="s">
        <v>1474</v>
      </c>
      <c r="C80" s="197">
        <f>VLOOKUP($A80,Sheet5!$R$2:$U$89,3,0)</f>
        <v>114342581.60000002</v>
      </c>
      <c r="D80" s="197">
        <f>VLOOKUP($A80,Sheet5!$R$2:$U$89,4,0)</f>
        <v>204804299.48000002</v>
      </c>
      <c r="E80" s="198">
        <f t="shared" si="2"/>
        <v>0.55830166598219311</v>
      </c>
      <c r="F80" s="199">
        <f t="shared" si="3"/>
        <v>0.55000000000000004</v>
      </c>
    </row>
    <row r="81" spans="1:6" s="178" customFormat="1" ht="18" x14ac:dyDescent="0.35">
      <c r="A81" s="195" t="s">
        <v>576</v>
      </c>
      <c r="B81" s="196" t="s">
        <v>1475</v>
      </c>
      <c r="C81" s="197">
        <f>VLOOKUP($A81,Sheet5!$R$2:$U$89,3,0)</f>
        <v>66950689.859999985</v>
      </c>
      <c r="D81" s="197">
        <f>VLOOKUP($A81,Sheet5!$R$2:$U$89,4,0)</f>
        <v>113606116.38999999</v>
      </c>
      <c r="E81" s="198">
        <f t="shared" si="2"/>
        <v>0.58932293425262461</v>
      </c>
      <c r="F81" s="199">
        <f t="shared" si="3"/>
        <v>0.57999999999999996</v>
      </c>
    </row>
    <row r="82" spans="1:6" s="178" customFormat="1" ht="18" x14ac:dyDescent="0.35">
      <c r="A82" s="195" t="s">
        <v>577</v>
      </c>
      <c r="B82" s="196" t="s">
        <v>1476</v>
      </c>
      <c r="C82" s="197">
        <f>VLOOKUP($A82,Sheet5!$R$2:$U$89,3,0)</f>
        <v>110331870.92000002</v>
      </c>
      <c r="D82" s="197">
        <f>VLOOKUP($A82,Sheet5!$R$2:$U$89,4,0)</f>
        <v>185377272.43000001</v>
      </c>
      <c r="E82" s="198">
        <f t="shared" si="2"/>
        <v>0.59517474539206117</v>
      </c>
      <c r="F82" s="199">
        <f t="shared" si="3"/>
        <v>0.59</v>
      </c>
    </row>
    <row r="83" spans="1:6" s="178" customFormat="1" ht="18" x14ac:dyDescent="0.35">
      <c r="A83" s="195" t="s">
        <v>578</v>
      </c>
      <c r="B83" s="196" t="s">
        <v>1477</v>
      </c>
      <c r="C83" s="197">
        <f>VLOOKUP($A83,Sheet5!$R$2:$U$89,3,0)</f>
        <v>32395783.73</v>
      </c>
      <c r="D83" s="197">
        <f>VLOOKUP($A83,Sheet5!$R$2:$U$89,4,0)</f>
        <v>56531022</v>
      </c>
      <c r="E83" s="198">
        <f t="shared" si="2"/>
        <v>0.57306205661733833</v>
      </c>
      <c r="F83" s="199">
        <f t="shared" si="3"/>
        <v>0.56999999999999995</v>
      </c>
    </row>
    <row r="84" spans="1:6" s="178" customFormat="1" ht="18" x14ac:dyDescent="0.35">
      <c r="A84" s="195" t="s">
        <v>579</v>
      </c>
      <c r="B84" s="196" t="s">
        <v>1478</v>
      </c>
      <c r="C84" s="197">
        <f>VLOOKUP($A84,Sheet5!$R$2:$U$89,3,0)</f>
        <v>30482129.330000002</v>
      </c>
      <c r="D84" s="197">
        <f>VLOOKUP($A84,Sheet5!$R$2:$U$89,4,0)</f>
        <v>57365175.030000001</v>
      </c>
      <c r="E84" s="198">
        <f t="shared" si="2"/>
        <v>0.53136993505308583</v>
      </c>
      <c r="F84" s="199">
        <f t="shared" si="3"/>
        <v>0.53</v>
      </c>
    </row>
    <row r="85" spans="1:6" s="178" customFormat="1" ht="18" x14ac:dyDescent="0.35">
      <c r="A85" s="195" t="s">
        <v>580</v>
      </c>
      <c r="B85" s="196" t="s">
        <v>1479</v>
      </c>
      <c r="C85" s="197">
        <f>VLOOKUP($A85,Sheet5!$R$2:$U$89,3,0)</f>
        <v>35791093.979999997</v>
      </c>
      <c r="D85" s="197">
        <f>VLOOKUP($A85,Sheet5!$R$2:$U$89,4,0)</f>
        <v>52983322.649999999</v>
      </c>
      <c r="E85" s="198">
        <f t="shared" si="2"/>
        <v>0.67551622265048716</v>
      </c>
      <c r="F85" s="199">
        <f t="shared" si="3"/>
        <v>0.67</v>
      </c>
    </row>
    <row r="86" spans="1:6" s="178" customFormat="1" ht="18" x14ac:dyDescent="0.35">
      <c r="A86" s="195" t="s">
        <v>581</v>
      </c>
      <c r="B86" s="196" t="s">
        <v>1480</v>
      </c>
      <c r="C86" s="197">
        <f>VLOOKUP($A86,Sheet5!$R$2:$U$89,3,0)</f>
        <v>30721365.91</v>
      </c>
      <c r="D86" s="197">
        <f>VLOOKUP($A86,Sheet5!$R$2:$U$89,4,0)</f>
        <v>55716247.849999994</v>
      </c>
      <c r="E86" s="198">
        <f t="shared" si="2"/>
        <v>0.55138971297400463</v>
      </c>
      <c r="F86" s="199">
        <f t="shared" si="3"/>
        <v>0.55000000000000004</v>
      </c>
    </row>
    <row r="87" spans="1:6" s="178" customFormat="1" ht="18" x14ac:dyDescent="0.35">
      <c r="A87" s="195" t="s">
        <v>582</v>
      </c>
      <c r="B87" s="196" t="s">
        <v>1481</v>
      </c>
      <c r="C87" s="197">
        <f>VLOOKUP($A87,Sheet5!$R$2:$U$89,3,0)</f>
        <v>150410733.94</v>
      </c>
      <c r="D87" s="197">
        <f>VLOOKUP($A87,Sheet5!$R$2:$U$89,4,0)</f>
        <v>252862655.94999999</v>
      </c>
      <c r="E87" s="198">
        <f t="shared" si="2"/>
        <v>0.59483174126645888</v>
      </c>
      <c r="F87" s="199">
        <f t="shared" si="3"/>
        <v>0.59</v>
      </c>
    </row>
    <row r="88" spans="1:6" s="178" customFormat="1" ht="18" x14ac:dyDescent="0.35">
      <c r="A88" s="195" t="s">
        <v>583</v>
      </c>
      <c r="B88" s="196" t="s">
        <v>1482</v>
      </c>
      <c r="C88" s="197">
        <f>VLOOKUP($A88,Sheet5!$R$2:$U$89,3,0)</f>
        <v>32191881.959999997</v>
      </c>
      <c r="D88" s="197">
        <f>VLOOKUP($A88,Sheet5!$R$2:$U$89,4,0)</f>
        <v>41495371.780000001</v>
      </c>
      <c r="E88" s="198">
        <f t="shared" ref="E88:E89" si="4">SUM(C88/D88)</f>
        <v>0.77579451825795875</v>
      </c>
      <c r="F88" s="199">
        <f t="shared" ref="F88:F89" si="5">TRUNC(E88,2)</f>
        <v>0.77</v>
      </c>
    </row>
    <row r="89" spans="1:6" s="178" customFormat="1" ht="18" x14ac:dyDescent="0.35">
      <c r="A89" s="195" t="s">
        <v>584</v>
      </c>
      <c r="B89" s="196" t="s">
        <v>1483</v>
      </c>
      <c r="C89" s="197">
        <f>VLOOKUP($A89,Sheet5!$R$2:$U$89,3,0)</f>
        <v>27010855.939999998</v>
      </c>
      <c r="D89" s="197">
        <f>VLOOKUP($A89,Sheet5!$R$2:$U$89,4,0)</f>
        <v>38951505.159999996</v>
      </c>
      <c r="E89" s="198">
        <f t="shared" si="4"/>
        <v>0.69344832321750516</v>
      </c>
      <c r="F89" s="199">
        <f t="shared" si="5"/>
        <v>0.69</v>
      </c>
    </row>
    <row r="90" spans="1:6" s="178" customFormat="1" x14ac:dyDescent="0.25">
      <c r="A90" s="188"/>
      <c r="B90" s="189"/>
      <c r="C90" s="179"/>
      <c r="D90" s="179"/>
      <c r="E90" s="190"/>
    </row>
  </sheetData>
  <autoFilter ref="A1:B89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140" zoomScaleNormal="140" workbookViewId="0">
      <selection activeCell="I10" sqref="I10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H17"/>
  <sheetViews>
    <sheetView workbookViewId="0">
      <selection activeCell="M22" sqref="M22"/>
    </sheetView>
  </sheetViews>
  <sheetFormatPr defaultRowHeight="13.8" x14ac:dyDescent="0.25"/>
  <cols>
    <col min="2" max="2" width="2.69921875" customWidth="1"/>
    <col min="6" max="6" width="20.09765625" customWidth="1"/>
    <col min="8" max="8" width="9.59765625" customWidth="1"/>
    <col min="9" max="9" width="2.8984375" customWidth="1"/>
  </cols>
  <sheetData>
    <row r="3" spans="3:8" x14ac:dyDescent="0.25">
      <c r="C3" s="166" t="s">
        <v>2912</v>
      </c>
      <c r="D3" s="167" t="s">
        <v>2913</v>
      </c>
    </row>
    <row r="5" spans="3:8" x14ac:dyDescent="0.25">
      <c r="C5">
        <v>1</v>
      </c>
      <c r="D5" t="s">
        <v>2914</v>
      </c>
    </row>
    <row r="7" spans="3:8" x14ac:dyDescent="0.25">
      <c r="C7">
        <v>2</v>
      </c>
      <c r="D7" t="s">
        <v>2915</v>
      </c>
    </row>
    <row r="8" spans="3:8" x14ac:dyDescent="0.25">
      <c r="D8" t="s">
        <v>2930</v>
      </c>
    </row>
    <row r="10" spans="3:8" x14ac:dyDescent="0.25">
      <c r="D10" s="168" t="s">
        <v>2916</v>
      </c>
      <c r="F10" s="169" t="s">
        <v>2902</v>
      </c>
      <c r="H10" s="170" t="s">
        <v>2917</v>
      </c>
    </row>
    <row r="12" spans="3:8" x14ac:dyDescent="0.25">
      <c r="D12" t="s">
        <v>2918</v>
      </c>
      <c r="E12" s="171" t="s">
        <v>2919</v>
      </c>
      <c r="F12" s="68" t="s">
        <v>2920</v>
      </c>
      <c r="H12" s="172"/>
    </row>
    <row r="13" spans="3:8" x14ac:dyDescent="0.25">
      <c r="D13" t="s">
        <v>2921</v>
      </c>
      <c r="E13" s="171" t="s">
        <v>2922</v>
      </c>
      <c r="H13" s="172"/>
    </row>
    <row r="14" spans="3:8" x14ac:dyDescent="0.25">
      <c r="D14" t="s">
        <v>2923</v>
      </c>
      <c r="E14" s="171" t="s">
        <v>2924</v>
      </c>
      <c r="H14" s="172"/>
    </row>
    <row r="15" spans="3:8" x14ac:dyDescent="0.25">
      <c r="D15" t="s">
        <v>2925</v>
      </c>
      <c r="E15" s="171" t="s">
        <v>2926</v>
      </c>
      <c r="H15" s="172"/>
    </row>
    <row r="16" spans="3:8" x14ac:dyDescent="0.25">
      <c r="D16" t="s">
        <v>2927</v>
      </c>
      <c r="E16" s="171" t="s">
        <v>2928</v>
      </c>
      <c r="H16" s="172"/>
    </row>
    <row r="17" spans="4:8" x14ac:dyDescent="0.25">
      <c r="D17" t="s">
        <v>2929</v>
      </c>
      <c r="E17" s="171">
        <v>1</v>
      </c>
      <c r="H17" s="172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9"/>
  <sheetViews>
    <sheetView zoomScale="70" zoomScaleNormal="70" workbookViewId="0">
      <pane xSplit="3" ySplit="2" topLeftCell="I3" activePane="bottomRight" state="frozen"/>
      <selection pane="topRight" activeCell="D1" sqref="D1"/>
      <selection pane="bottomLeft" activeCell="A3" sqref="A3"/>
      <selection pane="bottomRight" activeCell="X29" sqref="X29"/>
    </sheetView>
  </sheetViews>
  <sheetFormatPr defaultRowHeight="13.8" x14ac:dyDescent="0.25"/>
  <cols>
    <col min="1" max="1" width="5.8984375" style="68" bestFit="1" customWidth="1"/>
    <col min="2" max="2" width="36" customWidth="1"/>
    <col min="3" max="3" width="15.3984375" style="1" bestFit="1" customWidth="1"/>
    <col min="4" max="4" width="14.3984375" style="1" bestFit="1" customWidth="1"/>
    <col min="5" max="5" width="15.3984375" style="1" bestFit="1" customWidth="1"/>
    <col min="6" max="6" width="11.59765625" style="1" bestFit="1" customWidth="1"/>
    <col min="7" max="7" width="14.3984375" style="1" bestFit="1" customWidth="1"/>
    <col min="8" max="8" width="17.09765625" style="1" bestFit="1" customWidth="1"/>
    <col min="9" max="10" width="15.3984375" style="1" bestFit="1" customWidth="1"/>
    <col min="11" max="11" width="11.59765625" style="1" bestFit="1" customWidth="1"/>
    <col min="12" max="12" width="15.3984375" style="1" bestFit="1" customWidth="1"/>
    <col min="13" max="14" width="5.8984375" bestFit="1" customWidth="1"/>
    <col min="18" max="18" width="7.09765625" customWidth="1"/>
    <col min="19" max="19" width="33.19921875" customWidth="1"/>
    <col min="20" max="21" width="15.69921875" style="1" bestFit="1" customWidth="1"/>
  </cols>
  <sheetData>
    <row r="1" spans="1:21" s="180" customFormat="1" ht="69" x14ac:dyDescent="0.25">
      <c r="A1" s="181" t="s">
        <v>1811</v>
      </c>
      <c r="B1" s="181" t="s">
        <v>1812</v>
      </c>
      <c r="C1" s="182" t="s">
        <v>1802</v>
      </c>
      <c r="D1" s="182" t="s">
        <v>1803</v>
      </c>
      <c r="E1" s="182" t="s">
        <v>1800</v>
      </c>
      <c r="F1" s="182" t="s">
        <v>1965</v>
      </c>
      <c r="G1" s="182" t="s">
        <v>1801</v>
      </c>
      <c r="H1" s="183" t="s">
        <v>1806</v>
      </c>
      <c r="I1" s="183" t="s">
        <v>1807</v>
      </c>
      <c r="J1" s="183" t="s">
        <v>1805</v>
      </c>
      <c r="K1" s="183" t="s">
        <v>1966</v>
      </c>
      <c r="L1" s="183" t="s">
        <v>1804</v>
      </c>
      <c r="M1" s="181"/>
      <c r="N1" s="181"/>
      <c r="O1" s="181"/>
      <c r="P1" s="181"/>
      <c r="Q1" s="181"/>
      <c r="R1" s="181" t="s">
        <v>1811</v>
      </c>
      <c r="S1" s="181" t="s">
        <v>1812</v>
      </c>
      <c r="T1" s="184" t="s">
        <v>1854</v>
      </c>
      <c r="U1" s="184" t="s">
        <v>1855</v>
      </c>
    </row>
    <row r="2" spans="1:21" s="178" customFormat="1" x14ac:dyDescent="0.25">
      <c r="A2" s="185" t="s">
        <v>511</v>
      </c>
      <c r="B2" s="185" t="s">
        <v>1410</v>
      </c>
      <c r="C2" s="186">
        <v>121732731</v>
      </c>
      <c r="D2" s="186">
        <v>17571533.809999999</v>
      </c>
      <c r="E2" s="186">
        <v>70457095.24000001</v>
      </c>
      <c r="F2" s="186">
        <v>923525.4</v>
      </c>
      <c r="G2" s="186">
        <v>23570488</v>
      </c>
      <c r="H2" s="186">
        <v>278267409</v>
      </c>
      <c r="I2" s="186">
        <v>15337536.67</v>
      </c>
      <c r="J2" s="186">
        <v>41535916.5</v>
      </c>
      <c r="K2" s="186">
        <v>788977</v>
      </c>
      <c r="L2" s="186">
        <v>48839137</v>
      </c>
      <c r="M2" s="185">
        <f t="shared" ref="M2:M25" si="0">INT(N2)</f>
        <v>10705</v>
      </c>
      <c r="N2" s="185" t="s">
        <v>497</v>
      </c>
      <c r="O2" s="185"/>
      <c r="P2" s="185"/>
      <c r="Q2" s="185"/>
      <c r="R2" s="185" t="s">
        <v>511</v>
      </c>
      <c r="S2" s="185" t="s">
        <v>1410</v>
      </c>
      <c r="T2" s="187">
        <v>222621712.41000006</v>
      </c>
      <c r="U2" s="187">
        <v>698562773.85000002</v>
      </c>
    </row>
    <row r="3" spans="1:21" s="178" customFormat="1" x14ac:dyDescent="0.25">
      <c r="A3" s="185" t="s">
        <v>512</v>
      </c>
      <c r="B3" s="185" t="s">
        <v>1411</v>
      </c>
      <c r="C3" s="186">
        <v>28063706.23</v>
      </c>
      <c r="D3" s="186">
        <v>1380623.1800000002</v>
      </c>
      <c r="E3" s="186">
        <v>9593966.8200000003</v>
      </c>
      <c r="F3" s="186">
        <v>33205</v>
      </c>
      <c r="G3" s="186">
        <v>1752834.45</v>
      </c>
      <c r="H3" s="186">
        <v>6185212.3799999999</v>
      </c>
      <c r="I3" s="186">
        <v>212354.97999999998</v>
      </c>
      <c r="J3" s="186">
        <v>1069023.1000000001</v>
      </c>
      <c r="K3" s="186">
        <v>13415</v>
      </c>
      <c r="L3" s="186">
        <v>1465651</v>
      </c>
      <c r="M3" s="185">
        <f t="shared" si="0"/>
        <v>11030</v>
      </c>
      <c r="N3" s="185" t="s">
        <v>498</v>
      </c>
      <c r="O3" s="185"/>
      <c r="P3" s="185"/>
      <c r="Q3" s="185"/>
      <c r="R3" s="185" t="s">
        <v>512</v>
      </c>
      <c r="S3" s="185" t="s">
        <v>1411</v>
      </c>
      <c r="T3" s="187">
        <v>41237322.18999999</v>
      </c>
      <c r="U3" s="187">
        <v>85932818.920000002</v>
      </c>
    </row>
    <row r="4" spans="1:21" s="178" customFormat="1" x14ac:dyDescent="0.25">
      <c r="A4" s="185" t="s">
        <v>513</v>
      </c>
      <c r="B4" s="185" t="s">
        <v>1412</v>
      </c>
      <c r="C4" s="186">
        <v>25275971.809999999</v>
      </c>
      <c r="D4" s="186">
        <v>820600.5</v>
      </c>
      <c r="E4" s="186">
        <v>3883467</v>
      </c>
      <c r="F4" s="186">
        <v>283092</v>
      </c>
      <c r="G4" s="186">
        <v>1438580</v>
      </c>
      <c r="H4" s="186">
        <v>6591200.71</v>
      </c>
      <c r="I4" s="186">
        <v>166873</v>
      </c>
      <c r="J4" s="186">
        <v>746518.5</v>
      </c>
      <c r="K4" s="186">
        <v>52543</v>
      </c>
      <c r="L4" s="186">
        <v>539209</v>
      </c>
      <c r="M4" s="185">
        <f t="shared" si="0"/>
        <v>11031</v>
      </c>
      <c r="N4" s="185" t="s">
        <v>499</v>
      </c>
      <c r="O4" s="185"/>
      <c r="P4" s="185"/>
      <c r="Q4" s="185"/>
      <c r="R4" s="185" t="s">
        <v>513</v>
      </c>
      <c r="S4" s="185" t="s">
        <v>1412</v>
      </c>
      <c r="T4" s="187">
        <v>41400923.310000002</v>
      </c>
      <c r="U4" s="187">
        <v>83283889.939999998</v>
      </c>
    </row>
    <row r="5" spans="1:21" s="178" customFormat="1" x14ac:dyDescent="0.25">
      <c r="A5" s="185" t="s">
        <v>514</v>
      </c>
      <c r="B5" s="185" t="s">
        <v>1413</v>
      </c>
      <c r="C5" s="186">
        <v>20124516.489999998</v>
      </c>
      <c r="D5" s="186">
        <v>630102.89</v>
      </c>
      <c r="E5" s="186">
        <v>3107573.27</v>
      </c>
      <c r="F5" s="186">
        <v>207631</v>
      </c>
      <c r="G5" s="186">
        <v>2083112.5</v>
      </c>
      <c r="H5" s="186">
        <v>8468224.4400000013</v>
      </c>
      <c r="I5" s="186">
        <v>297566.11</v>
      </c>
      <c r="J5" s="186">
        <v>1159608.99</v>
      </c>
      <c r="K5" s="186">
        <v>29928</v>
      </c>
      <c r="L5" s="186">
        <v>2379637</v>
      </c>
      <c r="M5" s="185">
        <f t="shared" si="0"/>
        <v>11032</v>
      </c>
      <c r="N5" s="185" t="s">
        <v>500</v>
      </c>
      <c r="O5" s="185"/>
      <c r="P5" s="185"/>
      <c r="Q5" s="185"/>
      <c r="R5" s="185" t="s">
        <v>514</v>
      </c>
      <c r="S5" s="185" t="s">
        <v>1413</v>
      </c>
      <c r="T5" s="187">
        <v>33061118.920000002</v>
      </c>
      <c r="U5" s="187">
        <v>77556749.770000011</v>
      </c>
    </row>
    <row r="6" spans="1:21" s="178" customFormat="1" x14ac:dyDescent="0.25">
      <c r="A6" s="185" t="s">
        <v>515</v>
      </c>
      <c r="B6" s="185" t="s">
        <v>1414</v>
      </c>
      <c r="C6" s="186">
        <v>15571597.550000001</v>
      </c>
      <c r="D6" s="186">
        <v>358319.5</v>
      </c>
      <c r="E6" s="186">
        <v>1378655</v>
      </c>
      <c r="F6" s="186">
        <v>45968</v>
      </c>
      <c r="G6" s="186">
        <v>552274</v>
      </c>
      <c r="H6" s="186">
        <v>5146169.57</v>
      </c>
      <c r="I6" s="186">
        <v>132404</v>
      </c>
      <c r="J6" s="186">
        <v>351400.72</v>
      </c>
      <c r="K6" s="186">
        <v>13853</v>
      </c>
      <c r="L6" s="186">
        <v>447495</v>
      </c>
      <c r="M6" s="185">
        <f t="shared" si="0"/>
        <v>11033</v>
      </c>
      <c r="N6" s="185" t="s">
        <v>501</v>
      </c>
      <c r="O6" s="185"/>
      <c r="P6" s="185"/>
      <c r="Q6" s="185"/>
      <c r="R6" s="185" t="s">
        <v>515</v>
      </c>
      <c r="S6" s="185" t="s">
        <v>1414</v>
      </c>
      <c r="T6" s="187">
        <v>29539663.449999996</v>
      </c>
      <c r="U6" s="187">
        <v>50216149.049999997</v>
      </c>
    </row>
    <row r="7" spans="1:21" s="178" customFormat="1" x14ac:dyDescent="0.25">
      <c r="A7" s="185" t="s">
        <v>516</v>
      </c>
      <c r="B7" s="185" t="s">
        <v>1415</v>
      </c>
      <c r="C7" s="186">
        <v>26190593.5</v>
      </c>
      <c r="D7" s="186">
        <v>2383931.5</v>
      </c>
      <c r="E7" s="186">
        <v>12470850.25</v>
      </c>
      <c r="F7" s="186">
        <v>163990</v>
      </c>
      <c r="G7" s="186">
        <v>3619592.5</v>
      </c>
      <c r="H7" s="186">
        <v>7010678</v>
      </c>
      <c r="I7" s="186">
        <v>349450.98</v>
      </c>
      <c r="J7" s="186">
        <v>1731198.46</v>
      </c>
      <c r="K7" s="186">
        <v>22951</v>
      </c>
      <c r="L7" s="186">
        <v>522906.5</v>
      </c>
      <c r="M7" s="185">
        <f t="shared" si="0"/>
        <v>11034</v>
      </c>
      <c r="N7" s="185" t="s">
        <v>502</v>
      </c>
      <c r="O7" s="185"/>
      <c r="P7" s="185"/>
      <c r="Q7" s="185"/>
      <c r="R7" s="185" t="s">
        <v>516</v>
      </c>
      <c r="S7" s="185" t="s">
        <v>1415</v>
      </c>
      <c r="T7" s="187">
        <v>32508824.599999998</v>
      </c>
      <c r="U7" s="187">
        <v>87764294.810000002</v>
      </c>
    </row>
    <row r="8" spans="1:21" s="178" customFormat="1" x14ac:dyDescent="0.25">
      <c r="A8" s="185" t="s">
        <v>517</v>
      </c>
      <c r="B8" s="185" t="s">
        <v>1416</v>
      </c>
      <c r="C8" s="186">
        <v>33751679.399999999</v>
      </c>
      <c r="D8" s="186">
        <v>576301.15</v>
      </c>
      <c r="E8" s="186">
        <v>3386370.79</v>
      </c>
      <c r="F8" s="186">
        <v>127107.75</v>
      </c>
      <c r="G8" s="186">
        <v>2149104.0500000003</v>
      </c>
      <c r="H8" s="186">
        <v>10999287.700000001</v>
      </c>
      <c r="I8" s="186">
        <v>346319.45</v>
      </c>
      <c r="J8" s="186">
        <v>1258892.1499999999</v>
      </c>
      <c r="K8" s="186">
        <v>10977.75</v>
      </c>
      <c r="L8" s="186">
        <v>628159.74</v>
      </c>
      <c r="M8" s="185">
        <f t="shared" si="0"/>
        <v>11035</v>
      </c>
      <c r="N8" s="185" t="s">
        <v>503</v>
      </c>
      <c r="O8" s="185"/>
      <c r="P8" s="185"/>
      <c r="Q8" s="185"/>
      <c r="R8" s="185" t="s">
        <v>517</v>
      </c>
      <c r="S8" s="185" t="s">
        <v>1416</v>
      </c>
      <c r="T8" s="187">
        <v>48566670.389999993</v>
      </c>
      <c r="U8" s="187">
        <v>98631784.649999991</v>
      </c>
    </row>
    <row r="9" spans="1:21" s="178" customFormat="1" x14ac:dyDescent="0.25">
      <c r="A9" s="185" t="s">
        <v>518</v>
      </c>
      <c r="B9" s="185" t="s">
        <v>1417</v>
      </c>
      <c r="C9" s="186">
        <v>52962208.210000001</v>
      </c>
      <c r="D9" s="186">
        <v>1124925.1499999999</v>
      </c>
      <c r="E9" s="186">
        <v>11500833.390000001</v>
      </c>
      <c r="F9" s="186">
        <v>206742</v>
      </c>
      <c r="G9" s="186">
        <v>8734772.5</v>
      </c>
      <c r="H9" s="186">
        <v>33010778.149999999</v>
      </c>
      <c r="I9" s="186">
        <v>673396.85</v>
      </c>
      <c r="J9" s="186">
        <v>3614141.31</v>
      </c>
      <c r="K9" s="186">
        <v>121943</v>
      </c>
      <c r="L9" s="186">
        <v>4417475.5</v>
      </c>
      <c r="M9" s="185">
        <f t="shared" si="0"/>
        <v>11036</v>
      </c>
      <c r="N9" s="185" t="s">
        <v>504</v>
      </c>
      <c r="O9" s="185"/>
      <c r="P9" s="185"/>
      <c r="Q9" s="185"/>
      <c r="R9" s="185" t="s">
        <v>518</v>
      </c>
      <c r="S9" s="185" t="s">
        <v>1417</v>
      </c>
      <c r="T9" s="187">
        <v>69421884.219999999</v>
      </c>
      <c r="U9" s="187">
        <v>142664065.83000001</v>
      </c>
    </row>
    <row r="10" spans="1:21" s="178" customFormat="1" x14ac:dyDescent="0.25">
      <c r="A10" s="185" t="s">
        <v>519</v>
      </c>
      <c r="B10" s="185" t="s">
        <v>1418</v>
      </c>
      <c r="C10" s="186">
        <v>30615678.180000003</v>
      </c>
      <c r="D10" s="186">
        <v>521050.57</v>
      </c>
      <c r="E10" s="186">
        <v>3547553.66</v>
      </c>
      <c r="F10" s="186">
        <v>32314</v>
      </c>
      <c r="G10" s="186">
        <v>1697593</v>
      </c>
      <c r="H10" s="186">
        <v>10993469.23</v>
      </c>
      <c r="I10" s="186">
        <v>272209.21000000002</v>
      </c>
      <c r="J10" s="186">
        <v>1033135.1</v>
      </c>
      <c r="K10" s="186">
        <v>3124.12</v>
      </c>
      <c r="L10" s="186">
        <v>585991</v>
      </c>
      <c r="M10" s="185">
        <f t="shared" si="0"/>
        <v>11037</v>
      </c>
      <c r="N10" s="185" t="s">
        <v>505</v>
      </c>
      <c r="O10" s="185"/>
      <c r="P10" s="185"/>
      <c r="Q10" s="185"/>
      <c r="R10" s="185" t="s">
        <v>519</v>
      </c>
      <c r="S10" s="185" t="s">
        <v>1418</v>
      </c>
      <c r="T10" s="187">
        <v>42962871.770000003</v>
      </c>
      <c r="U10" s="187">
        <v>80719680.060000002</v>
      </c>
    </row>
    <row r="11" spans="1:21" s="178" customFormat="1" x14ac:dyDescent="0.25">
      <c r="A11" s="185" t="s">
        <v>520</v>
      </c>
      <c r="B11" s="185" t="s">
        <v>1419</v>
      </c>
      <c r="C11" s="186">
        <v>33509574.91</v>
      </c>
      <c r="D11" s="186">
        <v>758276.5</v>
      </c>
      <c r="E11" s="186">
        <v>3947806.09</v>
      </c>
      <c r="F11" s="186">
        <v>94501</v>
      </c>
      <c r="G11" s="186">
        <v>1232818.5</v>
      </c>
      <c r="H11" s="186">
        <v>13084595</v>
      </c>
      <c r="I11" s="186">
        <v>151649.75</v>
      </c>
      <c r="J11" s="186">
        <v>804844.75</v>
      </c>
      <c r="K11" s="186">
        <v>1459</v>
      </c>
      <c r="L11" s="186">
        <v>521109.5</v>
      </c>
      <c r="M11" s="185">
        <f t="shared" si="0"/>
        <v>11038</v>
      </c>
      <c r="N11" s="185" t="s">
        <v>506</v>
      </c>
      <c r="O11" s="185"/>
      <c r="P11" s="185"/>
      <c r="Q11" s="185"/>
      <c r="R11" s="185" t="s">
        <v>520</v>
      </c>
      <c r="S11" s="185" t="s">
        <v>1419</v>
      </c>
      <c r="T11" s="187">
        <v>53091387.380000003</v>
      </c>
      <c r="U11" s="187">
        <v>86726424.320000008</v>
      </c>
    </row>
    <row r="12" spans="1:21" s="178" customFormat="1" x14ac:dyDescent="0.25">
      <c r="A12" s="185" t="s">
        <v>521</v>
      </c>
      <c r="B12" s="185" t="s">
        <v>1420</v>
      </c>
      <c r="C12" s="186">
        <v>58142126</v>
      </c>
      <c r="D12" s="186">
        <v>4448450.5</v>
      </c>
      <c r="E12" s="186">
        <v>17317040.5</v>
      </c>
      <c r="F12" s="186">
        <v>183702</v>
      </c>
      <c r="G12" s="186">
        <v>7161268.0599999996</v>
      </c>
      <c r="H12" s="186">
        <v>46948099.799999997</v>
      </c>
      <c r="I12" s="186">
        <v>1587120</v>
      </c>
      <c r="J12" s="186">
        <v>7989510.6699999999</v>
      </c>
      <c r="K12" s="186">
        <v>97628</v>
      </c>
      <c r="L12" s="186">
        <v>9043564.3900000006</v>
      </c>
      <c r="M12" s="185">
        <f t="shared" si="0"/>
        <v>11039</v>
      </c>
      <c r="N12" s="185" t="s">
        <v>507</v>
      </c>
      <c r="O12" s="185"/>
      <c r="P12" s="185"/>
      <c r="Q12" s="185"/>
      <c r="R12" s="185" t="s">
        <v>521</v>
      </c>
      <c r="S12" s="185" t="s">
        <v>1420</v>
      </c>
      <c r="T12" s="187">
        <v>71682056.13000001</v>
      </c>
      <c r="U12" s="187">
        <v>183735757.47</v>
      </c>
    </row>
    <row r="13" spans="1:21" s="178" customFormat="1" x14ac:dyDescent="0.25">
      <c r="A13" s="185" t="s">
        <v>522</v>
      </c>
      <c r="B13" s="185" t="s">
        <v>1421</v>
      </c>
      <c r="C13" s="186">
        <v>11727494.029999999</v>
      </c>
      <c r="D13" s="186">
        <v>274116.44</v>
      </c>
      <c r="E13" s="186">
        <v>783533.88</v>
      </c>
      <c r="F13" s="186">
        <v>8906.6</v>
      </c>
      <c r="G13" s="186">
        <v>322398.45999999996</v>
      </c>
      <c r="H13" s="186">
        <v>3783524.14</v>
      </c>
      <c r="I13" s="186">
        <v>69817.91</v>
      </c>
      <c r="J13" s="186">
        <v>264841.82</v>
      </c>
      <c r="K13" s="186">
        <v>0</v>
      </c>
      <c r="L13" s="186">
        <v>133807.65</v>
      </c>
      <c r="M13" s="185">
        <f t="shared" si="0"/>
        <v>11447</v>
      </c>
      <c r="N13" s="185" t="s">
        <v>508</v>
      </c>
      <c r="O13" s="185"/>
      <c r="P13" s="185"/>
      <c r="Q13" s="185"/>
      <c r="R13" s="185" t="s">
        <v>522</v>
      </c>
      <c r="S13" s="185" t="s">
        <v>1421</v>
      </c>
      <c r="T13" s="187">
        <v>21205558.079999994</v>
      </c>
      <c r="U13" s="187">
        <v>27978237.159999996</v>
      </c>
    </row>
    <row r="14" spans="1:21" s="178" customFormat="1" x14ac:dyDescent="0.25">
      <c r="A14" s="185" t="s">
        <v>523</v>
      </c>
      <c r="B14" s="185" t="s">
        <v>1422</v>
      </c>
      <c r="C14" s="186">
        <v>106699365.11</v>
      </c>
      <c r="D14" s="186">
        <v>13266569.5</v>
      </c>
      <c r="E14" s="186">
        <v>33828511.049999997</v>
      </c>
      <c r="F14" s="186">
        <v>192391</v>
      </c>
      <c r="G14" s="186">
        <v>14288058.15</v>
      </c>
      <c r="H14" s="186">
        <v>187612862.57999998</v>
      </c>
      <c r="I14" s="186">
        <v>9469505.6999999993</v>
      </c>
      <c r="J14" s="186">
        <v>18459378.84</v>
      </c>
      <c r="K14" s="186">
        <v>119202.5</v>
      </c>
      <c r="L14" s="186">
        <v>27240570.25</v>
      </c>
      <c r="M14" s="185">
        <f t="shared" si="0"/>
        <v>14133</v>
      </c>
      <c r="N14" s="185" t="s">
        <v>509</v>
      </c>
      <c r="O14" s="185"/>
      <c r="P14" s="185"/>
      <c r="Q14" s="185"/>
      <c r="R14" s="185" t="s">
        <v>523</v>
      </c>
      <c r="S14" s="185" t="s">
        <v>1422</v>
      </c>
      <c r="T14" s="187">
        <v>217381766.11000001</v>
      </c>
      <c r="U14" s="187">
        <v>428036384.17999995</v>
      </c>
    </row>
    <row r="15" spans="1:21" s="178" customFormat="1" x14ac:dyDescent="0.25">
      <c r="A15" s="185" t="s">
        <v>524</v>
      </c>
      <c r="B15" s="185" t="s">
        <v>1423</v>
      </c>
      <c r="C15" s="186">
        <v>33448427.280000001</v>
      </c>
      <c r="D15" s="186">
        <v>800583.09000000008</v>
      </c>
      <c r="E15" s="186">
        <v>3376285.8499999996</v>
      </c>
      <c r="F15" s="186">
        <v>81559.56</v>
      </c>
      <c r="G15" s="186">
        <v>1913532.18</v>
      </c>
      <c r="H15" s="186">
        <v>17636196.52</v>
      </c>
      <c r="I15" s="186">
        <v>391243.31999999995</v>
      </c>
      <c r="J15" s="186">
        <v>1666294.08</v>
      </c>
      <c r="K15" s="186">
        <v>0</v>
      </c>
      <c r="L15" s="186">
        <v>1149799.3</v>
      </c>
      <c r="M15" s="185">
        <f t="shared" si="0"/>
        <v>28861</v>
      </c>
      <c r="N15" s="185" t="s">
        <v>510</v>
      </c>
      <c r="O15" s="185"/>
      <c r="P15" s="185"/>
      <c r="Q15" s="185"/>
      <c r="R15" s="185" t="s">
        <v>524</v>
      </c>
      <c r="S15" s="185" t="s">
        <v>1423</v>
      </c>
      <c r="T15" s="187">
        <v>55899120.590000004</v>
      </c>
      <c r="U15" s="187">
        <v>86124292.710000008</v>
      </c>
    </row>
    <row r="16" spans="1:21" s="178" customFormat="1" x14ac:dyDescent="0.25">
      <c r="A16" s="185" t="s">
        <v>525</v>
      </c>
      <c r="B16" s="185" t="s">
        <v>1424</v>
      </c>
      <c r="C16" s="186">
        <v>35889615.68</v>
      </c>
      <c r="D16" s="186">
        <v>1079263</v>
      </c>
      <c r="E16" s="186">
        <v>3073846.3</v>
      </c>
      <c r="F16" s="186">
        <v>21660.5</v>
      </c>
      <c r="G16" s="186">
        <v>1450850.5</v>
      </c>
      <c r="H16" s="186">
        <v>20266564.900000002</v>
      </c>
      <c r="I16" s="186">
        <v>445981.55</v>
      </c>
      <c r="J16" s="186">
        <v>1099624.2</v>
      </c>
      <c r="K16" s="186">
        <v>14861</v>
      </c>
      <c r="L16" s="186">
        <v>893366.5</v>
      </c>
      <c r="M16" s="185">
        <f t="shared" si="0"/>
        <v>10711</v>
      </c>
      <c r="N16" s="185" t="s">
        <v>511</v>
      </c>
      <c r="O16" s="185"/>
      <c r="P16" s="185"/>
      <c r="Q16" s="185"/>
      <c r="R16" s="185" t="s">
        <v>525</v>
      </c>
      <c r="S16" s="185" t="s">
        <v>1424</v>
      </c>
      <c r="T16" s="187">
        <v>67343961.300000012</v>
      </c>
      <c r="U16" s="187">
        <v>101170446.24000002</v>
      </c>
    </row>
    <row r="17" spans="1:21" s="178" customFormat="1" x14ac:dyDescent="0.25">
      <c r="A17" s="185" t="s">
        <v>526</v>
      </c>
      <c r="B17" s="185" t="s">
        <v>1425</v>
      </c>
      <c r="C17" s="186">
        <v>57726713.359999992</v>
      </c>
      <c r="D17" s="186">
        <v>1536674</v>
      </c>
      <c r="E17" s="186">
        <v>12402829.949999999</v>
      </c>
      <c r="F17" s="186">
        <v>59343</v>
      </c>
      <c r="G17" s="186">
        <v>2800013.5</v>
      </c>
      <c r="H17" s="186">
        <v>78558085.200000003</v>
      </c>
      <c r="I17" s="186">
        <v>2390687.21</v>
      </c>
      <c r="J17" s="186">
        <v>7782835</v>
      </c>
      <c r="K17" s="186">
        <v>6815</v>
      </c>
      <c r="L17" s="186">
        <v>7020638</v>
      </c>
      <c r="M17" s="185">
        <f t="shared" si="0"/>
        <v>11104</v>
      </c>
      <c r="N17" s="185" t="s">
        <v>512</v>
      </c>
      <c r="O17" s="185"/>
      <c r="P17" s="185"/>
      <c r="Q17" s="185"/>
      <c r="R17" s="185" t="s">
        <v>526</v>
      </c>
      <c r="S17" s="185" t="s">
        <v>1425</v>
      </c>
      <c r="T17" s="187">
        <v>93201572.430000007</v>
      </c>
      <c r="U17" s="187">
        <v>162764393.84999999</v>
      </c>
    </row>
    <row r="18" spans="1:21" s="178" customFormat="1" x14ac:dyDescent="0.25">
      <c r="A18" s="185" t="s">
        <v>527</v>
      </c>
      <c r="B18" s="185" t="s">
        <v>1426</v>
      </c>
      <c r="C18" s="186">
        <v>27486953.98</v>
      </c>
      <c r="D18" s="186">
        <v>1061345.3</v>
      </c>
      <c r="E18" s="186">
        <v>3836924.6700000004</v>
      </c>
      <c r="F18" s="186">
        <v>22883.469999999998</v>
      </c>
      <c r="G18" s="186">
        <v>2150417.2000000002</v>
      </c>
      <c r="H18" s="186">
        <v>11967381.880000001</v>
      </c>
      <c r="I18" s="186">
        <v>300841.7</v>
      </c>
      <c r="J18" s="186">
        <v>989480.1</v>
      </c>
      <c r="K18" s="186">
        <v>11535</v>
      </c>
      <c r="L18" s="186">
        <v>1023939.5</v>
      </c>
      <c r="M18" s="185">
        <f t="shared" si="0"/>
        <v>11105</v>
      </c>
      <c r="N18" s="185" t="s">
        <v>513</v>
      </c>
      <c r="O18" s="185"/>
      <c r="P18" s="185"/>
      <c r="Q18" s="185"/>
      <c r="R18" s="185" t="s">
        <v>527</v>
      </c>
      <c r="S18" s="185" t="s">
        <v>1426</v>
      </c>
      <c r="T18" s="187">
        <v>50077595.130000003</v>
      </c>
      <c r="U18" s="187">
        <v>88078887.100000009</v>
      </c>
    </row>
    <row r="19" spans="1:21" s="178" customFormat="1" x14ac:dyDescent="0.25">
      <c r="A19" s="185" t="s">
        <v>528</v>
      </c>
      <c r="B19" s="185" t="s">
        <v>1427</v>
      </c>
      <c r="C19" s="186">
        <v>26321980.880000003</v>
      </c>
      <c r="D19" s="186">
        <v>942790</v>
      </c>
      <c r="E19" s="186">
        <v>4412114.72</v>
      </c>
      <c r="F19" s="186">
        <v>14170</v>
      </c>
      <c r="G19" s="186">
        <v>2316047.5</v>
      </c>
      <c r="H19" s="186">
        <v>19257097.75</v>
      </c>
      <c r="I19" s="186">
        <v>956873.57000000007</v>
      </c>
      <c r="J19" s="186">
        <v>1606126</v>
      </c>
      <c r="K19" s="186">
        <v>3061</v>
      </c>
      <c r="L19" s="186">
        <v>3252141</v>
      </c>
      <c r="M19" s="185">
        <f t="shared" si="0"/>
        <v>11106</v>
      </c>
      <c r="N19" s="185" t="s">
        <v>514</v>
      </c>
      <c r="O19" s="185"/>
      <c r="P19" s="185"/>
      <c r="Q19" s="185"/>
      <c r="R19" s="185" t="s">
        <v>528</v>
      </c>
      <c r="S19" s="185" t="s">
        <v>1427</v>
      </c>
      <c r="T19" s="187">
        <v>54047029.059999995</v>
      </c>
      <c r="U19" s="187">
        <v>88759277.349999994</v>
      </c>
    </row>
    <row r="20" spans="1:21" s="178" customFormat="1" x14ac:dyDescent="0.25">
      <c r="A20" s="185" t="s">
        <v>529</v>
      </c>
      <c r="B20" s="185" t="s">
        <v>1428</v>
      </c>
      <c r="C20" s="186">
        <v>24073233.16</v>
      </c>
      <c r="D20" s="186">
        <v>751943.56</v>
      </c>
      <c r="E20" s="186">
        <v>3521425.54</v>
      </c>
      <c r="F20" s="186">
        <v>44704.5</v>
      </c>
      <c r="G20" s="186">
        <v>1572590.54</v>
      </c>
      <c r="H20" s="186">
        <v>12974268.5</v>
      </c>
      <c r="I20" s="186">
        <v>307619.5</v>
      </c>
      <c r="J20" s="186">
        <v>1287979</v>
      </c>
      <c r="K20" s="186">
        <v>0</v>
      </c>
      <c r="L20" s="186">
        <v>804765</v>
      </c>
      <c r="M20" s="185">
        <f t="shared" si="0"/>
        <v>11107</v>
      </c>
      <c r="N20" s="185" t="s">
        <v>515</v>
      </c>
      <c r="O20" s="185"/>
      <c r="P20" s="185"/>
      <c r="Q20" s="185"/>
      <c r="R20" s="185" t="s">
        <v>529</v>
      </c>
      <c r="S20" s="185" t="s">
        <v>1428</v>
      </c>
      <c r="T20" s="187">
        <v>44464329.809999995</v>
      </c>
      <c r="U20" s="187">
        <v>76210995.479999989</v>
      </c>
    </row>
    <row r="21" spans="1:21" s="178" customFormat="1" x14ac:dyDescent="0.25">
      <c r="A21" s="185" t="s">
        <v>530</v>
      </c>
      <c r="B21" s="185" t="s">
        <v>1429</v>
      </c>
      <c r="C21" s="186">
        <v>9952212.6999999993</v>
      </c>
      <c r="D21" s="186">
        <v>270979</v>
      </c>
      <c r="E21" s="186">
        <v>1360387.5</v>
      </c>
      <c r="F21" s="186">
        <v>140546.5</v>
      </c>
      <c r="G21" s="186">
        <v>757154.5</v>
      </c>
      <c r="H21" s="186">
        <v>3802326.21</v>
      </c>
      <c r="I21" s="186">
        <v>98057</v>
      </c>
      <c r="J21" s="186">
        <v>623674.75</v>
      </c>
      <c r="K21" s="186">
        <v>14318.5</v>
      </c>
      <c r="L21" s="186">
        <v>460300</v>
      </c>
      <c r="M21" s="185">
        <f t="shared" si="0"/>
        <v>11108</v>
      </c>
      <c r="N21" s="185" t="s">
        <v>516</v>
      </c>
      <c r="O21" s="185"/>
      <c r="P21" s="185"/>
      <c r="Q21" s="185"/>
      <c r="R21" s="185" t="s">
        <v>530</v>
      </c>
      <c r="S21" s="185" t="s">
        <v>1429</v>
      </c>
      <c r="T21" s="187">
        <v>25388185.210000001</v>
      </c>
      <c r="U21" s="187">
        <v>42334186.910000004</v>
      </c>
    </row>
    <row r="22" spans="1:21" s="178" customFormat="1" x14ac:dyDescent="0.25">
      <c r="A22" s="185" t="s">
        <v>497</v>
      </c>
      <c r="B22" s="185" t="s">
        <v>1396</v>
      </c>
      <c r="C22" s="186">
        <v>191127999.39999998</v>
      </c>
      <c r="D22" s="186">
        <v>25370888.420000002</v>
      </c>
      <c r="E22" s="186">
        <v>76446054.459999993</v>
      </c>
      <c r="F22" s="186">
        <v>920347</v>
      </c>
      <c r="G22" s="186">
        <v>19775653.579999998</v>
      </c>
      <c r="H22" s="186">
        <v>377227388.25999999</v>
      </c>
      <c r="I22" s="186">
        <v>22007497.260000002</v>
      </c>
      <c r="J22" s="186">
        <v>57546921.49000001</v>
      </c>
      <c r="K22" s="186">
        <v>851482</v>
      </c>
      <c r="L22" s="186">
        <v>60785361.049999997</v>
      </c>
      <c r="M22" s="185">
        <f t="shared" si="0"/>
        <v>11109</v>
      </c>
      <c r="N22" s="185" t="s">
        <v>517</v>
      </c>
      <c r="O22" s="185"/>
      <c r="P22" s="185"/>
      <c r="Q22" s="185"/>
      <c r="R22" s="185" t="s">
        <v>497</v>
      </c>
      <c r="S22" s="185" t="s">
        <v>1396</v>
      </c>
      <c r="T22" s="187">
        <v>387064826.19999999</v>
      </c>
      <c r="U22" s="187">
        <v>896730784.7299999</v>
      </c>
    </row>
    <row r="23" spans="1:21" s="178" customFormat="1" x14ac:dyDescent="0.25">
      <c r="A23" s="185" t="s">
        <v>498</v>
      </c>
      <c r="B23" s="185" t="s">
        <v>1397</v>
      </c>
      <c r="C23" s="186">
        <v>16593744</v>
      </c>
      <c r="D23" s="186">
        <v>464358</v>
      </c>
      <c r="E23" s="186">
        <v>1601693</v>
      </c>
      <c r="F23" s="186">
        <v>63046.400000000001</v>
      </c>
      <c r="G23" s="186">
        <v>1248289</v>
      </c>
      <c r="H23" s="186">
        <v>12927033</v>
      </c>
      <c r="I23" s="186">
        <v>354788</v>
      </c>
      <c r="J23" s="186">
        <v>729009</v>
      </c>
      <c r="K23" s="186">
        <v>6952</v>
      </c>
      <c r="L23" s="186">
        <v>496947</v>
      </c>
      <c r="M23" s="185">
        <f t="shared" si="0"/>
        <v>11110</v>
      </c>
      <c r="N23" s="185" t="s">
        <v>518</v>
      </c>
      <c r="O23" s="185"/>
      <c r="P23" s="185"/>
      <c r="Q23" s="185"/>
      <c r="R23" s="185" t="s">
        <v>498</v>
      </c>
      <c r="S23" s="185" t="s">
        <v>1397</v>
      </c>
      <c r="T23" s="187">
        <v>42730502.680000007</v>
      </c>
      <c r="U23" s="187">
        <v>69639555.76000002</v>
      </c>
    </row>
    <row r="24" spans="1:21" s="178" customFormat="1" x14ac:dyDescent="0.25">
      <c r="A24" s="185" t="s">
        <v>499</v>
      </c>
      <c r="B24" s="185" t="s">
        <v>1398</v>
      </c>
      <c r="C24" s="186">
        <v>39712900.399999999</v>
      </c>
      <c r="D24" s="186">
        <v>1196361</v>
      </c>
      <c r="E24" s="186">
        <v>4821349.25</v>
      </c>
      <c r="F24" s="186">
        <v>231952</v>
      </c>
      <c r="G24" s="186">
        <v>4064559.1</v>
      </c>
      <c r="H24" s="186">
        <v>15372220</v>
      </c>
      <c r="I24" s="186">
        <v>565108</v>
      </c>
      <c r="J24" s="186">
        <v>1859574</v>
      </c>
      <c r="K24" s="186">
        <v>19804</v>
      </c>
      <c r="L24" s="186">
        <v>2640986</v>
      </c>
      <c r="M24" s="185">
        <f t="shared" si="0"/>
        <v>11111</v>
      </c>
      <c r="N24" s="185" t="s">
        <v>519</v>
      </c>
      <c r="O24" s="185"/>
      <c r="P24" s="185"/>
      <c r="Q24" s="185"/>
      <c r="R24" s="185" t="s">
        <v>499</v>
      </c>
      <c r="S24" s="185" t="s">
        <v>1398</v>
      </c>
      <c r="T24" s="187">
        <v>56162951.850000001</v>
      </c>
      <c r="U24" s="187">
        <v>108274623.16999999</v>
      </c>
    </row>
    <row r="25" spans="1:21" s="178" customFormat="1" x14ac:dyDescent="0.25">
      <c r="A25" s="185" t="s">
        <v>500</v>
      </c>
      <c r="B25" s="185" t="s">
        <v>1399</v>
      </c>
      <c r="C25" s="186">
        <v>26647329.119999997</v>
      </c>
      <c r="D25" s="186">
        <v>734102</v>
      </c>
      <c r="E25" s="186">
        <v>2259883.4299999997</v>
      </c>
      <c r="F25" s="186">
        <v>103227</v>
      </c>
      <c r="G25" s="186">
        <v>2697334.09</v>
      </c>
      <c r="H25" s="186">
        <v>12908067.27</v>
      </c>
      <c r="I25" s="186">
        <v>223454</v>
      </c>
      <c r="J25" s="186">
        <v>985029.03</v>
      </c>
      <c r="K25" s="186">
        <v>21383</v>
      </c>
      <c r="L25" s="186">
        <v>1372649</v>
      </c>
      <c r="M25" s="185">
        <f t="shared" si="0"/>
        <v>11112</v>
      </c>
      <c r="N25" s="185" t="s">
        <v>520</v>
      </c>
      <c r="O25" s="185"/>
      <c r="P25" s="185"/>
      <c r="Q25" s="185"/>
      <c r="R25" s="185" t="s">
        <v>500</v>
      </c>
      <c r="S25" s="185" t="s">
        <v>1399</v>
      </c>
      <c r="T25" s="187">
        <v>66190009.209999993</v>
      </c>
      <c r="U25" s="187">
        <v>97005213.409999996</v>
      </c>
    </row>
    <row r="26" spans="1:21" s="178" customFormat="1" x14ac:dyDescent="0.25">
      <c r="A26" s="185" t="s">
        <v>501</v>
      </c>
      <c r="B26" s="185" t="s">
        <v>1400</v>
      </c>
      <c r="C26" s="186">
        <v>10542536.5</v>
      </c>
      <c r="D26" s="186">
        <v>304768</v>
      </c>
      <c r="E26" s="186">
        <v>1974307</v>
      </c>
      <c r="F26" s="186">
        <v>1360</v>
      </c>
      <c r="G26" s="186">
        <v>1099541.25</v>
      </c>
      <c r="H26" s="186">
        <v>3429150.85</v>
      </c>
      <c r="I26" s="186">
        <v>136241.29999999999</v>
      </c>
      <c r="J26" s="186">
        <v>653591</v>
      </c>
      <c r="K26" s="186">
        <v>0</v>
      </c>
      <c r="L26" s="186">
        <v>420634.75</v>
      </c>
      <c r="M26" s="185">
        <f t="shared" ref="M26:M89" si="1">INT(N26)</f>
        <v>11451</v>
      </c>
      <c r="N26" s="185" t="s">
        <v>521</v>
      </c>
      <c r="O26" s="185"/>
      <c r="P26" s="185"/>
      <c r="Q26" s="185"/>
      <c r="R26" s="185" t="s">
        <v>501</v>
      </c>
      <c r="S26" s="185" t="s">
        <v>1400</v>
      </c>
      <c r="T26" s="187">
        <v>25990588.669999998</v>
      </c>
      <c r="U26" s="187">
        <v>44532601.640000001</v>
      </c>
    </row>
    <row r="27" spans="1:21" s="178" customFormat="1" x14ac:dyDescent="0.25">
      <c r="A27" s="185" t="s">
        <v>502</v>
      </c>
      <c r="B27" s="185" t="s">
        <v>1401</v>
      </c>
      <c r="C27" s="186">
        <v>14577482</v>
      </c>
      <c r="D27" s="186">
        <v>729835</v>
      </c>
      <c r="E27" s="186">
        <v>2165340</v>
      </c>
      <c r="F27" s="186">
        <v>99984</v>
      </c>
      <c r="G27" s="186">
        <v>1422563</v>
      </c>
      <c r="H27" s="186">
        <v>7232231</v>
      </c>
      <c r="I27" s="186">
        <v>262485</v>
      </c>
      <c r="J27" s="186">
        <v>903236.5</v>
      </c>
      <c r="K27" s="186">
        <v>30714</v>
      </c>
      <c r="L27" s="186">
        <v>666735.5</v>
      </c>
      <c r="M27" s="185">
        <f t="shared" si="1"/>
        <v>40840</v>
      </c>
      <c r="N27" s="185" t="s">
        <v>522</v>
      </c>
      <c r="O27" s="185"/>
      <c r="P27" s="185"/>
      <c r="Q27" s="185"/>
      <c r="R27" s="185" t="s">
        <v>502</v>
      </c>
      <c r="S27" s="185" t="s">
        <v>1401</v>
      </c>
      <c r="T27" s="187">
        <v>30526871.889999997</v>
      </c>
      <c r="U27" s="187">
        <v>60475742.159999996</v>
      </c>
    </row>
    <row r="28" spans="1:21" s="178" customFormat="1" x14ac:dyDescent="0.25">
      <c r="A28" s="185" t="s">
        <v>503</v>
      </c>
      <c r="B28" s="185" t="s">
        <v>1402</v>
      </c>
      <c r="C28" s="186">
        <v>25152475.780000001</v>
      </c>
      <c r="D28" s="186">
        <v>499262</v>
      </c>
      <c r="E28" s="186">
        <v>3802388</v>
      </c>
      <c r="F28" s="186">
        <v>42272</v>
      </c>
      <c r="G28" s="186">
        <v>5841830</v>
      </c>
      <c r="H28" s="186">
        <v>9438162</v>
      </c>
      <c r="I28" s="186">
        <v>200996</v>
      </c>
      <c r="J28" s="186">
        <v>1506482</v>
      </c>
      <c r="K28" s="186">
        <v>85508</v>
      </c>
      <c r="L28" s="186">
        <v>3917298</v>
      </c>
      <c r="M28" s="185">
        <f t="shared" si="1"/>
        <v>11040</v>
      </c>
      <c r="N28" s="185" t="s">
        <v>523</v>
      </c>
      <c r="O28" s="185"/>
      <c r="P28" s="185"/>
      <c r="Q28" s="185"/>
      <c r="R28" s="185" t="s">
        <v>503</v>
      </c>
      <c r="S28" s="185" t="s">
        <v>1402</v>
      </c>
      <c r="T28" s="187">
        <v>30264092.48</v>
      </c>
      <c r="U28" s="187">
        <v>68944532.099999994</v>
      </c>
    </row>
    <row r="29" spans="1:21" s="178" customFormat="1" x14ac:dyDescent="0.25">
      <c r="A29" s="185" t="s">
        <v>504</v>
      </c>
      <c r="B29" s="185" t="s">
        <v>1403</v>
      </c>
      <c r="C29" s="186">
        <v>59705795</v>
      </c>
      <c r="D29" s="186">
        <v>2301879</v>
      </c>
      <c r="E29" s="186">
        <v>14311256.800000001</v>
      </c>
      <c r="F29" s="186">
        <v>230464</v>
      </c>
      <c r="G29" s="186">
        <v>6883166.2000000002</v>
      </c>
      <c r="H29" s="186">
        <v>34612643</v>
      </c>
      <c r="I29" s="186">
        <v>1296759</v>
      </c>
      <c r="J29" s="186">
        <v>4131489</v>
      </c>
      <c r="K29" s="186">
        <v>82917</v>
      </c>
      <c r="L29" s="186">
        <v>3262522</v>
      </c>
      <c r="M29" s="185">
        <f t="shared" si="1"/>
        <v>11041</v>
      </c>
      <c r="N29" s="185" t="s">
        <v>524</v>
      </c>
      <c r="O29" s="185"/>
      <c r="P29" s="185"/>
      <c r="Q29" s="185"/>
      <c r="R29" s="185" t="s">
        <v>504</v>
      </c>
      <c r="S29" s="185" t="s">
        <v>1403</v>
      </c>
      <c r="T29" s="187">
        <v>97336661.159999996</v>
      </c>
      <c r="U29" s="187">
        <v>207333361.41</v>
      </c>
    </row>
    <row r="30" spans="1:21" s="178" customFormat="1" x14ac:dyDescent="0.25">
      <c r="A30" s="185" t="s">
        <v>505</v>
      </c>
      <c r="B30" s="185" t="s">
        <v>1404</v>
      </c>
      <c r="C30" s="186">
        <v>21434088.100000001</v>
      </c>
      <c r="D30" s="186">
        <v>738856</v>
      </c>
      <c r="E30" s="186">
        <v>2637151</v>
      </c>
      <c r="F30" s="186">
        <v>30906</v>
      </c>
      <c r="G30" s="186">
        <v>1257710.82</v>
      </c>
      <c r="H30" s="186">
        <v>10804404</v>
      </c>
      <c r="I30" s="186">
        <v>415115</v>
      </c>
      <c r="J30" s="186">
        <v>986070</v>
      </c>
      <c r="K30" s="186">
        <v>9366</v>
      </c>
      <c r="L30" s="186">
        <v>740143</v>
      </c>
      <c r="M30" s="185">
        <f t="shared" si="1"/>
        <v>11043</v>
      </c>
      <c r="N30" s="185" t="s">
        <v>525</v>
      </c>
      <c r="O30" s="185"/>
      <c r="P30" s="185"/>
      <c r="Q30" s="185"/>
      <c r="R30" s="185" t="s">
        <v>505</v>
      </c>
      <c r="S30" s="185" t="s">
        <v>1404</v>
      </c>
      <c r="T30" s="187">
        <v>31120131.180000003</v>
      </c>
      <c r="U30" s="187">
        <v>66638674.620000005</v>
      </c>
    </row>
    <row r="31" spans="1:21" s="178" customFormat="1" x14ac:dyDescent="0.25">
      <c r="A31" s="185" t="s">
        <v>506</v>
      </c>
      <c r="B31" s="185" t="s">
        <v>1405</v>
      </c>
      <c r="C31" s="186">
        <v>18638121</v>
      </c>
      <c r="D31" s="186">
        <v>537915</v>
      </c>
      <c r="E31" s="186">
        <v>2259046</v>
      </c>
      <c r="F31" s="186">
        <v>18600</v>
      </c>
      <c r="G31" s="186">
        <v>1037616</v>
      </c>
      <c r="H31" s="186">
        <v>12543723</v>
      </c>
      <c r="I31" s="186">
        <v>251284</v>
      </c>
      <c r="J31" s="186">
        <v>1089122</v>
      </c>
      <c r="K31" s="186">
        <v>34316</v>
      </c>
      <c r="L31" s="186">
        <v>425083</v>
      </c>
      <c r="M31" s="185">
        <f t="shared" si="1"/>
        <v>11046</v>
      </c>
      <c r="N31" s="185" t="s">
        <v>526</v>
      </c>
      <c r="O31" s="185"/>
      <c r="P31" s="185"/>
      <c r="Q31" s="185"/>
      <c r="R31" s="185" t="s">
        <v>506</v>
      </c>
      <c r="S31" s="185" t="s">
        <v>1405</v>
      </c>
      <c r="T31" s="187">
        <v>35828346.260000005</v>
      </c>
      <c r="U31" s="187">
        <v>63398493.43</v>
      </c>
    </row>
    <row r="32" spans="1:21" s="178" customFormat="1" x14ac:dyDescent="0.25">
      <c r="A32" s="185" t="s">
        <v>507</v>
      </c>
      <c r="B32" s="185" t="s">
        <v>1406</v>
      </c>
      <c r="C32" s="186">
        <v>29798699.960000001</v>
      </c>
      <c r="D32" s="186">
        <v>488684</v>
      </c>
      <c r="E32" s="186">
        <v>2312174.2000000002</v>
      </c>
      <c r="F32" s="186">
        <v>43688</v>
      </c>
      <c r="G32" s="186">
        <v>1349369.04</v>
      </c>
      <c r="H32" s="186">
        <v>14248254.060000001</v>
      </c>
      <c r="I32" s="186">
        <v>238482</v>
      </c>
      <c r="J32" s="186">
        <v>1054905.69</v>
      </c>
      <c r="K32" s="186">
        <v>12488</v>
      </c>
      <c r="L32" s="186">
        <v>717895</v>
      </c>
      <c r="M32" s="185">
        <f t="shared" si="1"/>
        <v>11047</v>
      </c>
      <c r="N32" s="185" t="s">
        <v>527</v>
      </c>
      <c r="O32" s="185"/>
      <c r="P32" s="185"/>
      <c r="Q32" s="185"/>
      <c r="R32" s="185" t="s">
        <v>507</v>
      </c>
      <c r="S32" s="185" t="s">
        <v>1406</v>
      </c>
      <c r="T32" s="187">
        <v>55531340.009999983</v>
      </c>
      <c r="U32" s="187">
        <v>86371602.729999974</v>
      </c>
    </row>
    <row r="33" spans="1:21" s="178" customFormat="1" x14ac:dyDescent="0.25">
      <c r="A33" s="185" t="s">
        <v>508</v>
      </c>
      <c r="B33" s="185" t="s">
        <v>1407</v>
      </c>
      <c r="C33" s="186">
        <v>41491940.460000001</v>
      </c>
      <c r="D33" s="186">
        <v>2852023.59</v>
      </c>
      <c r="E33" s="186">
        <v>11102244.399999999</v>
      </c>
      <c r="F33" s="186">
        <v>80653.5</v>
      </c>
      <c r="G33" s="186">
        <v>4442440.8599999994</v>
      </c>
      <c r="H33" s="186">
        <v>19625038.300000001</v>
      </c>
      <c r="I33" s="186">
        <v>728042.9</v>
      </c>
      <c r="J33" s="186">
        <v>3168483.8499999996</v>
      </c>
      <c r="K33" s="186">
        <v>12673</v>
      </c>
      <c r="L33" s="186">
        <v>4148475.35</v>
      </c>
      <c r="M33" s="185">
        <f t="shared" si="1"/>
        <v>11048</v>
      </c>
      <c r="N33" s="185" t="s">
        <v>528</v>
      </c>
      <c r="O33" s="185"/>
      <c r="P33" s="185"/>
      <c r="Q33" s="185"/>
      <c r="R33" s="185" t="s">
        <v>508</v>
      </c>
      <c r="S33" s="185" t="s">
        <v>1407</v>
      </c>
      <c r="T33" s="187">
        <v>58307173.900000006</v>
      </c>
      <c r="U33" s="187">
        <v>129685052.16999999</v>
      </c>
    </row>
    <row r="34" spans="1:21" s="178" customFormat="1" x14ac:dyDescent="0.25">
      <c r="A34" s="185" t="s">
        <v>509</v>
      </c>
      <c r="B34" s="185" t="s">
        <v>1408</v>
      </c>
      <c r="C34" s="186">
        <v>23505891</v>
      </c>
      <c r="D34" s="186">
        <v>706737.4</v>
      </c>
      <c r="E34" s="186">
        <v>2369050</v>
      </c>
      <c r="F34" s="186">
        <v>94576</v>
      </c>
      <c r="G34" s="186">
        <v>1621430</v>
      </c>
      <c r="H34" s="186">
        <v>11133892</v>
      </c>
      <c r="I34" s="186">
        <v>348014</v>
      </c>
      <c r="J34" s="186">
        <v>1431546</v>
      </c>
      <c r="K34" s="186">
        <v>42061</v>
      </c>
      <c r="L34" s="186">
        <v>691869</v>
      </c>
      <c r="M34" s="185">
        <f t="shared" si="1"/>
        <v>11049</v>
      </c>
      <c r="N34" s="185" t="s">
        <v>529</v>
      </c>
      <c r="O34" s="185"/>
      <c r="P34" s="185"/>
      <c r="Q34" s="185"/>
      <c r="R34" s="185" t="s">
        <v>509</v>
      </c>
      <c r="S34" s="185" t="s">
        <v>1408</v>
      </c>
      <c r="T34" s="187">
        <v>44575952.490000002</v>
      </c>
      <c r="U34" s="187">
        <v>71924302.359999999</v>
      </c>
    </row>
    <row r="35" spans="1:21" s="178" customFormat="1" x14ac:dyDescent="0.25">
      <c r="A35" s="185" t="s">
        <v>510</v>
      </c>
      <c r="B35" s="185" t="s">
        <v>1409</v>
      </c>
      <c r="C35" s="186">
        <v>15267898</v>
      </c>
      <c r="D35" s="186">
        <v>417784</v>
      </c>
      <c r="E35" s="186">
        <v>1809060.25</v>
      </c>
      <c r="F35" s="186">
        <v>43792</v>
      </c>
      <c r="G35" s="186">
        <v>1255438.99</v>
      </c>
      <c r="H35" s="186">
        <v>7259525</v>
      </c>
      <c r="I35" s="186">
        <v>173427</v>
      </c>
      <c r="J35" s="186">
        <v>768020</v>
      </c>
      <c r="K35" s="186">
        <v>15146</v>
      </c>
      <c r="L35" s="186">
        <v>912160</v>
      </c>
      <c r="M35" s="185">
        <f t="shared" si="1"/>
        <v>11050</v>
      </c>
      <c r="N35" s="185" t="s">
        <v>530</v>
      </c>
      <c r="O35" s="185"/>
      <c r="P35" s="185"/>
      <c r="Q35" s="185"/>
      <c r="R35" s="185" t="s">
        <v>510</v>
      </c>
      <c r="S35" s="185" t="s">
        <v>1409</v>
      </c>
      <c r="T35" s="187">
        <v>32850935.670000002</v>
      </c>
      <c r="U35" s="187">
        <v>50039627.100000009</v>
      </c>
    </row>
    <row r="36" spans="1:21" s="178" customFormat="1" x14ac:dyDescent="0.25">
      <c r="A36" s="185" t="s">
        <v>531</v>
      </c>
      <c r="B36" s="185" t="s">
        <v>1430</v>
      </c>
      <c r="C36" s="186">
        <v>345760243.38</v>
      </c>
      <c r="D36" s="186">
        <v>60613457.5</v>
      </c>
      <c r="E36" s="186">
        <v>215228816.90000001</v>
      </c>
      <c r="F36" s="186">
        <v>229405.75</v>
      </c>
      <c r="G36" s="186">
        <v>49160624.059999995</v>
      </c>
      <c r="H36" s="186">
        <v>834362274.72000003</v>
      </c>
      <c r="I36" s="186">
        <v>76572076.950000003</v>
      </c>
      <c r="J36" s="186">
        <v>169391178.67999998</v>
      </c>
      <c r="K36" s="186">
        <v>208607.4</v>
      </c>
      <c r="L36" s="186">
        <v>113282216.28999999</v>
      </c>
      <c r="M36" s="185">
        <f t="shared" si="1"/>
        <v>10710</v>
      </c>
      <c r="N36" s="185" t="s">
        <v>531</v>
      </c>
      <c r="O36" s="185"/>
      <c r="P36" s="185"/>
      <c r="Q36" s="185"/>
      <c r="R36" s="185" t="s">
        <v>531</v>
      </c>
      <c r="S36" s="185" t="s">
        <v>1430</v>
      </c>
      <c r="T36" s="187">
        <v>640141814.06000006</v>
      </c>
      <c r="U36" s="187">
        <v>1659466319</v>
      </c>
    </row>
    <row r="37" spans="1:21" s="178" customFormat="1" x14ac:dyDescent="0.25">
      <c r="A37" s="185" t="s">
        <v>532</v>
      </c>
      <c r="B37" s="185" t="s">
        <v>1431</v>
      </c>
      <c r="C37" s="186">
        <v>29575218</v>
      </c>
      <c r="D37" s="186">
        <v>765093</v>
      </c>
      <c r="E37" s="186">
        <v>2374161</v>
      </c>
      <c r="F37" s="186">
        <v>23378</v>
      </c>
      <c r="G37" s="186">
        <v>1483259</v>
      </c>
      <c r="H37" s="186">
        <v>13577434</v>
      </c>
      <c r="I37" s="186">
        <v>406731</v>
      </c>
      <c r="J37" s="186">
        <v>674950</v>
      </c>
      <c r="K37" s="186">
        <v>19570</v>
      </c>
      <c r="L37" s="186">
        <v>643520</v>
      </c>
      <c r="M37" s="185">
        <f t="shared" si="1"/>
        <v>11089</v>
      </c>
      <c r="N37" s="185" t="s">
        <v>532</v>
      </c>
      <c r="O37" s="185"/>
      <c r="P37" s="185"/>
      <c r="Q37" s="185"/>
      <c r="R37" s="185" t="s">
        <v>532</v>
      </c>
      <c r="S37" s="185" t="s">
        <v>1431</v>
      </c>
      <c r="T37" s="187">
        <v>45115093.149999999</v>
      </c>
      <c r="U37" s="187">
        <v>76664984.430000007</v>
      </c>
    </row>
    <row r="38" spans="1:21" s="178" customFormat="1" x14ac:dyDescent="0.25">
      <c r="A38" s="185" t="s">
        <v>533</v>
      </c>
      <c r="B38" s="185" t="s">
        <v>1432</v>
      </c>
      <c r="C38" s="186">
        <v>20243480</v>
      </c>
      <c r="D38" s="186">
        <v>649444</v>
      </c>
      <c r="E38" s="186">
        <v>2931737</v>
      </c>
      <c r="F38" s="186">
        <v>5360</v>
      </c>
      <c r="G38" s="186">
        <v>845911</v>
      </c>
      <c r="H38" s="186">
        <v>6813809.75</v>
      </c>
      <c r="I38" s="186">
        <v>294851.5</v>
      </c>
      <c r="J38" s="186">
        <v>1216117</v>
      </c>
      <c r="K38" s="186">
        <v>0</v>
      </c>
      <c r="L38" s="186">
        <v>367421.5</v>
      </c>
      <c r="M38" s="185">
        <f t="shared" si="1"/>
        <v>11090</v>
      </c>
      <c r="N38" s="185" t="s">
        <v>533</v>
      </c>
      <c r="O38" s="185"/>
      <c r="P38" s="185"/>
      <c r="Q38" s="185"/>
      <c r="R38" s="185" t="s">
        <v>533</v>
      </c>
      <c r="S38" s="185" t="s">
        <v>1432</v>
      </c>
      <c r="T38" s="187">
        <v>26815939.399999999</v>
      </c>
      <c r="U38" s="187">
        <v>52467754.079999998</v>
      </c>
    </row>
    <row r="39" spans="1:21" s="178" customFormat="1" x14ac:dyDescent="0.25">
      <c r="A39" s="185" t="s">
        <v>534</v>
      </c>
      <c r="B39" s="185" t="s">
        <v>1433</v>
      </c>
      <c r="C39" s="186">
        <v>45017810</v>
      </c>
      <c r="D39" s="186">
        <v>1614205</v>
      </c>
      <c r="E39" s="186">
        <v>7935011.25</v>
      </c>
      <c r="F39" s="186">
        <v>43643.8</v>
      </c>
      <c r="G39" s="186">
        <v>3990615.75</v>
      </c>
      <c r="H39" s="186">
        <v>35946832.600000001</v>
      </c>
      <c r="I39" s="186">
        <v>1474461</v>
      </c>
      <c r="J39" s="186">
        <v>8400009</v>
      </c>
      <c r="K39" s="186">
        <v>46209</v>
      </c>
      <c r="L39" s="186">
        <v>1873104</v>
      </c>
      <c r="M39" s="185">
        <f t="shared" si="1"/>
        <v>11091</v>
      </c>
      <c r="N39" s="185" t="s">
        <v>534</v>
      </c>
      <c r="O39" s="185"/>
      <c r="P39" s="185"/>
      <c r="Q39" s="185"/>
      <c r="R39" s="185" t="s">
        <v>534</v>
      </c>
      <c r="S39" s="185" t="s">
        <v>1433</v>
      </c>
      <c r="T39" s="187">
        <v>53595056.389999993</v>
      </c>
      <c r="U39" s="187">
        <v>139075744.88999999</v>
      </c>
    </row>
    <row r="40" spans="1:21" s="178" customFormat="1" x14ac:dyDescent="0.25">
      <c r="A40" s="185" t="s">
        <v>535</v>
      </c>
      <c r="B40" s="185" t="s">
        <v>1434</v>
      </c>
      <c r="C40" s="186">
        <v>35195040.799999997</v>
      </c>
      <c r="D40" s="186">
        <v>2493470.5</v>
      </c>
      <c r="E40" s="186">
        <v>8053209</v>
      </c>
      <c r="F40" s="186">
        <v>42149</v>
      </c>
      <c r="G40" s="186">
        <v>3243142.95</v>
      </c>
      <c r="H40" s="186">
        <v>26849967.32</v>
      </c>
      <c r="I40" s="186">
        <v>1663337.7</v>
      </c>
      <c r="J40" s="186">
        <v>5416311</v>
      </c>
      <c r="K40" s="186">
        <v>15713</v>
      </c>
      <c r="L40" s="186">
        <v>8861544</v>
      </c>
      <c r="M40" s="185">
        <f t="shared" si="1"/>
        <v>11092</v>
      </c>
      <c r="N40" s="185" t="s">
        <v>535</v>
      </c>
      <c r="O40" s="185"/>
      <c r="P40" s="185"/>
      <c r="Q40" s="185"/>
      <c r="R40" s="185" t="s">
        <v>535</v>
      </c>
      <c r="S40" s="185" t="s">
        <v>1434</v>
      </c>
      <c r="T40" s="187">
        <v>46227729.610000007</v>
      </c>
      <c r="U40" s="187">
        <v>121693370.54000001</v>
      </c>
    </row>
    <row r="41" spans="1:21" s="178" customFormat="1" x14ac:dyDescent="0.25">
      <c r="A41" s="185" t="s">
        <v>536</v>
      </c>
      <c r="B41" s="185" t="s">
        <v>1435</v>
      </c>
      <c r="C41" s="186">
        <v>24578183</v>
      </c>
      <c r="D41" s="186">
        <v>1001636</v>
      </c>
      <c r="E41" s="186">
        <v>5251089</v>
      </c>
      <c r="F41" s="186">
        <v>36490</v>
      </c>
      <c r="G41" s="186">
        <v>1277912</v>
      </c>
      <c r="H41" s="186">
        <v>8213425</v>
      </c>
      <c r="I41" s="186">
        <v>224033</v>
      </c>
      <c r="J41" s="186">
        <v>1502967</v>
      </c>
      <c r="K41" s="186">
        <v>16440</v>
      </c>
      <c r="L41" s="186">
        <v>552410</v>
      </c>
      <c r="M41" s="185">
        <f t="shared" si="1"/>
        <v>11093</v>
      </c>
      <c r="N41" s="185" t="s">
        <v>536</v>
      </c>
      <c r="O41" s="185"/>
      <c r="P41" s="185"/>
      <c r="Q41" s="185"/>
      <c r="R41" s="185" t="s">
        <v>536</v>
      </c>
      <c r="S41" s="185" t="s">
        <v>1435</v>
      </c>
      <c r="T41" s="187">
        <v>37509555.82</v>
      </c>
      <c r="U41" s="187">
        <v>76797213.930000007</v>
      </c>
    </row>
    <row r="42" spans="1:21" s="178" customFormat="1" x14ac:dyDescent="0.25">
      <c r="A42" s="185" t="s">
        <v>537</v>
      </c>
      <c r="B42" s="185" t="s">
        <v>1436</v>
      </c>
      <c r="C42" s="186">
        <v>7200676</v>
      </c>
      <c r="D42" s="186">
        <v>220290</v>
      </c>
      <c r="E42" s="186">
        <v>1373228</v>
      </c>
      <c r="F42" s="186">
        <v>31907</v>
      </c>
      <c r="G42" s="186">
        <v>406207</v>
      </c>
      <c r="H42" s="186">
        <v>2277329.02</v>
      </c>
      <c r="I42" s="186">
        <v>66064.5</v>
      </c>
      <c r="J42" s="186">
        <v>477486</v>
      </c>
      <c r="K42" s="186">
        <v>0</v>
      </c>
      <c r="L42" s="186">
        <v>107856</v>
      </c>
      <c r="M42" s="185">
        <f t="shared" si="1"/>
        <v>11094</v>
      </c>
      <c r="N42" s="185" t="s">
        <v>537</v>
      </c>
      <c r="O42" s="185"/>
      <c r="P42" s="185"/>
      <c r="Q42" s="185"/>
      <c r="R42" s="185" t="s">
        <v>537</v>
      </c>
      <c r="S42" s="185" t="s">
        <v>1436</v>
      </c>
      <c r="T42" s="187">
        <v>17997444.000000004</v>
      </c>
      <c r="U42" s="187">
        <v>35689794.440000005</v>
      </c>
    </row>
    <row r="43" spans="1:21" s="178" customFormat="1" x14ac:dyDescent="0.25">
      <c r="A43" s="185" t="s">
        <v>538</v>
      </c>
      <c r="B43" s="185" t="s">
        <v>1437</v>
      </c>
      <c r="C43" s="186">
        <v>101390047.63</v>
      </c>
      <c r="D43" s="186">
        <v>5913520.9100000001</v>
      </c>
      <c r="E43" s="186">
        <v>24798383.460000001</v>
      </c>
      <c r="F43" s="186">
        <v>63235.17</v>
      </c>
      <c r="G43" s="186">
        <v>8725447.2100000009</v>
      </c>
      <c r="H43" s="186">
        <v>107034154.58</v>
      </c>
      <c r="I43" s="186">
        <v>3594112.09</v>
      </c>
      <c r="J43" s="186">
        <v>15143308.82</v>
      </c>
      <c r="K43" s="186">
        <v>44063</v>
      </c>
      <c r="L43" s="186">
        <v>11476095.189999999</v>
      </c>
      <c r="M43" s="185">
        <f t="shared" si="1"/>
        <v>11095</v>
      </c>
      <c r="N43" s="185" t="s">
        <v>538</v>
      </c>
      <c r="O43" s="185"/>
      <c r="P43" s="185"/>
      <c r="Q43" s="185"/>
      <c r="R43" s="185" t="s">
        <v>538</v>
      </c>
      <c r="S43" s="185" t="s">
        <v>1437</v>
      </c>
      <c r="T43" s="187">
        <v>163854069.64000005</v>
      </c>
      <c r="U43" s="187">
        <v>288664480.81000006</v>
      </c>
    </row>
    <row r="44" spans="1:21" s="178" customFormat="1" x14ac:dyDescent="0.25">
      <c r="A44" s="185" t="s">
        <v>539</v>
      </c>
      <c r="B44" s="185" t="s">
        <v>1438</v>
      </c>
      <c r="C44" s="186">
        <v>27399513.549999997</v>
      </c>
      <c r="D44" s="186">
        <v>1012966.25</v>
      </c>
      <c r="E44" s="186">
        <v>3530026.77</v>
      </c>
      <c r="F44" s="186">
        <v>20884.5</v>
      </c>
      <c r="G44" s="186">
        <v>1450812.75</v>
      </c>
      <c r="H44" s="186">
        <v>11686492.550000001</v>
      </c>
      <c r="I44" s="186">
        <v>504884.5</v>
      </c>
      <c r="J44" s="186">
        <v>985313.25</v>
      </c>
      <c r="K44" s="186">
        <v>0</v>
      </c>
      <c r="L44" s="186">
        <v>707629</v>
      </c>
      <c r="M44" s="185">
        <f t="shared" si="1"/>
        <v>11096</v>
      </c>
      <c r="N44" s="185" t="s">
        <v>539</v>
      </c>
      <c r="O44" s="185"/>
      <c r="P44" s="185"/>
      <c r="Q44" s="185"/>
      <c r="R44" s="185" t="s">
        <v>539</v>
      </c>
      <c r="S44" s="185" t="s">
        <v>1438</v>
      </c>
      <c r="T44" s="187">
        <v>38882326.159999996</v>
      </c>
      <c r="U44" s="187">
        <v>72494418.649999976</v>
      </c>
    </row>
    <row r="45" spans="1:21" s="178" customFormat="1" x14ac:dyDescent="0.25">
      <c r="A45" s="185" t="s">
        <v>540</v>
      </c>
      <c r="B45" s="185" t="s">
        <v>1439</v>
      </c>
      <c r="C45" s="186">
        <v>50400400</v>
      </c>
      <c r="D45" s="186">
        <v>2927192.53</v>
      </c>
      <c r="E45" s="186">
        <v>12915836</v>
      </c>
      <c r="F45" s="186">
        <v>35380</v>
      </c>
      <c r="G45" s="186">
        <v>3792828.84</v>
      </c>
      <c r="H45" s="186">
        <v>37336955</v>
      </c>
      <c r="I45" s="186">
        <v>708880.85</v>
      </c>
      <c r="J45" s="186">
        <v>2936325</v>
      </c>
      <c r="K45" s="186">
        <v>37353</v>
      </c>
      <c r="L45" s="186">
        <v>3697960.99</v>
      </c>
      <c r="M45" s="185">
        <f t="shared" si="1"/>
        <v>11097</v>
      </c>
      <c r="N45" s="185" t="s">
        <v>540</v>
      </c>
      <c r="O45" s="185"/>
      <c r="P45" s="185"/>
      <c r="Q45" s="185"/>
      <c r="R45" s="185" t="s">
        <v>540</v>
      </c>
      <c r="S45" s="185" t="s">
        <v>1439</v>
      </c>
      <c r="T45" s="187">
        <v>71464071.019999996</v>
      </c>
      <c r="U45" s="187">
        <v>132125142.43000001</v>
      </c>
    </row>
    <row r="46" spans="1:21" s="178" customFormat="1" x14ac:dyDescent="0.25">
      <c r="A46" s="185" t="s">
        <v>541</v>
      </c>
      <c r="B46" s="185" t="s">
        <v>1440</v>
      </c>
      <c r="C46" s="186">
        <v>37699221.75</v>
      </c>
      <c r="D46" s="186">
        <v>1612034.42</v>
      </c>
      <c r="E46" s="186">
        <v>7744651.2000000002</v>
      </c>
      <c r="F46" s="186">
        <v>31486</v>
      </c>
      <c r="G46" s="186">
        <v>3002515.1500000004</v>
      </c>
      <c r="H46" s="186">
        <v>17715931.699999999</v>
      </c>
      <c r="I46" s="186">
        <v>956948</v>
      </c>
      <c r="J46" s="186">
        <v>3614705.06</v>
      </c>
      <c r="K46" s="186">
        <v>3153</v>
      </c>
      <c r="L46" s="186">
        <v>2543441</v>
      </c>
      <c r="M46" s="185">
        <f t="shared" si="1"/>
        <v>11098</v>
      </c>
      <c r="N46" s="185" t="s">
        <v>541</v>
      </c>
      <c r="O46" s="185"/>
      <c r="P46" s="185"/>
      <c r="Q46" s="185"/>
      <c r="R46" s="185" t="s">
        <v>541</v>
      </c>
      <c r="S46" s="185" t="s">
        <v>1440</v>
      </c>
      <c r="T46" s="187">
        <v>66307264.639999993</v>
      </c>
      <c r="U46" s="187">
        <v>133914625.58999999</v>
      </c>
    </row>
    <row r="47" spans="1:21" s="178" customFormat="1" x14ac:dyDescent="0.25">
      <c r="A47" s="185" t="s">
        <v>542</v>
      </c>
      <c r="B47" s="185" t="s">
        <v>1441</v>
      </c>
      <c r="C47" s="186">
        <v>17095921</v>
      </c>
      <c r="D47" s="186">
        <v>465133</v>
      </c>
      <c r="E47" s="186">
        <v>2242992.5</v>
      </c>
      <c r="F47" s="186">
        <v>16442</v>
      </c>
      <c r="G47" s="186">
        <v>1115070</v>
      </c>
      <c r="H47" s="186">
        <v>10749364</v>
      </c>
      <c r="I47" s="186">
        <v>283156</v>
      </c>
      <c r="J47" s="186">
        <v>990282.18</v>
      </c>
      <c r="K47" s="186">
        <v>6816</v>
      </c>
      <c r="L47" s="186">
        <v>786787</v>
      </c>
      <c r="M47" s="185">
        <f t="shared" si="1"/>
        <v>11099</v>
      </c>
      <c r="N47" s="185" t="s">
        <v>542</v>
      </c>
      <c r="O47" s="185"/>
      <c r="P47" s="185"/>
      <c r="Q47" s="185"/>
      <c r="R47" s="185" t="s">
        <v>542</v>
      </c>
      <c r="S47" s="185" t="s">
        <v>1441</v>
      </c>
      <c r="T47" s="187">
        <v>35422045.75</v>
      </c>
      <c r="U47" s="187">
        <v>65456822.439999998</v>
      </c>
    </row>
    <row r="48" spans="1:21" s="178" customFormat="1" x14ac:dyDescent="0.25">
      <c r="A48" s="185" t="s">
        <v>543</v>
      </c>
      <c r="B48" s="185" t="s">
        <v>1442</v>
      </c>
      <c r="C48" s="186">
        <v>12798987</v>
      </c>
      <c r="D48" s="186">
        <v>565140</v>
      </c>
      <c r="E48" s="186">
        <v>1602994</v>
      </c>
      <c r="F48" s="186">
        <v>11600</v>
      </c>
      <c r="G48" s="186">
        <v>680522</v>
      </c>
      <c r="H48" s="186">
        <v>8791853</v>
      </c>
      <c r="I48" s="186">
        <v>371113</v>
      </c>
      <c r="J48" s="186">
        <v>884750.73</v>
      </c>
      <c r="K48" s="186">
        <v>2093</v>
      </c>
      <c r="L48" s="186">
        <v>578498</v>
      </c>
      <c r="M48" s="185">
        <f t="shared" si="1"/>
        <v>11100</v>
      </c>
      <c r="N48" s="185" t="s">
        <v>543</v>
      </c>
      <c r="O48" s="185"/>
      <c r="P48" s="185"/>
      <c r="Q48" s="185"/>
      <c r="R48" s="185" t="s">
        <v>543</v>
      </c>
      <c r="S48" s="185" t="s">
        <v>1442</v>
      </c>
      <c r="T48" s="187">
        <v>22763820.190000001</v>
      </c>
      <c r="U48" s="187">
        <v>45151939.670000002</v>
      </c>
    </row>
    <row r="49" spans="1:21" s="178" customFormat="1" x14ac:dyDescent="0.25">
      <c r="A49" s="185" t="s">
        <v>544</v>
      </c>
      <c r="B49" s="185" t="s">
        <v>1443</v>
      </c>
      <c r="C49" s="186">
        <v>22345451.449999999</v>
      </c>
      <c r="D49" s="186">
        <v>1067750.17</v>
      </c>
      <c r="E49" s="186">
        <v>5136988.12</v>
      </c>
      <c r="F49" s="186">
        <v>36794.5</v>
      </c>
      <c r="G49" s="186">
        <v>1560533.8</v>
      </c>
      <c r="H49" s="186">
        <v>11364581.24</v>
      </c>
      <c r="I49" s="186">
        <v>438931.1</v>
      </c>
      <c r="J49" s="186">
        <v>1844404.79</v>
      </c>
      <c r="K49" s="186">
        <v>0</v>
      </c>
      <c r="L49" s="186">
        <v>724328.02</v>
      </c>
      <c r="M49" s="185">
        <f t="shared" si="1"/>
        <v>11101</v>
      </c>
      <c r="N49" s="185" t="s">
        <v>544</v>
      </c>
      <c r="O49" s="185"/>
      <c r="P49" s="185"/>
      <c r="Q49" s="185"/>
      <c r="R49" s="185" t="s">
        <v>544</v>
      </c>
      <c r="S49" s="185" t="s">
        <v>1443</v>
      </c>
      <c r="T49" s="187">
        <v>30804122.349999998</v>
      </c>
      <c r="U49" s="187">
        <v>73724732.129999995</v>
      </c>
    </row>
    <row r="50" spans="1:21" s="178" customFormat="1" x14ac:dyDescent="0.25">
      <c r="A50" s="185" t="s">
        <v>545</v>
      </c>
      <c r="B50" s="185" t="s">
        <v>1444</v>
      </c>
      <c r="C50" s="186">
        <v>24452798</v>
      </c>
      <c r="D50" s="186">
        <v>629815</v>
      </c>
      <c r="E50" s="186">
        <v>3723109.5</v>
      </c>
      <c r="F50" s="186">
        <v>13837</v>
      </c>
      <c r="G50" s="186">
        <v>1034747.5</v>
      </c>
      <c r="H50" s="186">
        <v>9248205</v>
      </c>
      <c r="I50" s="186">
        <v>237147</v>
      </c>
      <c r="J50" s="186">
        <v>663788</v>
      </c>
      <c r="K50" s="186">
        <v>5529</v>
      </c>
      <c r="L50" s="186">
        <v>574482</v>
      </c>
      <c r="M50" s="185">
        <f t="shared" si="1"/>
        <v>11102</v>
      </c>
      <c r="N50" s="185" t="s">
        <v>545</v>
      </c>
      <c r="O50" s="185"/>
      <c r="P50" s="185"/>
      <c r="Q50" s="185"/>
      <c r="R50" s="185" t="s">
        <v>545</v>
      </c>
      <c r="S50" s="185" t="s">
        <v>1444</v>
      </c>
      <c r="T50" s="187">
        <v>35736138.719999999</v>
      </c>
      <c r="U50" s="187">
        <v>67729426.24000001</v>
      </c>
    </row>
    <row r="51" spans="1:21" s="178" customFormat="1" x14ac:dyDescent="0.25">
      <c r="A51" s="185" t="s">
        <v>546</v>
      </c>
      <c r="B51" s="185" t="s">
        <v>1445</v>
      </c>
      <c r="C51" s="186">
        <v>24951567</v>
      </c>
      <c r="D51" s="186">
        <v>938083</v>
      </c>
      <c r="E51" s="186">
        <v>2813444</v>
      </c>
      <c r="F51" s="186">
        <v>22761</v>
      </c>
      <c r="G51" s="186">
        <v>986829</v>
      </c>
      <c r="H51" s="186">
        <v>9421685</v>
      </c>
      <c r="I51" s="186">
        <v>319281</v>
      </c>
      <c r="J51" s="186">
        <v>765089</v>
      </c>
      <c r="K51" s="186">
        <v>0</v>
      </c>
      <c r="L51" s="186">
        <v>392145</v>
      </c>
      <c r="M51" s="185">
        <f t="shared" si="1"/>
        <v>11103</v>
      </c>
      <c r="N51" s="185" t="s">
        <v>546</v>
      </c>
      <c r="O51" s="185"/>
      <c r="P51" s="185"/>
      <c r="Q51" s="185"/>
      <c r="R51" s="185" t="s">
        <v>546</v>
      </c>
      <c r="S51" s="185" t="s">
        <v>1445</v>
      </c>
      <c r="T51" s="187">
        <v>33746293.289999999</v>
      </c>
      <c r="U51" s="187">
        <v>59659544.829999998</v>
      </c>
    </row>
    <row r="52" spans="1:21" s="178" customFormat="1" x14ac:dyDescent="0.25">
      <c r="A52" s="185" t="s">
        <v>547</v>
      </c>
      <c r="B52" s="185" t="s">
        <v>1446</v>
      </c>
      <c r="C52" s="186">
        <v>117063533.05</v>
      </c>
      <c r="D52" s="186">
        <v>8966884.5700000003</v>
      </c>
      <c r="E52" s="186">
        <v>49125448.980000004</v>
      </c>
      <c r="F52" s="186">
        <v>62186</v>
      </c>
      <c r="G52" s="186">
        <v>10210758.880000001</v>
      </c>
      <c r="H52" s="186">
        <v>129578880.42999999</v>
      </c>
      <c r="I52" s="186">
        <v>5855818.0999999996</v>
      </c>
      <c r="J52" s="186">
        <v>19415462.48</v>
      </c>
      <c r="K52" s="186">
        <v>53902.5</v>
      </c>
      <c r="L52" s="186">
        <v>15886955.300000001</v>
      </c>
      <c r="M52" s="185">
        <f t="shared" si="1"/>
        <v>11450</v>
      </c>
      <c r="N52" s="185" t="s">
        <v>547</v>
      </c>
      <c r="O52" s="185"/>
      <c r="P52" s="185"/>
      <c r="Q52" s="185"/>
      <c r="R52" s="185" t="s">
        <v>547</v>
      </c>
      <c r="S52" s="185" t="s">
        <v>1446</v>
      </c>
      <c r="T52" s="187">
        <v>170816968.81999999</v>
      </c>
      <c r="U52" s="187">
        <v>384038716.81</v>
      </c>
    </row>
    <row r="53" spans="1:21" s="178" customFormat="1" x14ac:dyDescent="0.25">
      <c r="A53" s="185" t="s">
        <v>548</v>
      </c>
      <c r="B53" s="185" t="s">
        <v>1447</v>
      </c>
      <c r="C53" s="186">
        <v>14991274.5</v>
      </c>
      <c r="D53" s="186">
        <v>630519.53</v>
      </c>
      <c r="E53" s="186">
        <v>2064388</v>
      </c>
      <c r="F53" s="186">
        <v>10871</v>
      </c>
      <c r="G53" s="186">
        <v>965665.5</v>
      </c>
      <c r="H53" s="186">
        <v>10649600</v>
      </c>
      <c r="I53" s="186">
        <v>474743.34</v>
      </c>
      <c r="J53" s="186">
        <v>1862628</v>
      </c>
      <c r="K53" s="186">
        <v>3173</v>
      </c>
      <c r="L53" s="186">
        <v>818380</v>
      </c>
      <c r="M53" s="185">
        <f t="shared" si="1"/>
        <v>21323</v>
      </c>
      <c r="N53" s="185" t="s">
        <v>548</v>
      </c>
      <c r="O53" s="185"/>
      <c r="P53" s="185"/>
      <c r="Q53" s="185"/>
      <c r="R53" s="185" t="s">
        <v>548</v>
      </c>
      <c r="S53" s="185" t="s">
        <v>1447</v>
      </c>
      <c r="T53" s="187">
        <v>36189342.280000001</v>
      </c>
      <c r="U53" s="187">
        <v>62688399.909999996</v>
      </c>
    </row>
    <row r="54" spans="1:21" s="178" customFormat="1" x14ac:dyDescent="0.25">
      <c r="A54" s="185" t="s">
        <v>549</v>
      </c>
      <c r="B54" s="185" t="s">
        <v>1448</v>
      </c>
      <c r="C54" s="186">
        <v>173112078.25</v>
      </c>
      <c r="D54" s="186">
        <v>23830544.699999999</v>
      </c>
      <c r="E54" s="186">
        <v>89912566</v>
      </c>
      <c r="F54" s="186">
        <v>418266.3</v>
      </c>
      <c r="G54" s="186">
        <v>31418453.550000004</v>
      </c>
      <c r="H54" s="186">
        <v>269259058.85000002</v>
      </c>
      <c r="I54" s="186">
        <v>38427054.400000006</v>
      </c>
      <c r="J54" s="186">
        <v>54003711.609999999</v>
      </c>
      <c r="K54" s="186">
        <v>345204.7</v>
      </c>
      <c r="L54" s="186">
        <v>72690667.790000007</v>
      </c>
      <c r="M54" s="185">
        <f t="shared" si="1"/>
        <v>10706</v>
      </c>
      <c r="N54" s="185" t="s">
        <v>549</v>
      </c>
      <c r="O54" s="185"/>
      <c r="P54" s="185"/>
      <c r="Q54" s="185"/>
      <c r="R54" s="185" t="s">
        <v>549</v>
      </c>
      <c r="S54" s="185" t="s">
        <v>1448</v>
      </c>
      <c r="T54" s="187">
        <v>209991695.43000001</v>
      </c>
      <c r="U54" s="187">
        <v>738360361.47000003</v>
      </c>
    </row>
    <row r="55" spans="1:21" s="178" customFormat="1" x14ac:dyDescent="0.25">
      <c r="A55" s="185" t="s">
        <v>550</v>
      </c>
      <c r="B55" s="185" t="s">
        <v>1449</v>
      </c>
      <c r="C55" s="186">
        <v>57781851.800000004</v>
      </c>
      <c r="D55" s="186">
        <v>1955674.89</v>
      </c>
      <c r="E55" s="186">
        <v>9434288.75</v>
      </c>
      <c r="F55" s="186">
        <v>149535.20000000001</v>
      </c>
      <c r="G55" s="186">
        <v>4475383.96</v>
      </c>
      <c r="H55" s="186">
        <v>47704041.720000006</v>
      </c>
      <c r="I55" s="186">
        <v>1792091.6</v>
      </c>
      <c r="J55" s="186">
        <v>6551831.5700000003</v>
      </c>
      <c r="K55" s="186">
        <v>131206.5</v>
      </c>
      <c r="L55" s="186">
        <v>6473387.0999999996</v>
      </c>
      <c r="M55" s="185">
        <f t="shared" si="1"/>
        <v>11042</v>
      </c>
      <c r="N55" s="185" t="s">
        <v>550</v>
      </c>
      <c r="O55" s="185"/>
      <c r="P55" s="185"/>
      <c r="Q55" s="185"/>
      <c r="R55" s="185" t="s">
        <v>550</v>
      </c>
      <c r="S55" s="185" t="s">
        <v>1449</v>
      </c>
      <c r="T55" s="187">
        <v>78415789.019999996</v>
      </c>
      <c r="U55" s="187">
        <v>169290393.00999999</v>
      </c>
    </row>
    <row r="56" spans="1:21" s="178" customFormat="1" x14ac:dyDescent="0.25">
      <c r="A56" s="185" t="s">
        <v>551</v>
      </c>
      <c r="B56" s="185" t="s">
        <v>1450</v>
      </c>
      <c r="C56" s="186">
        <v>16021426.75</v>
      </c>
      <c r="D56" s="186">
        <v>747384.25</v>
      </c>
      <c r="E56" s="186">
        <v>3112525</v>
      </c>
      <c r="F56" s="186">
        <v>186727.5</v>
      </c>
      <c r="G56" s="186">
        <v>1393364.75</v>
      </c>
      <c r="H56" s="186">
        <v>5750192.9199999999</v>
      </c>
      <c r="I56" s="186">
        <v>297080.75</v>
      </c>
      <c r="J56" s="186">
        <v>590234</v>
      </c>
      <c r="K56" s="186">
        <v>17440.25</v>
      </c>
      <c r="L56" s="186">
        <v>865417.25</v>
      </c>
      <c r="M56" s="185">
        <f t="shared" si="1"/>
        <v>11044</v>
      </c>
      <c r="N56" s="185" t="s">
        <v>551</v>
      </c>
      <c r="O56" s="185"/>
      <c r="P56" s="185"/>
      <c r="Q56" s="185"/>
      <c r="R56" s="185" t="s">
        <v>551</v>
      </c>
      <c r="S56" s="185" t="s">
        <v>1450</v>
      </c>
      <c r="T56" s="187">
        <v>27674057.41</v>
      </c>
      <c r="U56" s="187">
        <v>62874630.099999994</v>
      </c>
    </row>
    <row r="57" spans="1:21" s="178" customFormat="1" x14ac:dyDescent="0.25">
      <c r="A57" s="185" t="s">
        <v>552</v>
      </c>
      <c r="B57" s="185" t="s">
        <v>1451</v>
      </c>
      <c r="C57" s="186">
        <v>17615051.189999998</v>
      </c>
      <c r="D57" s="186">
        <v>1281435.1000000001</v>
      </c>
      <c r="E57" s="186">
        <v>3960905.7</v>
      </c>
      <c r="F57" s="186">
        <v>49655</v>
      </c>
      <c r="G57" s="186">
        <v>2050445</v>
      </c>
      <c r="H57" s="186">
        <v>10612234.02</v>
      </c>
      <c r="I57" s="186">
        <v>349152</v>
      </c>
      <c r="J57" s="186">
        <v>1413665.37</v>
      </c>
      <c r="K57" s="186">
        <v>54743</v>
      </c>
      <c r="L57" s="186">
        <v>1394579</v>
      </c>
      <c r="M57" s="185">
        <f t="shared" si="1"/>
        <v>11045</v>
      </c>
      <c r="N57" s="185" t="s">
        <v>552</v>
      </c>
      <c r="O57" s="185"/>
      <c r="P57" s="185"/>
      <c r="Q57" s="185"/>
      <c r="R57" s="185" t="s">
        <v>552</v>
      </c>
      <c r="S57" s="185" t="s">
        <v>1451</v>
      </c>
      <c r="T57" s="187">
        <v>38119262.729999997</v>
      </c>
      <c r="U57" s="187">
        <v>67319981.390000001</v>
      </c>
    </row>
    <row r="58" spans="1:21" s="178" customFormat="1" x14ac:dyDescent="0.25">
      <c r="A58" s="185" t="s">
        <v>553</v>
      </c>
      <c r="B58" s="185" t="s">
        <v>1452</v>
      </c>
      <c r="C58" s="186">
        <v>90490228.5</v>
      </c>
      <c r="D58" s="186">
        <v>9805238.5999999996</v>
      </c>
      <c r="E58" s="186">
        <v>38722699.510000005</v>
      </c>
      <c r="F58" s="186">
        <v>213225.16</v>
      </c>
      <c r="G58" s="186">
        <v>26006763.200000003</v>
      </c>
      <c r="H58" s="186">
        <v>215416884.00999999</v>
      </c>
      <c r="I58" s="186">
        <v>10162920.719999999</v>
      </c>
      <c r="J58" s="186">
        <v>39806324.299999997</v>
      </c>
      <c r="K58" s="186">
        <v>715356.5</v>
      </c>
      <c r="L58" s="186">
        <v>53134933.920000002</v>
      </c>
      <c r="M58" s="185">
        <f t="shared" si="1"/>
        <v>11448</v>
      </c>
      <c r="N58" s="185" t="s">
        <v>553</v>
      </c>
      <c r="O58" s="185"/>
      <c r="P58" s="185"/>
      <c r="Q58" s="185"/>
      <c r="R58" s="185" t="s">
        <v>553</v>
      </c>
      <c r="S58" s="185" t="s">
        <v>1452</v>
      </c>
      <c r="T58" s="187">
        <v>192401678.43000001</v>
      </c>
      <c r="U58" s="187">
        <v>469178287.25000006</v>
      </c>
    </row>
    <row r="59" spans="1:21" s="178" customFormat="1" x14ac:dyDescent="0.25">
      <c r="A59" s="185" t="s">
        <v>554</v>
      </c>
      <c r="B59" s="185" t="s">
        <v>1453</v>
      </c>
      <c r="C59" s="186">
        <v>13206677.609999999</v>
      </c>
      <c r="D59" s="186">
        <v>517925.5</v>
      </c>
      <c r="E59" s="186">
        <v>1422118</v>
      </c>
      <c r="F59" s="186">
        <v>0</v>
      </c>
      <c r="G59" s="186">
        <v>716648.5</v>
      </c>
      <c r="H59" s="186">
        <v>5793816.5</v>
      </c>
      <c r="I59" s="186">
        <v>289326.5</v>
      </c>
      <c r="J59" s="186">
        <v>495454.5</v>
      </c>
      <c r="K59" s="186">
        <v>0</v>
      </c>
      <c r="L59" s="186">
        <v>530815.5</v>
      </c>
      <c r="M59" s="185">
        <f t="shared" si="1"/>
        <v>21356</v>
      </c>
      <c r="N59" s="185" t="s">
        <v>554</v>
      </c>
      <c r="O59" s="185"/>
      <c r="P59" s="185"/>
      <c r="Q59" s="185"/>
      <c r="R59" s="185" t="s">
        <v>554</v>
      </c>
      <c r="S59" s="185" t="s">
        <v>1453</v>
      </c>
      <c r="T59" s="187">
        <v>24652701.610000003</v>
      </c>
      <c r="U59" s="187">
        <v>46614385.010000005</v>
      </c>
    </row>
    <row r="60" spans="1:21" s="178" customFormat="1" x14ac:dyDescent="0.25">
      <c r="A60" s="185" t="s">
        <v>555</v>
      </c>
      <c r="B60" s="185" t="s">
        <v>1454</v>
      </c>
      <c r="C60" s="186">
        <v>6794224</v>
      </c>
      <c r="D60" s="186">
        <v>269482.82</v>
      </c>
      <c r="E60" s="186">
        <v>883077.75</v>
      </c>
      <c r="F60" s="186">
        <v>0</v>
      </c>
      <c r="G60" s="186">
        <v>553530</v>
      </c>
      <c r="H60" s="186">
        <v>4548732</v>
      </c>
      <c r="I60" s="186">
        <v>113258.44</v>
      </c>
      <c r="J60" s="186">
        <v>557571.15999999992</v>
      </c>
      <c r="K60" s="186">
        <v>0</v>
      </c>
      <c r="L60" s="186">
        <v>484082</v>
      </c>
      <c r="M60" s="185">
        <f t="shared" si="1"/>
        <v>28778</v>
      </c>
      <c r="N60" s="185" t="s">
        <v>555</v>
      </c>
      <c r="O60" s="185"/>
      <c r="P60" s="185"/>
      <c r="Q60" s="185"/>
      <c r="R60" s="185" t="s">
        <v>555</v>
      </c>
      <c r="S60" s="185" t="s">
        <v>1454</v>
      </c>
      <c r="T60" s="187">
        <v>22969760.740000002</v>
      </c>
      <c r="U60" s="187">
        <v>32538005.27</v>
      </c>
    </row>
    <row r="61" spans="1:21" s="178" customFormat="1" x14ac:dyDescent="0.25">
      <c r="A61" s="185" t="s">
        <v>556</v>
      </c>
      <c r="B61" s="185" t="s">
        <v>1455</v>
      </c>
      <c r="C61" s="186">
        <v>22225276</v>
      </c>
      <c r="D61" s="186">
        <v>408318.35</v>
      </c>
      <c r="E61" s="186">
        <v>1482975.1</v>
      </c>
      <c r="F61" s="186">
        <v>0</v>
      </c>
      <c r="G61" s="186">
        <v>1455662</v>
      </c>
      <c r="H61" s="186">
        <v>11015924</v>
      </c>
      <c r="I61" s="186">
        <v>220279.5</v>
      </c>
      <c r="J61" s="186">
        <v>425356.5</v>
      </c>
      <c r="K61" s="186">
        <v>0</v>
      </c>
      <c r="L61" s="186">
        <v>473110</v>
      </c>
      <c r="M61" s="185">
        <f t="shared" si="1"/>
        <v>28811</v>
      </c>
      <c r="N61" s="185" t="s">
        <v>556</v>
      </c>
      <c r="O61" s="185"/>
      <c r="P61" s="185"/>
      <c r="Q61" s="185"/>
      <c r="R61" s="185" t="s">
        <v>556</v>
      </c>
      <c r="S61" s="185" t="s">
        <v>1455</v>
      </c>
      <c r="T61" s="187">
        <v>42949791.439999998</v>
      </c>
      <c r="U61" s="187">
        <v>57528372.119999997</v>
      </c>
    </row>
    <row r="62" spans="1:21" s="178" customFormat="1" x14ac:dyDescent="0.25">
      <c r="A62" s="185" t="s">
        <v>557</v>
      </c>
      <c r="B62" s="185" t="s">
        <v>1456</v>
      </c>
      <c r="C62" s="186">
        <v>21014644.98</v>
      </c>
      <c r="D62" s="186">
        <v>523011.5</v>
      </c>
      <c r="E62" s="186">
        <v>1866316</v>
      </c>
      <c r="F62" s="186">
        <v>26147</v>
      </c>
      <c r="G62" s="186">
        <v>1111134</v>
      </c>
      <c r="H62" s="186">
        <v>8812618</v>
      </c>
      <c r="I62" s="186">
        <v>230764</v>
      </c>
      <c r="J62" s="186">
        <v>529665</v>
      </c>
      <c r="K62" s="186">
        <v>0</v>
      </c>
      <c r="L62" s="186">
        <v>891718</v>
      </c>
      <c r="M62" s="185">
        <f t="shared" si="1"/>
        <v>28815</v>
      </c>
      <c r="N62" s="185" t="s">
        <v>557</v>
      </c>
      <c r="O62" s="185"/>
      <c r="P62" s="185"/>
      <c r="Q62" s="185"/>
      <c r="R62" s="185" t="s">
        <v>557</v>
      </c>
      <c r="S62" s="185" t="s">
        <v>1456</v>
      </c>
      <c r="T62" s="187">
        <v>41056539.349999994</v>
      </c>
      <c r="U62" s="187">
        <v>55860999.299999982</v>
      </c>
    </row>
    <row r="63" spans="1:21" s="178" customFormat="1" x14ac:dyDescent="0.25">
      <c r="A63" s="185" t="s">
        <v>558</v>
      </c>
      <c r="B63" s="185" t="s">
        <v>1457</v>
      </c>
      <c r="C63" s="186">
        <v>132074004.34</v>
      </c>
      <c r="D63" s="186">
        <v>14688445.199999999</v>
      </c>
      <c r="E63" s="186">
        <v>44783037.800000004</v>
      </c>
      <c r="F63" s="186">
        <v>55019</v>
      </c>
      <c r="G63" s="186">
        <v>11712202.25</v>
      </c>
      <c r="H63" s="186">
        <v>214289951.66999999</v>
      </c>
      <c r="I63" s="186">
        <v>12764914.949999999</v>
      </c>
      <c r="J63" s="186">
        <v>27971530.91</v>
      </c>
      <c r="K63" s="186">
        <v>86738.5</v>
      </c>
      <c r="L63" s="186">
        <v>37701559.700000003</v>
      </c>
      <c r="M63" s="185">
        <f t="shared" si="1"/>
        <v>10704</v>
      </c>
      <c r="N63" s="185" t="s">
        <v>558</v>
      </c>
      <c r="O63" s="185"/>
      <c r="P63" s="185"/>
      <c r="Q63" s="185"/>
      <c r="R63" s="185" t="s">
        <v>558</v>
      </c>
      <c r="S63" s="185" t="s">
        <v>1457</v>
      </c>
      <c r="T63" s="187">
        <v>196013727.98000002</v>
      </c>
      <c r="U63" s="187">
        <v>520562914.31000006</v>
      </c>
    </row>
    <row r="64" spans="1:21" s="178" customFormat="1" x14ac:dyDescent="0.25">
      <c r="A64" s="185" t="s">
        <v>559</v>
      </c>
      <c r="B64" s="185" t="s">
        <v>1458</v>
      </c>
      <c r="C64" s="186">
        <v>44740769.109999999</v>
      </c>
      <c r="D64" s="186">
        <v>1815595</v>
      </c>
      <c r="E64" s="186">
        <v>5735090.5</v>
      </c>
      <c r="F64" s="186">
        <v>75507</v>
      </c>
      <c r="G64" s="186">
        <v>2504660</v>
      </c>
      <c r="H64" s="186">
        <v>21712842.100000001</v>
      </c>
      <c r="I64" s="186">
        <v>958933</v>
      </c>
      <c r="J64" s="186">
        <v>2056999</v>
      </c>
      <c r="K64" s="186">
        <v>0</v>
      </c>
      <c r="L64" s="186">
        <v>1269569</v>
      </c>
      <c r="M64" s="185">
        <f t="shared" si="1"/>
        <v>10991</v>
      </c>
      <c r="N64" s="185" t="s">
        <v>559</v>
      </c>
      <c r="O64" s="185"/>
      <c r="P64" s="185"/>
      <c r="Q64" s="185"/>
      <c r="R64" s="185" t="s">
        <v>559</v>
      </c>
      <c r="S64" s="185" t="s">
        <v>1458</v>
      </c>
      <c r="T64" s="187">
        <v>70608776.799999982</v>
      </c>
      <c r="U64" s="187">
        <v>125297069.08999999</v>
      </c>
    </row>
    <row r="65" spans="1:21" s="178" customFormat="1" x14ac:dyDescent="0.25">
      <c r="A65" s="185" t="s">
        <v>560</v>
      </c>
      <c r="B65" s="185" t="s">
        <v>1459</v>
      </c>
      <c r="C65" s="186">
        <v>33058392.780000001</v>
      </c>
      <c r="D65" s="186">
        <v>2198468.5</v>
      </c>
      <c r="E65" s="186">
        <v>5046050.55</v>
      </c>
      <c r="F65" s="186">
        <v>34690</v>
      </c>
      <c r="G65" s="186">
        <v>1763953.5</v>
      </c>
      <c r="H65" s="186">
        <v>19525046.729999997</v>
      </c>
      <c r="I65" s="186">
        <v>860130</v>
      </c>
      <c r="J65" s="186">
        <v>1855173.5</v>
      </c>
      <c r="K65" s="186">
        <v>7087</v>
      </c>
      <c r="L65" s="186">
        <v>721172</v>
      </c>
      <c r="M65" s="185">
        <f t="shared" si="1"/>
        <v>10992</v>
      </c>
      <c r="N65" s="185" t="s">
        <v>560</v>
      </c>
      <c r="O65" s="185"/>
      <c r="P65" s="185"/>
      <c r="Q65" s="185"/>
      <c r="R65" s="185" t="s">
        <v>560</v>
      </c>
      <c r="S65" s="185" t="s">
        <v>1459</v>
      </c>
      <c r="T65" s="187">
        <v>52758491.700000003</v>
      </c>
      <c r="U65" s="187">
        <v>94941747.700000003</v>
      </c>
    </row>
    <row r="66" spans="1:21" s="178" customFormat="1" x14ac:dyDescent="0.25">
      <c r="A66" s="185" t="s">
        <v>561</v>
      </c>
      <c r="B66" s="185" t="s">
        <v>1460</v>
      </c>
      <c r="C66" s="186">
        <v>51281764</v>
      </c>
      <c r="D66" s="186">
        <v>1530314</v>
      </c>
      <c r="E66" s="186">
        <v>5566793</v>
      </c>
      <c r="F66" s="186">
        <v>16965</v>
      </c>
      <c r="G66" s="186">
        <v>2896888.75</v>
      </c>
      <c r="H66" s="186">
        <v>31181382.140000001</v>
      </c>
      <c r="I66" s="186">
        <v>1210572</v>
      </c>
      <c r="J66" s="186">
        <v>2862327.79</v>
      </c>
      <c r="K66" s="186">
        <v>4103</v>
      </c>
      <c r="L66" s="186">
        <v>2270526.92</v>
      </c>
      <c r="M66" s="185">
        <f t="shared" si="1"/>
        <v>10993</v>
      </c>
      <c r="N66" s="185" t="s">
        <v>561</v>
      </c>
      <c r="O66" s="185"/>
      <c r="P66" s="185"/>
      <c r="Q66" s="185"/>
      <c r="R66" s="185" t="s">
        <v>561</v>
      </c>
      <c r="S66" s="185" t="s">
        <v>1460</v>
      </c>
      <c r="T66" s="187">
        <v>87059602.219999999</v>
      </c>
      <c r="U66" s="187">
        <v>150127961.78</v>
      </c>
    </row>
    <row r="67" spans="1:21" s="178" customFormat="1" x14ac:dyDescent="0.25">
      <c r="A67" s="185" t="s">
        <v>562</v>
      </c>
      <c r="B67" s="185" t="s">
        <v>1461</v>
      </c>
      <c r="C67" s="186">
        <v>44861373</v>
      </c>
      <c r="D67" s="186">
        <v>1021621</v>
      </c>
      <c r="E67" s="186">
        <v>3713115.6</v>
      </c>
      <c r="F67" s="186">
        <v>74461</v>
      </c>
      <c r="G67" s="186">
        <v>1566038</v>
      </c>
      <c r="H67" s="186">
        <v>16989778.810000002</v>
      </c>
      <c r="I67" s="186">
        <v>578885</v>
      </c>
      <c r="J67" s="186">
        <v>1848657</v>
      </c>
      <c r="K67" s="186">
        <v>25418</v>
      </c>
      <c r="L67" s="186">
        <v>797737.65</v>
      </c>
      <c r="M67" s="185">
        <f t="shared" si="1"/>
        <v>10994</v>
      </c>
      <c r="N67" s="185" t="s">
        <v>562</v>
      </c>
      <c r="O67" s="185"/>
      <c r="P67" s="185"/>
      <c r="Q67" s="185"/>
      <c r="R67" s="185" t="s">
        <v>562</v>
      </c>
      <c r="S67" s="185" t="s">
        <v>1461</v>
      </c>
      <c r="T67" s="187">
        <v>67599373.060000002</v>
      </c>
      <c r="U67" s="187">
        <v>104568719.25</v>
      </c>
    </row>
    <row r="68" spans="1:21" s="178" customFormat="1" x14ac:dyDescent="0.25">
      <c r="A68" s="185" t="s">
        <v>563</v>
      </c>
      <c r="B68" s="185" t="s">
        <v>1462</v>
      </c>
      <c r="C68" s="186">
        <v>20462922.25</v>
      </c>
      <c r="D68" s="186">
        <v>829799</v>
      </c>
      <c r="E68" s="186">
        <v>2654397</v>
      </c>
      <c r="F68" s="186">
        <v>24603</v>
      </c>
      <c r="G68" s="186">
        <v>2123635</v>
      </c>
      <c r="H68" s="186">
        <v>16441624.220000001</v>
      </c>
      <c r="I68" s="186">
        <v>332064</v>
      </c>
      <c r="J68" s="186">
        <v>1636681.87</v>
      </c>
      <c r="K68" s="186">
        <v>7196</v>
      </c>
      <c r="L68" s="186">
        <v>591757</v>
      </c>
      <c r="M68" s="185">
        <f t="shared" si="1"/>
        <v>23367</v>
      </c>
      <c r="N68" s="185" t="s">
        <v>563</v>
      </c>
      <c r="O68" s="185"/>
      <c r="P68" s="185"/>
      <c r="Q68" s="185"/>
      <c r="R68" s="185" t="s">
        <v>563</v>
      </c>
      <c r="S68" s="185" t="s">
        <v>1462</v>
      </c>
      <c r="T68" s="187">
        <v>49596586.509999983</v>
      </c>
      <c r="U68" s="187">
        <v>73368602.87999998</v>
      </c>
    </row>
    <row r="69" spans="1:21" s="178" customFormat="1" x14ac:dyDescent="0.25">
      <c r="A69" s="185" t="s">
        <v>564</v>
      </c>
      <c r="B69" s="185" t="s">
        <v>1463</v>
      </c>
      <c r="C69" s="186">
        <v>472399182.30000001</v>
      </c>
      <c r="D69" s="186">
        <v>71808462</v>
      </c>
      <c r="E69" s="186">
        <v>277326570.5</v>
      </c>
      <c r="F69" s="186">
        <v>808661</v>
      </c>
      <c r="G69" s="186">
        <v>42788667</v>
      </c>
      <c r="H69" s="186">
        <v>1512244652</v>
      </c>
      <c r="I69" s="186">
        <v>116417610</v>
      </c>
      <c r="J69" s="186">
        <v>248122590.46000001</v>
      </c>
      <c r="K69" s="186">
        <v>884439</v>
      </c>
      <c r="L69" s="186">
        <v>146696760.90000001</v>
      </c>
      <c r="M69" s="185">
        <f t="shared" si="1"/>
        <v>10671</v>
      </c>
      <c r="N69" s="185" t="s">
        <v>564</v>
      </c>
      <c r="O69" s="185"/>
      <c r="P69" s="185"/>
      <c r="Q69" s="185"/>
      <c r="R69" s="185" t="s">
        <v>564</v>
      </c>
      <c r="S69" s="185" t="s">
        <v>1463</v>
      </c>
      <c r="T69" s="187">
        <v>1066718315.5300001</v>
      </c>
      <c r="U69" s="187">
        <v>2584371479.77</v>
      </c>
    </row>
    <row r="70" spans="1:21" s="178" customFormat="1" x14ac:dyDescent="0.25">
      <c r="A70" s="185" t="s">
        <v>565</v>
      </c>
      <c r="B70" s="185" t="s">
        <v>1464</v>
      </c>
      <c r="C70" s="186">
        <v>40165420.25</v>
      </c>
      <c r="D70" s="186">
        <v>2003874</v>
      </c>
      <c r="E70" s="186">
        <v>4630615.63</v>
      </c>
      <c r="F70" s="186">
        <v>71418.399999999994</v>
      </c>
      <c r="G70" s="186">
        <v>2741516.76</v>
      </c>
      <c r="H70" s="186">
        <v>18704176.41</v>
      </c>
      <c r="I70" s="186">
        <v>1070615.04</v>
      </c>
      <c r="J70" s="186">
        <v>2332136.5</v>
      </c>
      <c r="K70" s="186">
        <v>58605.17</v>
      </c>
      <c r="L70" s="186">
        <v>1228781</v>
      </c>
      <c r="M70" s="185">
        <f t="shared" si="1"/>
        <v>11013</v>
      </c>
      <c r="N70" s="185" t="s">
        <v>565</v>
      </c>
      <c r="O70" s="185"/>
      <c r="P70" s="185"/>
      <c r="Q70" s="185"/>
      <c r="R70" s="185" t="s">
        <v>565</v>
      </c>
      <c r="S70" s="185" t="s">
        <v>1464</v>
      </c>
      <c r="T70" s="187">
        <v>65275546.759999998</v>
      </c>
      <c r="U70" s="187">
        <v>110312890.56</v>
      </c>
    </row>
    <row r="71" spans="1:21" s="178" customFormat="1" x14ac:dyDescent="0.25">
      <c r="A71" s="185" t="s">
        <v>566</v>
      </c>
      <c r="B71" s="185" t="s">
        <v>1465</v>
      </c>
      <c r="C71" s="186">
        <v>27046935.260000002</v>
      </c>
      <c r="D71" s="186">
        <v>1070392.29</v>
      </c>
      <c r="E71" s="186">
        <v>4181295.8099999996</v>
      </c>
      <c r="F71" s="186">
        <v>28382</v>
      </c>
      <c r="G71" s="186">
        <v>2256739.02</v>
      </c>
      <c r="H71" s="186">
        <v>17850026.5</v>
      </c>
      <c r="I71" s="186">
        <v>349913.79</v>
      </c>
      <c r="J71" s="186">
        <v>2221898.02</v>
      </c>
      <c r="K71" s="186">
        <v>8995</v>
      </c>
      <c r="L71" s="186">
        <v>1059727.01</v>
      </c>
      <c r="M71" s="185">
        <f t="shared" si="1"/>
        <v>11014</v>
      </c>
      <c r="N71" s="185" t="s">
        <v>566</v>
      </c>
      <c r="O71" s="185"/>
      <c r="P71" s="185"/>
      <c r="Q71" s="185"/>
      <c r="R71" s="185" t="s">
        <v>566</v>
      </c>
      <c r="S71" s="185" t="s">
        <v>1465</v>
      </c>
      <c r="T71" s="187">
        <v>60014760.670000002</v>
      </c>
      <c r="U71" s="187">
        <v>105196844.87</v>
      </c>
    </row>
    <row r="72" spans="1:21" s="178" customFormat="1" x14ac:dyDescent="0.25">
      <c r="A72" s="185" t="s">
        <v>567</v>
      </c>
      <c r="B72" s="185" t="s">
        <v>1466</v>
      </c>
      <c r="C72" s="186">
        <v>117097070</v>
      </c>
      <c r="D72" s="186">
        <v>9474190</v>
      </c>
      <c r="E72" s="186">
        <v>42012380.310000002</v>
      </c>
      <c r="F72" s="186">
        <v>54700</v>
      </c>
      <c r="G72" s="186">
        <v>14115593.33</v>
      </c>
      <c r="H72" s="186">
        <v>155910312.92000002</v>
      </c>
      <c r="I72" s="186">
        <v>8827963</v>
      </c>
      <c r="J72" s="186">
        <v>18452030</v>
      </c>
      <c r="K72" s="186">
        <v>50143</v>
      </c>
      <c r="L72" s="186">
        <v>16292176.689999999</v>
      </c>
      <c r="M72" s="185">
        <f t="shared" si="1"/>
        <v>11015</v>
      </c>
      <c r="N72" s="185" t="s">
        <v>567</v>
      </c>
      <c r="O72" s="185"/>
      <c r="P72" s="185"/>
      <c r="Q72" s="185"/>
      <c r="R72" s="185" t="s">
        <v>567</v>
      </c>
      <c r="S72" s="185" t="s">
        <v>1466</v>
      </c>
      <c r="T72" s="187">
        <v>193082492.78999999</v>
      </c>
      <c r="U72" s="187">
        <v>390820494.13</v>
      </c>
    </row>
    <row r="73" spans="1:21" s="178" customFormat="1" x14ac:dyDescent="0.25">
      <c r="A73" s="185" t="s">
        <v>568</v>
      </c>
      <c r="B73" s="185" t="s">
        <v>1467</v>
      </c>
      <c r="C73" s="186">
        <v>3402277</v>
      </c>
      <c r="D73" s="186">
        <v>422818</v>
      </c>
      <c r="E73" s="186">
        <v>1912764</v>
      </c>
      <c r="F73" s="186">
        <v>200</v>
      </c>
      <c r="G73" s="186">
        <v>403302</v>
      </c>
      <c r="H73" s="186">
        <v>0</v>
      </c>
      <c r="I73" s="186">
        <v>0</v>
      </c>
      <c r="J73" s="186">
        <v>0</v>
      </c>
      <c r="K73" s="186">
        <v>0</v>
      </c>
      <c r="L73" s="186">
        <v>0</v>
      </c>
      <c r="M73" s="185">
        <f t="shared" si="1"/>
        <v>11016</v>
      </c>
      <c r="N73" s="185" t="s">
        <v>568</v>
      </c>
      <c r="O73" s="185"/>
      <c r="P73" s="185"/>
      <c r="Q73" s="185"/>
      <c r="R73" s="185" t="s">
        <v>568</v>
      </c>
      <c r="S73" s="185" t="s">
        <v>1467</v>
      </c>
      <c r="T73" s="187">
        <v>12312065.810000001</v>
      </c>
      <c r="U73" s="187">
        <v>26434138.289999999</v>
      </c>
    </row>
    <row r="74" spans="1:21" s="178" customFormat="1" x14ac:dyDescent="0.25">
      <c r="A74" s="185" t="s">
        <v>569</v>
      </c>
      <c r="B74" s="185" t="s">
        <v>1468</v>
      </c>
      <c r="C74" s="186">
        <v>26134045</v>
      </c>
      <c r="D74" s="186">
        <v>777760.5</v>
      </c>
      <c r="E74" s="186">
        <v>2803468</v>
      </c>
      <c r="F74" s="186">
        <v>13670</v>
      </c>
      <c r="G74" s="186">
        <v>1687880.5</v>
      </c>
      <c r="H74" s="186">
        <v>13544229.549999999</v>
      </c>
      <c r="I74" s="186">
        <v>394329.5</v>
      </c>
      <c r="J74" s="186">
        <v>1088407.5</v>
      </c>
      <c r="K74" s="186">
        <v>0</v>
      </c>
      <c r="L74" s="186">
        <v>367869.5</v>
      </c>
      <c r="M74" s="185">
        <f t="shared" si="1"/>
        <v>11017</v>
      </c>
      <c r="N74" s="185" t="s">
        <v>569</v>
      </c>
      <c r="O74" s="185"/>
      <c r="P74" s="185"/>
      <c r="Q74" s="185"/>
      <c r="R74" s="185" t="s">
        <v>569</v>
      </c>
      <c r="S74" s="185" t="s">
        <v>1468</v>
      </c>
      <c r="T74" s="187">
        <v>48939322.780000001</v>
      </c>
      <c r="U74" s="187">
        <v>84708798.120000005</v>
      </c>
    </row>
    <row r="75" spans="1:21" s="178" customFormat="1" x14ac:dyDescent="0.25">
      <c r="A75" s="185" t="s">
        <v>570</v>
      </c>
      <c r="B75" s="185" t="s">
        <v>1469</v>
      </c>
      <c r="C75" s="186">
        <v>66036694.700000003</v>
      </c>
      <c r="D75" s="186">
        <v>3511084.5</v>
      </c>
      <c r="E75" s="186">
        <v>16910627.5</v>
      </c>
      <c r="F75" s="186">
        <v>78486.5</v>
      </c>
      <c r="G75" s="186">
        <v>4975661.25</v>
      </c>
      <c r="H75" s="186">
        <v>48939372.199999996</v>
      </c>
      <c r="I75" s="186">
        <v>1798587.9</v>
      </c>
      <c r="J75" s="186">
        <v>5134903.75</v>
      </c>
      <c r="K75" s="186">
        <v>45160.5</v>
      </c>
      <c r="L75" s="186">
        <v>4387959.75</v>
      </c>
      <c r="M75" s="185">
        <f t="shared" si="1"/>
        <v>11018</v>
      </c>
      <c r="N75" s="185" t="s">
        <v>570</v>
      </c>
      <c r="O75" s="185"/>
      <c r="P75" s="185"/>
      <c r="Q75" s="185"/>
      <c r="R75" s="185" t="s">
        <v>570</v>
      </c>
      <c r="S75" s="185" t="s">
        <v>1469</v>
      </c>
      <c r="T75" s="187">
        <v>115466080.63</v>
      </c>
      <c r="U75" s="187">
        <v>213433984.60999998</v>
      </c>
    </row>
    <row r="76" spans="1:21" s="178" customFormat="1" x14ac:dyDescent="0.25">
      <c r="A76" s="185" t="s">
        <v>571</v>
      </c>
      <c r="B76" s="185" t="s">
        <v>1470</v>
      </c>
      <c r="C76" s="186">
        <v>22128358.25</v>
      </c>
      <c r="D76" s="186">
        <v>653425.75</v>
      </c>
      <c r="E76" s="186">
        <v>2622130.31</v>
      </c>
      <c r="F76" s="186">
        <v>701</v>
      </c>
      <c r="G76" s="186">
        <v>1168795.8</v>
      </c>
      <c r="H76" s="186">
        <v>7667802.2400000002</v>
      </c>
      <c r="I76" s="186">
        <v>240799.5</v>
      </c>
      <c r="J76" s="186">
        <v>853611.33</v>
      </c>
      <c r="K76" s="186">
        <v>0</v>
      </c>
      <c r="L76" s="186">
        <v>531431</v>
      </c>
      <c r="M76" s="185">
        <f t="shared" si="1"/>
        <v>11019</v>
      </c>
      <c r="N76" s="185" t="s">
        <v>571</v>
      </c>
      <c r="O76" s="185"/>
      <c r="P76" s="185"/>
      <c r="Q76" s="185"/>
      <c r="R76" s="185" t="s">
        <v>571</v>
      </c>
      <c r="S76" s="185" t="s">
        <v>1470</v>
      </c>
      <c r="T76" s="187">
        <v>35733950.030000001</v>
      </c>
      <c r="U76" s="187">
        <v>65503205.339999996</v>
      </c>
    </row>
    <row r="77" spans="1:21" s="178" customFormat="1" x14ac:dyDescent="0.25">
      <c r="A77" s="185" t="s">
        <v>572</v>
      </c>
      <c r="B77" s="185" t="s">
        <v>1471</v>
      </c>
      <c r="C77" s="186">
        <v>27672311.100000001</v>
      </c>
      <c r="D77" s="186">
        <v>890103</v>
      </c>
      <c r="E77" s="186">
        <v>2423214.0499999998</v>
      </c>
      <c r="F77" s="186">
        <v>3921</v>
      </c>
      <c r="G77" s="186">
        <v>1807848.95</v>
      </c>
      <c r="H77" s="186">
        <v>10836206</v>
      </c>
      <c r="I77" s="186">
        <v>340688</v>
      </c>
      <c r="J77" s="186">
        <v>1266480</v>
      </c>
      <c r="K77" s="186">
        <v>1856</v>
      </c>
      <c r="L77" s="186">
        <v>497442</v>
      </c>
      <c r="M77" s="185">
        <f t="shared" si="1"/>
        <v>11020</v>
      </c>
      <c r="N77" s="185" t="s">
        <v>572</v>
      </c>
      <c r="O77" s="185"/>
      <c r="P77" s="185"/>
      <c r="Q77" s="185"/>
      <c r="R77" s="185" t="s">
        <v>572</v>
      </c>
      <c r="S77" s="185" t="s">
        <v>1471</v>
      </c>
      <c r="T77" s="187">
        <v>46457470.75999999</v>
      </c>
      <c r="U77" s="187">
        <v>70393773.069999993</v>
      </c>
    </row>
    <row r="78" spans="1:21" s="178" customFormat="1" x14ac:dyDescent="0.25">
      <c r="A78" s="185" t="s">
        <v>573</v>
      </c>
      <c r="B78" s="185" t="s">
        <v>1472</v>
      </c>
      <c r="C78" s="186">
        <v>20084407</v>
      </c>
      <c r="D78" s="186">
        <v>780467</v>
      </c>
      <c r="E78" s="186">
        <v>4199156</v>
      </c>
      <c r="F78" s="186">
        <v>18055</v>
      </c>
      <c r="G78" s="186">
        <v>1279393</v>
      </c>
      <c r="H78" s="186">
        <v>11118095</v>
      </c>
      <c r="I78" s="186">
        <v>516896</v>
      </c>
      <c r="J78" s="186">
        <v>1534362</v>
      </c>
      <c r="K78" s="186">
        <v>0</v>
      </c>
      <c r="L78" s="186">
        <v>478938</v>
      </c>
      <c r="M78" s="185">
        <f t="shared" si="1"/>
        <v>11021</v>
      </c>
      <c r="N78" s="185" t="s">
        <v>573</v>
      </c>
      <c r="O78" s="185"/>
      <c r="P78" s="185"/>
      <c r="Q78" s="185"/>
      <c r="R78" s="185" t="s">
        <v>573</v>
      </c>
      <c r="S78" s="185" t="s">
        <v>1472</v>
      </c>
      <c r="T78" s="187">
        <v>52515339.630000003</v>
      </c>
      <c r="U78" s="187">
        <v>84690930.530000001</v>
      </c>
    </row>
    <row r="79" spans="1:21" s="178" customFormat="1" x14ac:dyDescent="0.25">
      <c r="A79" s="185" t="s">
        <v>574</v>
      </c>
      <c r="B79" s="185" t="s">
        <v>1473</v>
      </c>
      <c r="C79" s="186">
        <v>33247535.760000002</v>
      </c>
      <c r="D79" s="186">
        <v>916796</v>
      </c>
      <c r="E79" s="186">
        <v>4983195.0199999996</v>
      </c>
      <c r="F79" s="186">
        <v>40939</v>
      </c>
      <c r="G79" s="186">
        <v>2201735.5</v>
      </c>
      <c r="H79" s="186">
        <v>29476342.620000001</v>
      </c>
      <c r="I79" s="186">
        <v>724189</v>
      </c>
      <c r="J79" s="186">
        <v>2998851.99</v>
      </c>
      <c r="K79" s="186">
        <v>12461</v>
      </c>
      <c r="L79" s="186">
        <v>1313517</v>
      </c>
      <c r="M79" s="185">
        <f t="shared" si="1"/>
        <v>11022</v>
      </c>
      <c r="N79" s="185" t="s">
        <v>574</v>
      </c>
      <c r="O79" s="185"/>
      <c r="P79" s="185"/>
      <c r="Q79" s="185"/>
      <c r="R79" s="185" t="s">
        <v>574</v>
      </c>
      <c r="S79" s="185" t="s">
        <v>1473</v>
      </c>
      <c r="T79" s="187">
        <v>69563108.289999992</v>
      </c>
      <c r="U79" s="187">
        <v>113243006.91999999</v>
      </c>
    </row>
    <row r="80" spans="1:21" s="178" customFormat="1" x14ac:dyDescent="0.25">
      <c r="A80" s="185" t="s">
        <v>575</v>
      </c>
      <c r="B80" s="185" t="s">
        <v>1474</v>
      </c>
      <c r="C80" s="186">
        <v>63338704.369999997</v>
      </c>
      <c r="D80" s="186">
        <v>3387037.75</v>
      </c>
      <c r="E80" s="186">
        <v>16217387</v>
      </c>
      <c r="F80" s="186">
        <v>89843</v>
      </c>
      <c r="G80" s="186">
        <v>7079198.5</v>
      </c>
      <c r="H80" s="186">
        <v>59342654.900000006</v>
      </c>
      <c r="I80" s="186">
        <v>2175293.7999999998</v>
      </c>
      <c r="J80" s="186">
        <v>5168728.55</v>
      </c>
      <c r="K80" s="186">
        <v>26189</v>
      </c>
      <c r="L80" s="186">
        <v>4675474</v>
      </c>
      <c r="M80" s="185">
        <f t="shared" si="1"/>
        <v>11023</v>
      </c>
      <c r="N80" s="185" t="s">
        <v>575</v>
      </c>
      <c r="O80" s="185"/>
      <c r="P80" s="185"/>
      <c r="Q80" s="185"/>
      <c r="R80" s="185" t="s">
        <v>575</v>
      </c>
      <c r="S80" s="185" t="s">
        <v>1474</v>
      </c>
      <c r="T80" s="187">
        <v>114342581.60000002</v>
      </c>
      <c r="U80" s="187">
        <v>204804299.48000002</v>
      </c>
    </row>
    <row r="81" spans="1:21" s="178" customFormat="1" x14ac:dyDescent="0.25">
      <c r="A81" s="185" t="s">
        <v>576</v>
      </c>
      <c r="B81" s="185" t="s">
        <v>1475</v>
      </c>
      <c r="C81" s="186">
        <v>27803022.300000001</v>
      </c>
      <c r="D81" s="186">
        <v>902242</v>
      </c>
      <c r="E81" s="186">
        <v>2553001.85</v>
      </c>
      <c r="F81" s="186">
        <v>40833</v>
      </c>
      <c r="G81" s="186">
        <v>2295965.25</v>
      </c>
      <c r="H81" s="186">
        <v>24098780.300000001</v>
      </c>
      <c r="I81" s="186">
        <v>538658</v>
      </c>
      <c r="J81" s="186">
        <v>2793670.72</v>
      </c>
      <c r="K81" s="186">
        <v>20043</v>
      </c>
      <c r="L81" s="186">
        <v>2082021</v>
      </c>
      <c r="M81" s="185">
        <f t="shared" si="1"/>
        <v>11024</v>
      </c>
      <c r="N81" s="185" t="s">
        <v>576</v>
      </c>
      <c r="O81" s="185"/>
      <c r="P81" s="185"/>
      <c r="Q81" s="185"/>
      <c r="R81" s="185" t="s">
        <v>576</v>
      </c>
      <c r="S81" s="185" t="s">
        <v>1475</v>
      </c>
      <c r="T81" s="187">
        <v>66950689.859999985</v>
      </c>
      <c r="U81" s="187">
        <v>113606116.38999999</v>
      </c>
    </row>
    <row r="82" spans="1:21" s="178" customFormat="1" x14ac:dyDescent="0.25">
      <c r="A82" s="185" t="s">
        <v>577</v>
      </c>
      <c r="B82" s="185" t="s">
        <v>1476</v>
      </c>
      <c r="C82" s="186">
        <v>53426128.060000002</v>
      </c>
      <c r="D82" s="186">
        <v>4400976.54</v>
      </c>
      <c r="E82" s="186">
        <v>12556073.02</v>
      </c>
      <c r="F82" s="186">
        <v>70214</v>
      </c>
      <c r="G82" s="186">
        <v>4578113.5</v>
      </c>
      <c r="H82" s="186">
        <v>37511299.359999999</v>
      </c>
      <c r="I82" s="186">
        <v>1602405.5</v>
      </c>
      <c r="J82" s="186">
        <v>2685016</v>
      </c>
      <c r="K82" s="186">
        <v>21181</v>
      </c>
      <c r="L82" s="186">
        <v>3167937.5</v>
      </c>
      <c r="M82" s="185">
        <f t="shared" si="1"/>
        <v>11025</v>
      </c>
      <c r="N82" s="185" t="s">
        <v>577</v>
      </c>
      <c r="O82" s="185"/>
      <c r="P82" s="185"/>
      <c r="Q82" s="185"/>
      <c r="R82" s="185" t="s">
        <v>577</v>
      </c>
      <c r="S82" s="185" t="s">
        <v>1476</v>
      </c>
      <c r="T82" s="187">
        <v>110331870.92000002</v>
      </c>
      <c r="U82" s="187">
        <v>185377272.43000001</v>
      </c>
    </row>
    <row r="83" spans="1:21" s="178" customFormat="1" x14ac:dyDescent="0.25">
      <c r="A83" s="185" t="s">
        <v>578</v>
      </c>
      <c r="B83" s="185" t="s">
        <v>1477</v>
      </c>
      <c r="C83" s="186">
        <v>17209769</v>
      </c>
      <c r="D83" s="186">
        <v>459498</v>
      </c>
      <c r="E83" s="186">
        <v>2823070.5</v>
      </c>
      <c r="F83" s="186">
        <v>6831</v>
      </c>
      <c r="G83" s="186">
        <v>879023.5</v>
      </c>
      <c r="H83" s="186">
        <v>5990037.5099999998</v>
      </c>
      <c r="I83" s="186">
        <v>116630</v>
      </c>
      <c r="J83" s="186">
        <v>838832.85</v>
      </c>
      <c r="K83" s="186">
        <v>0</v>
      </c>
      <c r="L83" s="186">
        <v>387739</v>
      </c>
      <c r="M83" s="185">
        <f t="shared" si="1"/>
        <v>11026</v>
      </c>
      <c r="N83" s="185" t="s">
        <v>578</v>
      </c>
      <c r="O83" s="185"/>
      <c r="P83" s="185"/>
      <c r="Q83" s="185"/>
      <c r="R83" s="185" t="s">
        <v>578</v>
      </c>
      <c r="S83" s="185" t="s">
        <v>1477</v>
      </c>
      <c r="T83" s="187">
        <v>32395783.73</v>
      </c>
      <c r="U83" s="187">
        <v>56531022</v>
      </c>
    </row>
    <row r="84" spans="1:21" s="178" customFormat="1" x14ac:dyDescent="0.25">
      <c r="A84" s="185" t="s">
        <v>579</v>
      </c>
      <c r="B84" s="185" t="s">
        <v>1478</v>
      </c>
      <c r="C84" s="186">
        <v>14523252.25</v>
      </c>
      <c r="D84" s="186">
        <v>557436.75</v>
      </c>
      <c r="E84" s="186">
        <v>1589185.25</v>
      </c>
      <c r="F84" s="186">
        <v>58987</v>
      </c>
      <c r="G84" s="186">
        <v>1526130</v>
      </c>
      <c r="H84" s="186">
        <v>6570279.7999999998</v>
      </c>
      <c r="I84" s="186">
        <v>170617</v>
      </c>
      <c r="J84" s="186">
        <v>708085.6</v>
      </c>
      <c r="K84" s="186">
        <v>0</v>
      </c>
      <c r="L84" s="186">
        <v>246219</v>
      </c>
      <c r="M84" s="185">
        <f t="shared" si="1"/>
        <v>11027</v>
      </c>
      <c r="N84" s="185" t="s">
        <v>579</v>
      </c>
      <c r="O84" s="185"/>
      <c r="P84" s="185"/>
      <c r="Q84" s="185"/>
      <c r="R84" s="185" t="s">
        <v>579</v>
      </c>
      <c r="S84" s="185" t="s">
        <v>1478</v>
      </c>
      <c r="T84" s="187">
        <v>30482129.330000002</v>
      </c>
      <c r="U84" s="187">
        <v>57365175.030000001</v>
      </c>
    </row>
    <row r="85" spans="1:21" s="178" customFormat="1" x14ac:dyDescent="0.25">
      <c r="A85" s="185" t="s">
        <v>580</v>
      </c>
      <c r="B85" s="185" t="s">
        <v>1479</v>
      </c>
      <c r="C85" s="186">
        <v>15495334.15</v>
      </c>
      <c r="D85" s="186">
        <v>355621</v>
      </c>
      <c r="E85" s="186">
        <v>1193568.5999999999</v>
      </c>
      <c r="F85" s="186">
        <v>73584.22</v>
      </c>
      <c r="G85" s="186">
        <v>722069.96</v>
      </c>
      <c r="H85" s="186">
        <v>9234892.8900000006</v>
      </c>
      <c r="I85" s="186">
        <v>249693</v>
      </c>
      <c r="J85" s="186">
        <v>457973</v>
      </c>
      <c r="K85" s="186">
        <v>0</v>
      </c>
      <c r="L85" s="186">
        <v>416150</v>
      </c>
      <c r="M85" s="185">
        <f t="shared" si="1"/>
        <v>11028</v>
      </c>
      <c r="N85" s="185" t="s">
        <v>580</v>
      </c>
      <c r="O85" s="185"/>
      <c r="P85" s="185"/>
      <c r="Q85" s="185"/>
      <c r="R85" s="185" t="s">
        <v>580</v>
      </c>
      <c r="S85" s="185" t="s">
        <v>1479</v>
      </c>
      <c r="T85" s="187">
        <v>35791093.979999997</v>
      </c>
      <c r="U85" s="187">
        <v>52983322.649999999</v>
      </c>
    </row>
    <row r="86" spans="1:21" s="178" customFormat="1" x14ac:dyDescent="0.25">
      <c r="A86" s="185" t="s">
        <v>581</v>
      </c>
      <c r="B86" s="185" t="s">
        <v>1480</v>
      </c>
      <c r="C86" s="186">
        <v>16724000.800000001</v>
      </c>
      <c r="D86" s="186">
        <v>579090</v>
      </c>
      <c r="E86" s="186">
        <v>2345645</v>
      </c>
      <c r="F86" s="186">
        <v>16021</v>
      </c>
      <c r="G86" s="186">
        <v>1448344</v>
      </c>
      <c r="H86" s="186">
        <v>9890513.8199999984</v>
      </c>
      <c r="I86" s="186">
        <v>255790</v>
      </c>
      <c r="J86" s="186">
        <v>895530</v>
      </c>
      <c r="K86" s="186">
        <v>6125</v>
      </c>
      <c r="L86" s="186">
        <v>166589</v>
      </c>
      <c r="M86" s="185">
        <f t="shared" si="1"/>
        <v>11029</v>
      </c>
      <c r="N86" s="185" t="s">
        <v>581</v>
      </c>
      <c r="O86" s="185"/>
      <c r="P86" s="185"/>
      <c r="Q86" s="185"/>
      <c r="R86" s="185" t="s">
        <v>581</v>
      </c>
      <c r="S86" s="185" t="s">
        <v>1480</v>
      </c>
      <c r="T86" s="187">
        <v>30721365.91</v>
      </c>
      <c r="U86" s="187">
        <v>55716247.849999994</v>
      </c>
    </row>
    <row r="87" spans="1:21" s="178" customFormat="1" x14ac:dyDescent="0.25">
      <c r="A87" s="185" t="s">
        <v>582</v>
      </c>
      <c r="B87" s="185" t="s">
        <v>1481</v>
      </c>
      <c r="C87" s="186">
        <v>79529218.379999995</v>
      </c>
      <c r="D87" s="186">
        <v>3504253.5</v>
      </c>
      <c r="E87" s="186">
        <v>22823388</v>
      </c>
      <c r="F87" s="186">
        <v>101688</v>
      </c>
      <c r="G87" s="186">
        <v>8794902.5</v>
      </c>
      <c r="H87" s="186">
        <v>66827752.920000002</v>
      </c>
      <c r="I87" s="186">
        <v>1994644.5</v>
      </c>
      <c r="J87" s="186">
        <v>7195581.7800000003</v>
      </c>
      <c r="K87" s="186">
        <v>93554</v>
      </c>
      <c r="L87" s="186">
        <v>5129301</v>
      </c>
      <c r="M87" s="185">
        <f t="shared" si="1"/>
        <v>11446</v>
      </c>
      <c r="N87" s="185" t="s">
        <v>582</v>
      </c>
      <c r="O87" s="185"/>
      <c r="P87" s="185"/>
      <c r="Q87" s="185"/>
      <c r="R87" s="185" t="s">
        <v>582</v>
      </c>
      <c r="S87" s="185" t="s">
        <v>1481</v>
      </c>
      <c r="T87" s="187">
        <v>150410733.94</v>
      </c>
      <c r="U87" s="187">
        <v>252862655.94999999</v>
      </c>
    </row>
    <row r="88" spans="1:21" s="178" customFormat="1" x14ac:dyDescent="0.25">
      <c r="A88" s="185" t="s">
        <v>583</v>
      </c>
      <c r="B88" s="185" t="s">
        <v>1482</v>
      </c>
      <c r="C88" s="186">
        <v>15037789.59</v>
      </c>
      <c r="D88" s="186">
        <v>627842</v>
      </c>
      <c r="E88" s="186">
        <v>1321558</v>
      </c>
      <c r="F88" s="186">
        <v>3262</v>
      </c>
      <c r="G88" s="186">
        <v>514065</v>
      </c>
      <c r="H88" s="186">
        <v>7670898</v>
      </c>
      <c r="I88" s="186">
        <v>191371</v>
      </c>
      <c r="J88" s="186">
        <v>737543</v>
      </c>
      <c r="K88" s="186">
        <v>0</v>
      </c>
      <c r="L88" s="186">
        <v>331824</v>
      </c>
      <c r="M88" s="185">
        <f t="shared" si="1"/>
        <v>25058</v>
      </c>
      <c r="N88" s="185" t="s">
        <v>583</v>
      </c>
      <c r="O88" s="185"/>
      <c r="P88" s="185"/>
      <c r="Q88" s="185"/>
      <c r="R88" s="185" t="s">
        <v>583</v>
      </c>
      <c r="S88" s="185" t="s">
        <v>1482</v>
      </c>
      <c r="T88" s="187">
        <v>32191881.959999997</v>
      </c>
      <c r="U88" s="187">
        <v>41495371.780000001</v>
      </c>
    </row>
    <row r="89" spans="1:21" s="178" customFormat="1" x14ac:dyDescent="0.25">
      <c r="A89" s="185" t="s">
        <v>584</v>
      </c>
      <c r="B89" s="185" t="s">
        <v>1483</v>
      </c>
      <c r="C89" s="186">
        <v>10904997.68</v>
      </c>
      <c r="D89" s="186">
        <v>608976.80000000005</v>
      </c>
      <c r="E89" s="186">
        <v>1056156.6000000001</v>
      </c>
      <c r="F89" s="186">
        <v>46540</v>
      </c>
      <c r="G89" s="186">
        <v>1109275.5</v>
      </c>
      <c r="H89" s="186">
        <v>6260533.3799999999</v>
      </c>
      <c r="I89" s="186">
        <v>176418.5</v>
      </c>
      <c r="J89" s="186">
        <v>428452.34</v>
      </c>
      <c r="K89" s="186">
        <v>0</v>
      </c>
      <c r="L89" s="186">
        <v>305628</v>
      </c>
      <c r="M89" s="185">
        <f t="shared" si="1"/>
        <v>25059</v>
      </c>
      <c r="N89" s="185" t="s">
        <v>584</v>
      </c>
      <c r="O89" s="185"/>
      <c r="P89" s="185"/>
      <c r="Q89" s="185"/>
      <c r="R89" s="185" t="s">
        <v>584</v>
      </c>
      <c r="S89" s="185" t="s">
        <v>1483</v>
      </c>
      <c r="T89" s="187">
        <v>27010855.939999998</v>
      </c>
      <c r="U89" s="187">
        <v>38951505.159999996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CalBudget2564</vt:lpstr>
      <vt:lpstr>Planfin2564</vt:lpstr>
      <vt:lpstr>ผลงาน</vt:lpstr>
      <vt:lpstr>UC Revenue Structure</vt:lpstr>
      <vt:lpstr>CPI</vt:lpstr>
      <vt:lpstr>Step</vt:lpstr>
      <vt:lpstr>Sheet5</vt:lpstr>
      <vt:lpstr>Step!Print_Area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NUMKHANG</dc:creator>
  <cp:lastModifiedBy>Corporate Edition</cp:lastModifiedBy>
  <cp:lastPrinted>2020-09-17T02:09:21Z</cp:lastPrinted>
  <dcterms:created xsi:type="dcterms:W3CDTF">2019-09-01T15:11:35Z</dcterms:created>
  <dcterms:modified xsi:type="dcterms:W3CDTF">2020-10-07T04:41:25Z</dcterms:modified>
</cp:coreProperties>
</file>