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RUNGTHIP2019\RUNGTHIP63\UCปี64\หนังสือแจ้งปรับเกลี่ยจาก สปสช เขต 8\"/>
    </mc:Choice>
  </mc:AlternateContent>
  <xr:revisionPtr revIDLastSave="0" documentId="13_ncr:1_{6BDB1AD0-6C94-4423-89F5-06AF9656CA1D}" xr6:coauthVersionLast="45" xr6:coauthVersionMax="45" xr10:uidLastSave="{00000000-0000-0000-0000-000000000000}"/>
  <bookViews>
    <workbookView xWindow="-110" yWindow="-110" windowWidth="19420" windowHeight="10420" tabRatio="941" firstSheet="4" activeTab="6" xr2:uid="{00000000-000D-0000-FFFF-FFFF00000000}"/>
  </bookViews>
  <sheets>
    <sheet name="1เกณฑ์การจัดสรร" sheetId="6" r:id="rId1"/>
    <sheet name="ตรวจสอบEBITDA" sheetId="56" r:id="rId2"/>
    <sheet name="Est EBITDA" sheetId="57" r:id="rId3"/>
    <sheet name="UC63 64" sheetId="58" r:id="rId4"/>
    <sheet name="2สรุปGrading" sheetId="33" r:id="rId5"/>
    <sheet name="3คำนวณจัดสรรK1" sheetId="4" r:id="rId6"/>
    <sheet name="3คำนวณจัดสรรK2" sheetId="53" r:id="rId7"/>
    <sheet name="3คำนวณจัดสรรK3" sheetId="54" r:id="rId8"/>
    <sheet name="4สรุปการได้รับจัดสรร" sheetId="2" r:id="rId9"/>
    <sheet name="K1.1EB R8" sheetId="5" r:id="rId10"/>
    <sheet name="ค่าใช้จ่ายEB R8" sheetId="55" r:id="rId11"/>
    <sheet name="K1.2บช" sheetId="34" r:id="rId12"/>
    <sheet name="K2.1 Riskความมั่นคง" sheetId="9" r:id="rId13"/>
    <sheet name="K2.2 Unit Cost" sheetId="38" r:id="rId14"/>
    <sheet name="K3 PA OutcomeQ3Y63 " sheetId="49" r:id="rId15"/>
    <sheet name="แบบรายงานเหตุผลปรับเกลี่ย" sheetId="50" r:id="rId16"/>
  </sheets>
  <externalReferences>
    <externalReference r:id="rId17"/>
    <externalReference r:id="rId18"/>
    <externalReference r:id="rId19"/>
  </externalReferences>
  <definedNames>
    <definedName name="_xlnm._FilterDatabase" localSheetId="12" hidden="1">'K2.1 Riskความมั่นคง'!$A$5:$XET$100</definedName>
    <definedName name="_xlnm.Print_Titles" localSheetId="5">'3คำนวณจัดสรรK1'!$A:$A,'3คำนวณจัดสรรK1'!$1:$14</definedName>
    <definedName name="_xlnm.Print_Titles" localSheetId="7">'3คำนวณจัดสรรK3'!$A:$B,'3คำนวณจัดสรรK3'!$1:$15</definedName>
    <definedName name="_xlnm.Print_Titles" localSheetId="14">'K3 PA OutcomeQ3Y63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6" l="1"/>
  <c r="G14" i="56"/>
  <c r="G13" i="56"/>
  <c r="G12" i="56"/>
  <c r="G11" i="56"/>
  <c r="G10" i="56"/>
  <c r="G9" i="56"/>
  <c r="G8" i="56"/>
  <c r="R98" i="58" l="1"/>
  <c r="Q98" i="58"/>
  <c r="P98" i="58"/>
  <c r="U98" i="58" s="1"/>
  <c r="O98" i="58"/>
  <c r="N98" i="58"/>
  <c r="M98" i="58"/>
  <c r="L98" i="58"/>
  <c r="K98" i="58"/>
  <c r="J98" i="58"/>
  <c r="I98" i="58"/>
  <c r="H98" i="58"/>
  <c r="G98" i="58"/>
  <c r="F98" i="58"/>
  <c r="R97" i="58"/>
  <c r="Q97" i="58"/>
  <c r="P97" i="58"/>
  <c r="U97" i="58" s="1"/>
  <c r="O97" i="58"/>
  <c r="N97" i="58"/>
  <c r="M97" i="58"/>
  <c r="L97" i="58"/>
  <c r="K97" i="58"/>
  <c r="J97" i="58"/>
  <c r="I97" i="58"/>
  <c r="H97" i="58"/>
  <c r="G97" i="58"/>
  <c r="F97" i="58"/>
  <c r="R96" i="58"/>
  <c r="Q96" i="58"/>
  <c r="P96" i="58"/>
  <c r="U96" i="58" s="1"/>
  <c r="O96" i="58"/>
  <c r="N96" i="58"/>
  <c r="M96" i="58"/>
  <c r="L96" i="58"/>
  <c r="K96" i="58"/>
  <c r="J96" i="58"/>
  <c r="I96" i="58"/>
  <c r="H96" i="58"/>
  <c r="G96" i="58"/>
  <c r="F96" i="58"/>
  <c r="R95" i="58"/>
  <c r="Q95" i="58"/>
  <c r="P95" i="58"/>
  <c r="U95" i="58" s="1"/>
  <c r="O95" i="58"/>
  <c r="N95" i="58"/>
  <c r="M95" i="58"/>
  <c r="L95" i="58"/>
  <c r="K95" i="58"/>
  <c r="J95" i="58"/>
  <c r="I95" i="58"/>
  <c r="H95" i="58"/>
  <c r="G95" i="58"/>
  <c r="F95" i="58"/>
  <c r="R94" i="58"/>
  <c r="Q94" i="58"/>
  <c r="P94" i="58"/>
  <c r="U94" i="58" s="1"/>
  <c r="O94" i="58"/>
  <c r="N94" i="58"/>
  <c r="M94" i="58"/>
  <c r="L94" i="58"/>
  <c r="K94" i="58"/>
  <c r="J94" i="58"/>
  <c r="I94" i="58"/>
  <c r="H94" i="58"/>
  <c r="G94" i="58"/>
  <c r="F94" i="58"/>
  <c r="R93" i="58"/>
  <c r="Q93" i="58"/>
  <c r="P93" i="58"/>
  <c r="U93" i="58" s="1"/>
  <c r="O93" i="58"/>
  <c r="N93" i="58"/>
  <c r="M93" i="58"/>
  <c r="L93" i="58"/>
  <c r="K93" i="58"/>
  <c r="J93" i="58"/>
  <c r="I93" i="58"/>
  <c r="H93" i="58"/>
  <c r="G93" i="58"/>
  <c r="F93" i="58"/>
  <c r="R92" i="58"/>
  <c r="Q92" i="58"/>
  <c r="P92" i="58"/>
  <c r="U92" i="58" s="1"/>
  <c r="O92" i="58"/>
  <c r="N92" i="58"/>
  <c r="M92" i="58"/>
  <c r="L92" i="58"/>
  <c r="K92" i="58"/>
  <c r="J92" i="58"/>
  <c r="I92" i="58"/>
  <c r="H92" i="58"/>
  <c r="G92" i="58"/>
  <c r="F92" i="58"/>
  <c r="R91" i="58"/>
  <c r="Q91" i="58"/>
  <c r="P91" i="58"/>
  <c r="U91" i="58" s="1"/>
  <c r="O91" i="58"/>
  <c r="N91" i="58"/>
  <c r="M91" i="58"/>
  <c r="L91" i="58"/>
  <c r="K91" i="58"/>
  <c r="J91" i="58"/>
  <c r="I91" i="58"/>
  <c r="H91" i="58"/>
  <c r="G91" i="58"/>
  <c r="F91" i="58"/>
  <c r="R90" i="58"/>
  <c r="Q90" i="58"/>
  <c r="P90" i="58"/>
  <c r="U90" i="58" s="1"/>
  <c r="O90" i="58"/>
  <c r="N90" i="58"/>
  <c r="M90" i="58"/>
  <c r="L90" i="58"/>
  <c r="K90" i="58"/>
  <c r="J90" i="58"/>
  <c r="I90" i="58"/>
  <c r="H90" i="58"/>
  <c r="G90" i="58"/>
  <c r="F90" i="58"/>
  <c r="R89" i="58"/>
  <c r="Q89" i="58"/>
  <c r="P89" i="58"/>
  <c r="U89" i="58" s="1"/>
  <c r="O89" i="58"/>
  <c r="N89" i="58"/>
  <c r="M89" i="58"/>
  <c r="L89" i="58"/>
  <c r="K89" i="58"/>
  <c r="J89" i="58"/>
  <c r="I89" i="58"/>
  <c r="H89" i="58"/>
  <c r="G89" i="58"/>
  <c r="F89" i="58"/>
  <c r="R88" i="58"/>
  <c r="Q88" i="58"/>
  <c r="P88" i="58"/>
  <c r="U88" i="58" s="1"/>
  <c r="O88" i="58"/>
  <c r="N88" i="58"/>
  <c r="M88" i="58"/>
  <c r="L88" i="58"/>
  <c r="K88" i="58"/>
  <c r="J88" i="58"/>
  <c r="I88" i="58"/>
  <c r="H88" i="58"/>
  <c r="G88" i="58"/>
  <c r="F88" i="58"/>
  <c r="R87" i="58"/>
  <c r="Q87" i="58"/>
  <c r="P87" i="58"/>
  <c r="U87" i="58" s="1"/>
  <c r="O87" i="58"/>
  <c r="N87" i="58"/>
  <c r="M87" i="58"/>
  <c r="L87" i="58"/>
  <c r="K87" i="58"/>
  <c r="K99" i="58" s="1"/>
  <c r="J87" i="58"/>
  <c r="I87" i="58"/>
  <c r="H87" i="58"/>
  <c r="G87" i="58"/>
  <c r="F87" i="58"/>
  <c r="R85" i="58"/>
  <c r="Q85" i="58"/>
  <c r="P85" i="58"/>
  <c r="U85" i="58" s="1"/>
  <c r="O85" i="58"/>
  <c r="N85" i="58"/>
  <c r="M85" i="58"/>
  <c r="L85" i="58"/>
  <c r="K85" i="58"/>
  <c r="J85" i="58"/>
  <c r="I85" i="58"/>
  <c r="H85" i="58"/>
  <c r="G85" i="58"/>
  <c r="F85" i="58"/>
  <c r="R84" i="58"/>
  <c r="Q84" i="58"/>
  <c r="P84" i="58"/>
  <c r="U84" i="58" s="1"/>
  <c r="O84" i="58"/>
  <c r="N84" i="58"/>
  <c r="M84" i="58"/>
  <c r="L84" i="58"/>
  <c r="K84" i="58"/>
  <c r="J84" i="58"/>
  <c r="I84" i="58"/>
  <c r="H84" i="58"/>
  <c r="G84" i="58"/>
  <c r="F84" i="58"/>
  <c r="R83" i="58"/>
  <c r="Q83" i="58"/>
  <c r="P83" i="58"/>
  <c r="U83" i="58" s="1"/>
  <c r="O83" i="58"/>
  <c r="N83" i="58"/>
  <c r="M83" i="58"/>
  <c r="L83" i="58"/>
  <c r="K83" i="58"/>
  <c r="J83" i="58"/>
  <c r="I83" i="58"/>
  <c r="H83" i="58"/>
  <c r="G83" i="58"/>
  <c r="F83" i="58"/>
  <c r="R82" i="58"/>
  <c r="Q82" i="58"/>
  <c r="P82" i="58"/>
  <c r="U82" i="58" s="1"/>
  <c r="O82" i="58"/>
  <c r="N82" i="58"/>
  <c r="M82" i="58"/>
  <c r="L82" i="58"/>
  <c r="K82" i="58"/>
  <c r="J82" i="58"/>
  <c r="I82" i="58"/>
  <c r="H82" i="58"/>
  <c r="G82" i="58"/>
  <c r="F82" i="58"/>
  <c r="R81" i="58"/>
  <c r="Q81" i="58"/>
  <c r="P81" i="58"/>
  <c r="U81" i="58" s="1"/>
  <c r="O81" i="58"/>
  <c r="N81" i="58"/>
  <c r="M81" i="58"/>
  <c r="L81" i="58"/>
  <c r="K81" i="58"/>
  <c r="J81" i="58"/>
  <c r="I81" i="58"/>
  <c r="H81" i="58"/>
  <c r="G81" i="58"/>
  <c r="F81" i="58"/>
  <c r="R80" i="58"/>
  <c r="Q80" i="58"/>
  <c r="P80" i="58"/>
  <c r="U80" i="58" s="1"/>
  <c r="O80" i="58"/>
  <c r="N80" i="58"/>
  <c r="M80" i="58"/>
  <c r="L80" i="58"/>
  <c r="K80" i="58"/>
  <c r="J80" i="58"/>
  <c r="I80" i="58"/>
  <c r="H80" i="58"/>
  <c r="G80" i="58"/>
  <c r="F80" i="58"/>
  <c r="R79" i="58"/>
  <c r="Q79" i="58"/>
  <c r="P79" i="58"/>
  <c r="U79" i="58" s="1"/>
  <c r="O79" i="58"/>
  <c r="N79" i="58"/>
  <c r="M79" i="58"/>
  <c r="L79" i="58"/>
  <c r="K79" i="58"/>
  <c r="J79" i="58"/>
  <c r="I79" i="58"/>
  <c r="H79" i="58"/>
  <c r="G79" i="58"/>
  <c r="F79" i="58"/>
  <c r="R78" i="58"/>
  <c r="Q78" i="58"/>
  <c r="P78" i="58"/>
  <c r="U78" i="58" s="1"/>
  <c r="O78" i="58"/>
  <c r="N78" i="58"/>
  <c r="M78" i="58"/>
  <c r="L78" i="58"/>
  <c r="K78" i="58"/>
  <c r="J78" i="58"/>
  <c r="I78" i="58"/>
  <c r="H78" i="58"/>
  <c r="G78" i="58"/>
  <c r="F78" i="58"/>
  <c r="R77" i="58"/>
  <c r="Q77" i="58"/>
  <c r="P77" i="58"/>
  <c r="U77" i="58" s="1"/>
  <c r="O77" i="58"/>
  <c r="N77" i="58"/>
  <c r="M77" i="58"/>
  <c r="L77" i="58"/>
  <c r="K77" i="58"/>
  <c r="J77" i="58"/>
  <c r="I77" i="58"/>
  <c r="H77" i="58"/>
  <c r="G77" i="58"/>
  <c r="F77" i="58"/>
  <c r="R76" i="58"/>
  <c r="Q76" i="58"/>
  <c r="P76" i="58"/>
  <c r="U76" i="58" s="1"/>
  <c r="O76" i="58"/>
  <c r="N76" i="58"/>
  <c r="M76" i="58"/>
  <c r="L76" i="58"/>
  <c r="K76" i="58"/>
  <c r="J76" i="58"/>
  <c r="I76" i="58"/>
  <c r="H76" i="58"/>
  <c r="G76" i="58"/>
  <c r="F76" i="58"/>
  <c r="R75" i="58"/>
  <c r="Q75" i="58"/>
  <c r="P75" i="58"/>
  <c r="U75" i="58" s="1"/>
  <c r="O75" i="58"/>
  <c r="N75" i="58"/>
  <c r="M75" i="58"/>
  <c r="L75" i="58"/>
  <c r="K75" i="58"/>
  <c r="J75" i="58"/>
  <c r="I75" i="58"/>
  <c r="H75" i="58"/>
  <c r="G75" i="58"/>
  <c r="F75" i="58"/>
  <c r="R74" i="58"/>
  <c r="Q74" i="58"/>
  <c r="P74" i="58"/>
  <c r="U74" i="58" s="1"/>
  <c r="O74" i="58"/>
  <c r="N74" i="58"/>
  <c r="M74" i="58"/>
  <c r="L74" i="58"/>
  <c r="K74" i="58"/>
  <c r="J74" i="58"/>
  <c r="I74" i="58"/>
  <c r="H74" i="58"/>
  <c r="G74" i="58"/>
  <c r="F74" i="58"/>
  <c r="R73" i="58"/>
  <c r="Q73" i="58"/>
  <c r="P73" i="58"/>
  <c r="U73" i="58" s="1"/>
  <c r="O73" i="58"/>
  <c r="N73" i="58"/>
  <c r="M73" i="58"/>
  <c r="L73" i="58"/>
  <c r="K73" i="58"/>
  <c r="J73" i="58"/>
  <c r="I73" i="58"/>
  <c r="H73" i="58"/>
  <c r="G73" i="58"/>
  <c r="F73" i="58"/>
  <c r="R72" i="58"/>
  <c r="Q72" i="58"/>
  <c r="P72" i="58"/>
  <c r="U72" i="58" s="1"/>
  <c r="O72" i="58"/>
  <c r="N72" i="58"/>
  <c r="M72" i="58"/>
  <c r="L72" i="58"/>
  <c r="K72" i="58"/>
  <c r="J72" i="58"/>
  <c r="I72" i="58"/>
  <c r="H72" i="58"/>
  <c r="G72" i="58"/>
  <c r="F72" i="58"/>
  <c r="R71" i="58"/>
  <c r="Q71" i="58"/>
  <c r="P71" i="58"/>
  <c r="U71" i="58" s="1"/>
  <c r="O71" i="58"/>
  <c r="N71" i="58"/>
  <c r="M71" i="58"/>
  <c r="L71" i="58"/>
  <c r="K71" i="58"/>
  <c r="J71" i="58"/>
  <c r="I71" i="58"/>
  <c r="H71" i="58"/>
  <c r="G71" i="58"/>
  <c r="F71" i="58"/>
  <c r="R70" i="58"/>
  <c r="Q70" i="58"/>
  <c r="P70" i="58"/>
  <c r="U70" i="58" s="1"/>
  <c r="O70" i="58"/>
  <c r="N70" i="58"/>
  <c r="M70" i="58"/>
  <c r="L70" i="58"/>
  <c r="K70" i="58"/>
  <c r="J70" i="58"/>
  <c r="I70" i="58"/>
  <c r="H70" i="58"/>
  <c r="G70" i="58"/>
  <c r="F70" i="58"/>
  <c r="R69" i="58"/>
  <c r="Q69" i="58"/>
  <c r="P69" i="58"/>
  <c r="U69" i="58" s="1"/>
  <c r="O69" i="58"/>
  <c r="N69" i="58"/>
  <c r="M69" i="58"/>
  <c r="L69" i="58"/>
  <c r="K69" i="58"/>
  <c r="J69" i="58"/>
  <c r="I69" i="58"/>
  <c r="H69" i="58"/>
  <c r="G69" i="58"/>
  <c r="F69" i="58"/>
  <c r="R68" i="58"/>
  <c r="Q68" i="58"/>
  <c r="P68" i="58"/>
  <c r="U68" i="58" s="1"/>
  <c r="O68" i="58"/>
  <c r="N68" i="58"/>
  <c r="M68" i="58"/>
  <c r="M86" i="58" s="1"/>
  <c r="L68" i="58"/>
  <c r="K68" i="58"/>
  <c r="J68" i="58"/>
  <c r="I68" i="58"/>
  <c r="H68" i="58"/>
  <c r="G68" i="58"/>
  <c r="F68" i="58"/>
  <c r="R66" i="58"/>
  <c r="Q66" i="58"/>
  <c r="P66" i="58"/>
  <c r="U66" i="58" s="1"/>
  <c r="O66" i="58"/>
  <c r="N66" i="58"/>
  <c r="M66" i="58"/>
  <c r="L66" i="58"/>
  <c r="K66" i="58"/>
  <c r="J66" i="58"/>
  <c r="I66" i="58"/>
  <c r="H66" i="58"/>
  <c r="G66" i="58"/>
  <c r="F66" i="58"/>
  <c r="R65" i="58"/>
  <c r="Q65" i="58"/>
  <c r="P65" i="58"/>
  <c r="U65" i="58" s="1"/>
  <c r="O65" i="58"/>
  <c r="N65" i="58"/>
  <c r="M65" i="58"/>
  <c r="L65" i="58"/>
  <c r="K65" i="58"/>
  <c r="J65" i="58"/>
  <c r="I65" i="58"/>
  <c r="H65" i="58"/>
  <c r="G65" i="58"/>
  <c r="F65" i="58"/>
  <c r="R64" i="58"/>
  <c r="Q64" i="58"/>
  <c r="P64" i="58"/>
  <c r="U64" i="58" s="1"/>
  <c r="O64" i="58"/>
  <c r="N64" i="58"/>
  <c r="M64" i="58"/>
  <c r="L64" i="58"/>
  <c r="K64" i="58"/>
  <c r="J64" i="58"/>
  <c r="I64" i="58"/>
  <c r="H64" i="58"/>
  <c r="G64" i="58"/>
  <c r="F64" i="58"/>
  <c r="R63" i="58"/>
  <c r="Q63" i="58"/>
  <c r="P63" i="58"/>
  <c r="U63" i="58" s="1"/>
  <c r="O63" i="58"/>
  <c r="N63" i="58"/>
  <c r="M63" i="58"/>
  <c r="L63" i="58"/>
  <c r="K63" i="58"/>
  <c r="J63" i="58"/>
  <c r="I63" i="58"/>
  <c r="H63" i="58"/>
  <c r="G63" i="58"/>
  <c r="F63" i="58"/>
  <c r="R62" i="58"/>
  <c r="Q62" i="58"/>
  <c r="P62" i="58"/>
  <c r="U62" i="58" s="1"/>
  <c r="O62" i="58"/>
  <c r="N62" i="58"/>
  <c r="M62" i="58"/>
  <c r="L62" i="58"/>
  <c r="K62" i="58"/>
  <c r="J62" i="58"/>
  <c r="I62" i="58"/>
  <c r="H62" i="58"/>
  <c r="G62" i="58"/>
  <c r="F62" i="58"/>
  <c r="R61" i="58"/>
  <c r="Q61" i="58"/>
  <c r="P61" i="58"/>
  <c r="U61" i="58" s="1"/>
  <c r="O61" i="58"/>
  <c r="N61" i="58"/>
  <c r="M61" i="58"/>
  <c r="L61" i="58"/>
  <c r="K61" i="58"/>
  <c r="J61" i="58"/>
  <c r="I61" i="58"/>
  <c r="H61" i="58"/>
  <c r="G61" i="58"/>
  <c r="F61" i="58"/>
  <c r="R60" i="58"/>
  <c r="Q60" i="58"/>
  <c r="P60" i="58"/>
  <c r="U60" i="58" s="1"/>
  <c r="O60" i="58"/>
  <c r="N60" i="58"/>
  <c r="M60" i="58"/>
  <c r="L60" i="58"/>
  <c r="K60" i="58"/>
  <c r="J60" i="58"/>
  <c r="I60" i="58"/>
  <c r="H60" i="58"/>
  <c r="G60" i="58"/>
  <c r="F60" i="58"/>
  <c r="R59" i="58"/>
  <c r="Q59" i="58"/>
  <c r="P59" i="58"/>
  <c r="U59" i="58" s="1"/>
  <c r="O59" i="58"/>
  <c r="N59" i="58"/>
  <c r="M59" i="58"/>
  <c r="L59" i="58"/>
  <c r="K59" i="58"/>
  <c r="J59" i="58"/>
  <c r="I59" i="58"/>
  <c r="H59" i="58"/>
  <c r="G59" i="58"/>
  <c r="F59" i="58"/>
  <c r="R58" i="58"/>
  <c r="R67" i="58" s="1"/>
  <c r="Q58" i="58"/>
  <c r="P58" i="58"/>
  <c r="U58" i="58" s="1"/>
  <c r="O58" i="58"/>
  <c r="N58" i="58"/>
  <c r="M58" i="58"/>
  <c r="L58" i="58"/>
  <c r="K58" i="58"/>
  <c r="J58" i="58"/>
  <c r="J67" i="58" s="1"/>
  <c r="I58" i="58"/>
  <c r="H58" i="58"/>
  <c r="G58" i="58"/>
  <c r="F58" i="58"/>
  <c r="R56" i="58"/>
  <c r="Q56" i="58"/>
  <c r="P56" i="58"/>
  <c r="U56" i="58" s="1"/>
  <c r="O56" i="58"/>
  <c r="N56" i="58"/>
  <c r="M56" i="58"/>
  <c r="L56" i="58"/>
  <c r="K56" i="58"/>
  <c r="J56" i="58"/>
  <c r="I56" i="58"/>
  <c r="H56" i="58"/>
  <c r="G56" i="58"/>
  <c r="F56" i="58"/>
  <c r="R55" i="58"/>
  <c r="Q55" i="58"/>
  <c r="P55" i="58"/>
  <c r="U55" i="58" s="1"/>
  <c r="O55" i="58"/>
  <c r="N55" i="58"/>
  <c r="M55" i="58"/>
  <c r="L55" i="58"/>
  <c r="K55" i="58"/>
  <c r="J55" i="58"/>
  <c r="I55" i="58"/>
  <c r="H55" i="58"/>
  <c r="G55" i="58"/>
  <c r="F55" i="58"/>
  <c r="R54" i="58"/>
  <c r="Q54" i="58"/>
  <c r="P54" i="58"/>
  <c r="U54" i="58" s="1"/>
  <c r="O54" i="58"/>
  <c r="N54" i="58"/>
  <c r="M54" i="58"/>
  <c r="L54" i="58"/>
  <c r="K54" i="58"/>
  <c r="J54" i="58"/>
  <c r="I54" i="58"/>
  <c r="H54" i="58"/>
  <c r="G54" i="58"/>
  <c r="F54" i="58"/>
  <c r="R53" i="58"/>
  <c r="Q53" i="58"/>
  <c r="P53" i="58"/>
  <c r="U53" i="58" s="1"/>
  <c r="O53" i="58"/>
  <c r="N53" i="58"/>
  <c r="M53" i="58"/>
  <c r="L53" i="58"/>
  <c r="K53" i="58"/>
  <c r="J53" i="58"/>
  <c r="I53" i="58"/>
  <c r="H53" i="58"/>
  <c r="G53" i="58"/>
  <c r="F53" i="58"/>
  <c r="R52" i="58"/>
  <c r="Q52" i="58"/>
  <c r="P52" i="58"/>
  <c r="U52" i="58" s="1"/>
  <c r="O52" i="58"/>
  <c r="N52" i="58"/>
  <c r="M52" i="58"/>
  <c r="L52" i="58"/>
  <c r="K52" i="58"/>
  <c r="J52" i="58"/>
  <c r="I52" i="58"/>
  <c r="H52" i="58"/>
  <c r="G52" i="58"/>
  <c r="F52" i="58"/>
  <c r="R51" i="58"/>
  <c r="Q51" i="58"/>
  <c r="P51" i="58"/>
  <c r="U51" i="58" s="1"/>
  <c r="O51" i="58"/>
  <c r="N51" i="58"/>
  <c r="M51" i="58"/>
  <c r="L51" i="58"/>
  <c r="K51" i="58"/>
  <c r="J51" i="58"/>
  <c r="I51" i="58"/>
  <c r="H51" i="58"/>
  <c r="G51" i="58"/>
  <c r="F51" i="58"/>
  <c r="R50" i="58"/>
  <c r="Q50" i="58"/>
  <c r="P50" i="58"/>
  <c r="U50" i="58" s="1"/>
  <c r="O50" i="58"/>
  <c r="N50" i="58"/>
  <c r="M50" i="58"/>
  <c r="L50" i="58"/>
  <c r="K50" i="58"/>
  <c r="J50" i="58"/>
  <c r="I50" i="58"/>
  <c r="H50" i="58"/>
  <c r="G50" i="58"/>
  <c r="F50" i="58"/>
  <c r="R49" i="58"/>
  <c r="Q49" i="58"/>
  <c r="P49" i="58"/>
  <c r="U49" i="58" s="1"/>
  <c r="O49" i="58"/>
  <c r="N49" i="58"/>
  <c r="M49" i="58"/>
  <c r="L49" i="58"/>
  <c r="K49" i="58"/>
  <c r="J49" i="58"/>
  <c r="I49" i="58"/>
  <c r="H49" i="58"/>
  <c r="G49" i="58"/>
  <c r="F49" i="58"/>
  <c r="R48" i="58"/>
  <c r="Q48" i="58"/>
  <c r="P48" i="58"/>
  <c r="U48" i="58" s="1"/>
  <c r="O48" i="58"/>
  <c r="N48" i="58"/>
  <c r="M48" i="58"/>
  <c r="L48" i="58"/>
  <c r="K48" i="58"/>
  <c r="J48" i="58"/>
  <c r="I48" i="58"/>
  <c r="H48" i="58"/>
  <c r="G48" i="58"/>
  <c r="F48" i="58"/>
  <c r="R47" i="58"/>
  <c r="Q47" i="58"/>
  <c r="P47" i="58"/>
  <c r="U47" i="58" s="1"/>
  <c r="O47" i="58"/>
  <c r="N47" i="58"/>
  <c r="M47" i="58"/>
  <c r="L47" i="58"/>
  <c r="K47" i="58"/>
  <c r="J47" i="58"/>
  <c r="I47" i="58"/>
  <c r="H47" i="58"/>
  <c r="G47" i="58"/>
  <c r="F47" i="58"/>
  <c r="R46" i="58"/>
  <c r="Q46" i="58"/>
  <c r="P46" i="58"/>
  <c r="U46" i="58" s="1"/>
  <c r="O46" i="58"/>
  <c r="N46" i="58"/>
  <c r="M46" i="58"/>
  <c r="L46" i="58"/>
  <c r="K46" i="58"/>
  <c r="J46" i="58"/>
  <c r="I46" i="58"/>
  <c r="H46" i="58"/>
  <c r="G46" i="58"/>
  <c r="F46" i="58"/>
  <c r="R45" i="58"/>
  <c r="Q45" i="58"/>
  <c r="P45" i="58"/>
  <c r="U45" i="58" s="1"/>
  <c r="O45" i="58"/>
  <c r="N45" i="58"/>
  <c r="M45" i="58"/>
  <c r="L45" i="58"/>
  <c r="K45" i="58"/>
  <c r="J45" i="58"/>
  <c r="I45" i="58"/>
  <c r="H45" i="58"/>
  <c r="G45" i="58"/>
  <c r="F45" i="58"/>
  <c r="R44" i="58"/>
  <c r="Q44" i="58"/>
  <c r="P44" i="58"/>
  <c r="U44" i="58" s="1"/>
  <c r="O44" i="58"/>
  <c r="N44" i="58"/>
  <c r="M44" i="58"/>
  <c r="L44" i="58"/>
  <c r="K44" i="58"/>
  <c r="J44" i="58"/>
  <c r="I44" i="58"/>
  <c r="H44" i="58"/>
  <c r="G44" i="58"/>
  <c r="F44" i="58"/>
  <c r="R43" i="58"/>
  <c r="Q43" i="58"/>
  <c r="P43" i="58"/>
  <c r="O43" i="58"/>
  <c r="N43" i="58"/>
  <c r="M43" i="58"/>
  <c r="L43" i="58"/>
  <c r="K43" i="58"/>
  <c r="J43" i="58"/>
  <c r="I43" i="58"/>
  <c r="H43" i="58"/>
  <c r="H57" i="58" s="1"/>
  <c r="G43" i="58"/>
  <c r="F43" i="58"/>
  <c r="R41" i="58"/>
  <c r="Q41" i="58"/>
  <c r="P41" i="58"/>
  <c r="U41" i="58" s="1"/>
  <c r="O41" i="58"/>
  <c r="N41" i="58"/>
  <c r="M41" i="58"/>
  <c r="L41" i="58"/>
  <c r="K41" i="58"/>
  <c r="J41" i="58"/>
  <c r="I41" i="58"/>
  <c r="H41" i="58"/>
  <c r="G41" i="58"/>
  <c r="F41" i="58"/>
  <c r="R40" i="58"/>
  <c r="Q40" i="58"/>
  <c r="P40" i="58"/>
  <c r="U40" i="58" s="1"/>
  <c r="O40" i="58"/>
  <c r="N40" i="58"/>
  <c r="M40" i="58"/>
  <c r="L40" i="58"/>
  <c r="K40" i="58"/>
  <c r="J40" i="58"/>
  <c r="I40" i="58"/>
  <c r="H40" i="58"/>
  <c r="G40" i="58"/>
  <c r="F40" i="58"/>
  <c r="R39" i="58"/>
  <c r="Q39" i="58"/>
  <c r="P39" i="58"/>
  <c r="U39" i="58" s="1"/>
  <c r="O39" i="58"/>
  <c r="N39" i="58"/>
  <c r="M39" i="58"/>
  <c r="L39" i="58"/>
  <c r="K39" i="58"/>
  <c r="J39" i="58"/>
  <c r="I39" i="58"/>
  <c r="H39" i="58"/>
  <c r="G39" i="58"/>
  <c r="F39" i="58"/>
  <c r="R38" i="58"/>
  <c r="Q38" i="58"/>
  <c r="P38" i="58"/>
  <c r="U38" i="58" s="1"/>
  <c r="O38" i="58"/>
  <c r="N38" i="58"/>
  <c r="M38" i="58"/>
  <c r="L38" i="58"/>
  <c r="K38" i="58"/>
  <c r="J38" i="58"/>
  <c r="I38" i="58"/>
  <c r="H38" i="58"/>
  <c r="G38" i="58"/>
  <c r="F38" i="58"/>
  <c r="R37" i="58"/>
  <c r="Q37" i="58"/>
  <c r="P37" i="58"/>
  <c r="U37" i="58" s="1"/>
  <c r="O37" i="58"/>
  <c r="N37" i="58"/>
  <c r="M37" i="58"/>
  <c r="L37" i="58"/>
  <c r="K37" i="58"/>
  <c r="J37" i="58"/>
  <c r="I37" i="58"/>
  <c r="H37" i="58"/>
  <c r="G37" i="58"/>
  <c r="F37" i="58"/>
  <c r="R36" i="58"/>
  <c r="Q36" i="58"/>
  <c r="P36" i="58"/>
  <c r="U36" i="58" s="1"/>
  <c r="O36" i="58"/>
  <c r="N36" i="58"/>
  <c r="M36" i="58"/>
  <c r="L36" i="58"/>
  <c r="K36" i="58"/>
  <c r="J36" i="58"/>
  <c r="I36" i="58"/>
  <c r="H36" i="58"/>
  <c r="G36" i="58"/>
  <c r="F36" i="58"/>
  <c r="R35" i="58"/>
  <c r="Q35" i="58"/>
  <c r="P35" i="58"/>
  <c r="U35" i="58" s="1"/>
  <c r="O35" i="58"/>
  <c r="N35" i="58"/>
  <c r="M35" i="58"/>
  <c r="L35" i="58"/>
  <c r="K35" i="58"/>
  <c r="J35" i="58"/>
  <c r="I35" i="58"/>
  <c r="H35" i="58"/>
  <c r="G35" i="58"/>
  <c r="F35" i="58"/>
  <c r="R34" i="58"/>
  <c r="Q34" i="58"/>
  <c r="P34" i="58"/>
  <c r="U34" i="58" s="1"/>
  <c r="O34" i="58"/>
  <c r="N34" i="58"/>
  <c r="M34" i="58"/>
  <c r="L34" i="58"/>
  <c r="K34" i="58"/>
  <c r="J34" i="58"/>
  <c r="I34" i="58"/>
  <c r="H34" i="58"/>
  <c r="G34" i="58"/>
  <c r="F34" i="58"/>
  <c r="R33" i="58"/>
  <c r="Q33" i="58"/>
  <c r="P33" i="58"/>
  <c r="U33" i="58" s="1"/>
  <c r="O33" i="58"/>
  <c r="N33" i="58"/>
  <c r="M33" i="58"/>
  <c r="L33" i="58"/>
  <c r="K33" i="58"/>
  <c r="J33" i="58"/>
  <c r="I33" i="58"/>
  <c r="H33" i="58"/>
  <c r="G33" i="58"/>
  <c r="F33" i="58"/>
  <c r="R32" i="58"/>
  <c r="Q32" i="58"/>
  <c r="P32" i="58"/>
  <c r="U32" i="58" s="1"/>
  <c r="O32" i="58"/>
  <c r="N32" i="58"/>
  <c r="M32" i="58"/>
  <c r="L32" i="58"/>
  <c r="K32" i="58"/>
  <c r="J32" i="58"/>
  <c r="I32" i="58"/>
  <c r="H32" i="58"/>
  <c r="G32" i="58"/>
  <c r="F32" i="58"/>
  <c r="R31" i="58"/>
  <c r="Q31" i="58"/>
  <c r="P31" i="58"/>
  <c r="U31" i="58" s="1"/>
  <c r="O31" i="58"/>
  <c r="N31" i="58"/>
  <c r="M31" i="58"/>
  <c r="L31" i="58"/>
  <c r="K31" i="58"/>
  <c r="J31" i="58"/>
  <c r="I31" i="58"/>
  <c r="H31" i="58"/>
  <c r="G31" i="58"/>
  <c r="F31" i="58"/>
  <c r="R30" i="58"/>
  <c r="Q30" i="58"/>
  <c r="P30" i="58"/>
  <c r="U30" i="58" s="1"/>
  <c r="O30" i="58"/>
  <c r="N30" i="58"/>
  <c r="M30" i="58"/>
  <c r="L30" i="58"/>
  <c r="K30" i="58"/>
  <c r="J30" i="58"/>
  <c r="I30" i="58"/>
  <c r="H30" i="58"/>
  <c r="G30" i="58"/>
  <c r="F30" i="58"/>
  <c r="R29" i="58"/>
  <c r="Q29" i="58"/>
  <c r="P29" i="58"/>
  <c r="U29" i="58" s="1"/>
  <c r="O29" i="58"/>
  <c r="N29" i="58"/>
  <c r="M29" i="58"/>
  <c r="L29" i="58"/>
  <c r="K29" i="58"/>
  <c r="J29" i="58"/>
  <c r="I29" i="58"/>
  <c r="H29" i="58"/>
  <c r="G29" i="58"/>
  <c r="F29" i="58"/>
  <c r="R28" i="58"/>
  <c r="Q28" i="58"/>
  <c r="P28" i="58"/>
  <c r="U28" i="58" s="1"/>
  <c r="O28" i="58"/>
  <c r="N28" i="58"/>
  <c r="M28" i="58"/>
  <c r="L28" i="58"/>
  <c r="K28" i="58"/>
  <c r="J28" i="58"/>
  <c r="I28" i="58"/>
  <c r="H28" i="58"/>
  <c r="G28" i="58"/>
  <c r="F28" i="58"/>
  <c r="R27" i="58"/>
  <c r="Q27" i="58"/>
  <c r="P27" i="58"/>
  <c r="U27" i="58" s="1"/>
  <c r="O27" i="58"/>
  <c r="N27" i="58"/>
  <c r="M27" i="58"/>
  <c r="L27" i="58"/>
  <c r="K27" i="58"/>
  <c r="J27" i="58"/>
  <c r="I27" i="58"/>
  <c r="H27" i="58"/>
  <c r="G27" i="58"/>
  <c r="F27" i="58"/>
  <c r="R26" i="58"/>
  <c r="Q26" i="58"/>
  <c r="P26" i="58"/>
  <c r="U26" i="58" s="1"/>
  <c r="O26" i="58"/>
  <c r="N26" i="58"/>
  <c r="M26" i="58"/>
  <c r="L26" i="58"/>
  <c r="K26" i="58"/>
  <c r="J26" i="58"/>
  <c r="I26" i="58"/>
  <c r="H26" i="58"/>
  <c r="G26" i="58"/>
  <c r="F26" i="58"/>
  <c r="R25" i="58"/>
  <c r="Q25" i="58"/>
  <c r="P25" i="58"/>
  <c r="U25" i="58" s="1"/>
  <c r="O25" i="58"/>
  <c r="N25" i="58"/>
  <c r="M25" i="58"/>
  <c r="L25" i="58"/>
  <c r="K25" i="58"/>
  <c r="J25" i="58"/>
  <c r="I25" i="58"/>
  <c r="H25" i="58"/>
  <c r="G25" i="58"/>
  <c r="F25" i="58"/>
  <c r="R24" i="58"/>
  <c r="Q24" i="58"/>
  <c r="P24" i="58"/>
  <c r="U24" i="58" s="1"/>
  <c r="O24" i="58"/>
  <c r="N24" i="58"/>
  <c r="M24" i="58"/>
  <c r="L24" i="58"/>
  <c r="K24" i="58"/>
  <c r="J24" i="58"/>
  <c r="I24" i="58"/>
  <c r="H24" i="58"/>
  <c r="G24" i="58"/>
  <c r="F24" i="58"/>
  <c r="R23" i="58"/>
  <c r="Q23" i="58"/>
  <c r="P23" i="58"/>
  <c r="U23" i="58" s="1"/>
  <c r="O23" i="58"/>
  <c r="N23" i="58"/>
  <c r="M23" i="58"/>
  <c r="L23" i="58"/>
  <c r="K23" i="58"/>
  <c r="J23" i="58"/>
  <c r="I23" i="58"/>
  <c r="H23" i="58"/>
  <c r="G23" i="58"/>
  <c r="F23" i="58"/>
  <c r="R22" i="58"/>
  <c r="Q22" i="58"/>
  <c r="P22" i="58"/>
  <c r="U22" i="58" s="1"/>
  <c r="O22" i="58"/>
  <c r="N22" i="58"/>
  <c r="M22" i="58"/>
  <c r="L22" i="58"/>
  <c r="K22" i="58"/>
  <c r="J22" i="58"/>
  <c r="I22" i="58"/>
  <c r="H22" i="58"/>
  <c r="G22" i="58"/>
  <c r="F22" i="58"/>
  <c r="R21" i="58"/>
  <c r="Q21" i="58"/>
  <c r="Q42" i="58" s="1"/>
  <c r="P21" i="58"/>
  <c r="U21" i="58" s="1"/>
  <c r="O21" i="58"/>
  <c r="N21" i="58"/>
  <c r="M21" i="58"/>
  <c r="L21" i="58"/>
  <c r="K21" i="58"/>
  <c r="J21" i="58"/>
  <c r="I21" i="58"/>
  <c r="I42" i="58" s="1"/>
  <c r="H21" i="58"/>
  <c r="G21" i="58"/>
  <c r="F21" i="58"/>
  <c r="R19" i="58"/>
  <c r="Q19" i="58"/>
  <c r="P19" i="58"/>
  <c r="U19" i="58" s="1"/>
  <c r="O19" i="58"/>
  <c r="N19" i="58"/>
  <c r="M19" i="58"/>
  <c r="L19" i="58"/>
  <c r="K19" i="58"/>
  <c r="J19" i="58"/>
  <c r="I19" i="58"/>
  <c r="H19" i="58"/>
  <c r="G19" i="58"/>
  <c r="F19" i="58"/>
  <c r="R18" i="58"/>
  <c r="Q18" i="58"/>
  <c r="P18" i="58"/>
  <c r="U18" i="58" s="1"/>
  <c r="O18" i="58"/>
  <c r="N18" i="58"/>
  <c r="M18" i="58"/>
  <c r="L18" i="58"/>
  <c r="K18" i="58"/>
  <c r="J18" i="58"/>
  <c r="I18" i="58"/>
  <c r="H18" i="58"/>
  <c r="G18" i="58"/>
  <c r="F18" i="58"/>
  <c r="R17" i="58"/>
  <c r="Q17" i="58"/>
  <c r="P17" i="58"/>
  <c r="U17" i="58" s="1"/>
  <c r="O17" i="58"/>
  <c r="N17" i="58"/>
  <c r="M17" i="58"/>
  <c r="L17" i="58"/>
  <c r="K17" i="58"/>
  <c r="J17" i="58"/>
  <c r="I17" i="58"/>
  <c r="H17" i="58"/>
  <c r="G17" i="58"/>
  <c r="F17" i="58"/>
  <c r="R16" i="58"/>
  <c r="Q16" i="58"/>
  <c r="P16" i="58"/>
  <c r="U16" i="58" s="1"/>
  <c r="O16" i="58"/>
  <c r="N16" i="58"/>
  <c r="M16" i="58"/>
  <c r="L16" i="58"/>
  <c r="K16" i="58"/>
  <c r="J16" i="58"/>
  <c r="I16" i="58"/>
  <c r="H16" i="58"/>
  <c r="G16" i="58"/>
  <c r="F16" i="58"/>
  <c r="R15" i="58"/>
  <c r="Q15" i="58"/>
  <c r="P15" i="58"/>
  <c r="U15" i="58" s="1"/>
  <c r="O15" i="58"/>
  <c r="N15" i="58"/>
  <c r="M15" i="58"/>
  <c r="L15" i="58"/>
  <c r="K15" i="58"/>
  <c r="J15" i="58"/>
  <c r="I15" i="58"/>
  <c r="H15" i="58"/>
  <c r="G15" i="58"/>
  <c r="F15" i="58"/>
  <c r="R14" i="58"/>
  <c r="Q14" i="58"/>
  <c r="P14" i="58"/>
  <c r="U14" i="58" s="1"/>
  <c r="O14" i="58"/>
  <c r="N14" i="58"/>
  <c r="M14" i="58"/>
  <c r="L14" i="58"/>
  <c r="K14" i="58"/>
  <c r="J14" i="58"/>
  <c r="I14" i="58"/>
  <c r="H14" i="58"/>
  <c r="G14" i="58"/>
  <c r="F14" i="58"/>
  <c r="R12" i="58"/>
  <c r="Q12" i="58"/>
  <c r="P12" i="58"/>
  <c r="U12" i="58" s="1"/>
  <c r="O12" i="58"/>
  <c r="N12" i="58"/>
  <c r="M12" i="58"/>
  <c r="L12" i="58"/>
  <c r="K12" i="58"/>
  <c r="J12" i="58"/>
  <c r="I12" i="58"/>
  <c r="H12" i="58"/>
  <c r="G12" i="58"/>
  <c r="F12" i="58"/>
  <c r="R11" i="58"/>
  <c r="Q11" i="58"/>
  <c r="P11" i="58"/>
  <c r="U11" i="58" s="1"/>
  <c r="O11" i="58"/>
  <c r="N11" i="58"/>
  <c r="M11" i="58"/>
  <c r="L11" i="58"/>
  <c r="K11" i="58"/>
  <c r="J11" i="58"/>
  <c r="I11" i="58"/>
  <c r="H11" i="58"/>
  <c r="G11" i="58"/>
  <c r="F11" i="58"/>
  <c r="R10" i="58"/>
  <c r="Q10" i="58"/>
  <c r="P10" i="58"/>
  <c r="U10" i="58" s="1"/>
  <c r="O10" i="58"/>
  <c r="N10" i="58"/>
  <c r="M10" i="58"/>
  <c r="L10" i="58"/>
  <c r="K10" i="58"/>
  <c r="J10" i="58"/>
  <c r="I10" i="58"/>
  <c r="H10" i="58"/>
  <c r="G10" i="58"/>
  <c r="F10" i="58"/>
  <c r="R9" i="58"/>
  <c r="Q9" i="58"/>
  <c r="P9" i="58"/>
  <c r="U9" i="58" s="1"/>
  <c r="O9" i="58"/>
  <c r="N9" i="58"/>
  <c r="M9" i="58"/>
  <c r="L9" i="58"/>
  <c r="K9" i="58"/>
  <c r="J9" i="58"/>
  <c r="I9" i="58"/>
  <c r="H9" i="58"/>
  <c r="G9" i="58"/>
  <c r="F9" i="58"/>
  <c r="R8" i="58"/>
  <c r="Q8" i="58"/>
  <c r="P8" i="58"/>
  <c r="U8" i="58" s="1"/>
  <c r="O8" i="58"/>
  <c r="N8" i="58"/>
  <c r="M8" i="58"/>
  <c r="L8" i="58"/>
  <c r="K8" i="58"/>
  <c r="J8" i="58"/>
  <c r="I8" i="58"/>
  <c r="H8" i="58"/>
  <c r="G8" i="58"/>
  <c r="F8" i="58"/>
  <c r="R7" i="58"/>
  <c r="Q7" i="58"/>
  <c r="P7" i="58"/>
  <c r="U7" i="58" s="1"/>
  <c r="O7" i="58"/>
  <c r="N7" i="58"/>
  <c r="M7" i="58"/>
  <c r="L7" i="58"/>
  <c r="K7" i="58"/>
  <c r="J7" i="58"/>
  <c r="I7" i="58"/>
  <c r="H7" i="58"/>
  <c r="G7" i="58"/>
  <c r="F7" i="58"/>
  <c r="R6" i="58"/>
  <c r="Q6" i="58"/>
  <c r="P6" i="58"/>
  <c r="U6" i="58" s="1"/>
  <c r="O6" i="58"/>
  <c r="N6" i="58"/>
  <c r="M6" i="58"/>
  <c r="L6" i="58"/>
  <c r="K6" i="58"/>
  <c r="J6" i="58"/>
  <c r="I6" i="58"/>
  <c r="H6" i="58"/>
  <c r="G6" i="58"/>
  <c r="F6" i="58"/>
  <c r="R5" i="58"/>
  <c r="Q5" i="58"/>
  <c r="P5" i="58"/>
  <c r="U5" i="58" s="1"/>
  <c r="O5" i="58"/>
  <c r="N5" i="58"/>
  <c r="M5" i="58"/>
  <c r="L5" i="58"/>
  <c r="K5" i="58"/>
  <c r="J5" i="58"/>
  <c r="I5" i="58"/>
  <c r="H5" i="58"/>
  <c r="G5" i="58"/>
  <c r="F5" i="58"/>
  <c r="O20" i="58" l="1"/>
  <c r="P57" i="58"/>
  <c r="U57" i="58" s="1"/>
  <c r="D10" i="56" s="1"/>
  <c r="U43" i="58"/>
  <c r="G20" i="58"/>
  <c r="R20" i="58"/>
  <c r="J20" i="58"/>
  <c r="K20" i="58"/>
  <c r="J42" i="58"/>
  <c r="R42" i="58"/>
  <c r="K67" i="58"/>
  <c r="N86" i="58"/>
  <c r="L99" i="58"/>
  <c r="I20" i="58"/>
  <c r="K42" i="58"/>
  <c r="J57" i="58"/>
  <c r="R57" i="58"/>
  <c r="L67" i="58"/>
  <c r="H67" i="58"/>
  <c r="P67" i="58"/>
  <c r="U67" i="58" s="1"/>
  <c r="D12" i="56" s="1"/>
  <c r="G86" i="58"/>
  <c r="O86" i="58"/>
  <c r="M99" i="58"/>
  <c r="L20" i="58"/>
  <c r="L42" i="58"/>
  <c r="K57" i="58"/>
  <c r="M67" i="58"/>
  <c r="H86" i="58"/>
  <c r="P86" i="58"/>
  <c r="U86" i="58" s="1"/>
  <c r="D11" i="56" s="1"/>
  <c r="N99" i="58"/>
  <c r="J13" i="58"/>
  <c r="K13" i="58"/>
  <c r="L57" i="58"/>
  <c r="N67" i="58"/>
  <c r="I86" i="58"/>
  <c r="Q86" i="58"/>
  <c r="G99" i="58"/>
  <c r="O99" i="58"/>
  <c r="R13" i="58"/>
  <c r="Q20" i="58"/>
  <c r="N20" i="58"/>
  <c r="M42" i="58"/>
  <c r="L13" i="58"/>
  <c r="M13" i="58"/>
  <c r="N42" i="58"/>
  <c r="M57" i="58"/>
  <c r="G67" i="58"/>
  <c r="O67" i="58"/>
  <c r="H99" i="58"/>
  <c r="P99" i="58"/>
  <c r="U99" i="58" s="1"/>
  <c r="D8" i="56" s="1"/>
  <c r="H13" i="58"/>
  <c r="P13" i="58"/>
  <c r="U13" i="58" s="1"/>
  <c r="D9" i="56" s="1"/>
  <c r="M20" i="58"/>
  <c r="H20" i="58"/>
  <c r="P20" i="58"/>
  <c r="U20" i="58" s="1"/>
  <c r="D13" i="56" s="1"/>
  <c r="G42" i="58"/>
  <c r="O42" i="58"/>
  <c r="N57" i="58"/>
  <c r="I57" i="58"/>
  <c r="Q57" i="58"/>
  <c r="K86" i="58"/>
  <c r="J86" i="58"/>
  <c r="R86" i="58"/>
  <c r="I99" i="58"/>
  <c r="Q99" i="58"/>
  <c r="N13" i="58"/>
  <c r="H42" i="58"/>
  <c r="P42" i="58"/>
  <c r="U42" i="58" s="1"/>
  <c r="D14" i="56" s="1"/>
  <c r="D15" i="56" s="1"/>
  <c r="G57" i="58"/>
  <c r="O57" i="58"/>
  <c r="I67" i="58"/>
  <c r="Q67" i="58"/>
  <c r="L86" i="58"/>
  <c r="J99" i="58"/>
  <c r="R99" i="58"/>
  <c r="P100" i="58"/>
  <c r="U100" i="58" s="1"/>
  <c r="M100" i="58"/>
  <c r="G13" i="58"/>
  <c r="G100" i="58" s="1"/>
  <c r="O13" i="58"/>
  <c r="O100" i="58" s="1"/>
  <c r="K100" i="58"/>
  <c r="I13" i="58"/>
  <c r="I100" i="58" s="1"/>
  <c r="Q13" i="58"/>
  <c r="N100" i="58" l="1"/>
  <c r="L100" i="58"/>
  <c r="R100" i="58"/>
  <c r="J100" i="58"/>
  <c r="H100" i="58"/>
  <c r="Q100" i="58"/>
  <c r="C15" i="56" l="1"/>
  <c r="M91" i="57"/>
  <c r="L91" i="57"/>
  <c r="K91" i="57"/>
  <c r="J91" i="57"/>
  <c r="I91" i="57"/>
  <c r="H91" i="57"/>
  <c r="E91" i="57"/>
  <c r="C91" i="57"/>
  <c r="B91" i="57"/>
  <c r="O90" i="57"/>
  <c r="L90" i="57"/>
  <c r="N90" i="57" s="1"/>
  <c r="K90" i="57"/>
  <c r="P90" i="57" s="1"/>
  <c r="J90" i="57"/>
  <c r="I90" i="57"/>
  <c r="M90" i="57" s="1"/>
  <c r="H90" i="57"/>
  <c r="E90" i="57"/>
  <c r="C90" i="57"/>
  <c r="B90" i="57"/>
  <c r="R89" i="57"/>
  <c r="N89" i="57"/>
  <c r="L89" i="57"/>
  <c r="K89" i="57"/>
  <c r="S89" i="57" s="1"/>
  <c r="J89" i="57"/>
  <c r="I89" i="57"/>
  <c r="H89" i="57"/>
  <c r="M89" i="57" s="1"/>
  <c r="E89" i="57"/>
  <c r="C89" i="57"/>
  <c r="B89" i="57"/>
  <c r="L88" i="57"/>
  <c r="K88" i="57"/>
  <c r="J88" i="57"/>
  <c r="I88" i="57"/>
  <c r="H88" i="57"/>
  <c r="E88" i="57"/>
  <c r="C88" i="57"/>
  <c r="B88" i="57"/>
  <c r="R87" i="57"/>
  <c r="L87" i="57"/>
  <c r="K87" i="57"/>
  <c r="P87" i="57" s="1"/>
  <c r="J87" i="57"/>
  <c r="I87" i="57"/>
  <c r="H87" i="57"/>
  <c r="E87" i="57"/>
  <c r="C87" i="57"/>
  <c r="B87" i="57"/>
  <c r="R86" i="57"/>
  <c r="L86" i="57"/>
  <c r="N86" i="57" s="1"/>
  <c r="K86" i="57"/>
  <c r="J86" i="57"/>
  <c r="I86" i="57"/>
  <c r="H86" i="57"/>
  <c r="E86" i="57"/>
  <c r="C86" i="57"/>
  <c r="B86" i="57"/>
  <c r="R85" i="57"/>
  <c r="L85" i="57"/>
  <c r="K85" i="57"/>
  <c r="P85" i="57" s="1"/>
  <c r="J85" i="57"/>
  <c r="I85" i="57"/>
  <c r="H85" i="57"/>
  <c r="E85" i="57"/>
  <c r="C85" i="57"/>
  <c r="B85" i="57"/>
  <c r="L84" i="57"/>
  <c r="R84" i="57" s="1"/>
  <c r="K84" i="57"/>
  <c r="J84" i="57"/>
  <c r="I84" i="57"/>
  <c r="H84" i="57"/>
  <c r="E84" i="57"/>
  <c r="C84" i="57"/>
  <c r="B84" i="57"/>
  <c r="L83" i="57"/>
  <c r="K83" i="57"/>
  <c r="J83" i="57"/>
  <c r="I83" i="57"/>
  <c r="H83" i="57"/>
  <c r="M83" i="57" s="1"/>
  <c r="E83" i="57"/>
  <c r="C83" i="57"/>
  <c r="B83" i="57"/>
  <c r="O82" i="57"/>
  <c r="L82" i="57"/>
  <c r="P82" i="57" s="1"/>
  <c r="K82" i="57"/>
  <c r="J82" i="57"/>
  <c r="I82" i="57"/>
  <c r="H82" i="57"/>
  <c r="M82" i="57" s="1"/>
  <c r="E82" i="57"/>
  <c r="C82" i="57"/>
  <c r="B82" i="57"/>
  <c r="R81" i="57"/>
  <c r="L81" i="57"/>
  <c r="K81" i="57"/>
  <c r="S81" i="57" s="1"/>
  <c r="J81" i="57"/>
  <c r="I81" i="57"/>
  <c r="H81" i="57"/>
  <c r="M81" i="57" s="1"/>
  <c r="E81" i="57"/>
  <c r="C81" i="57"/>
  <c r="B81" i="57"/>
  <c r="P80" i="57"/>
  <c r="L80" i="57"/>
  <c r="R80" i="57" s="1"/>
  <c r="K80" i="57"/>
  <c r="J80" i="57"/>
  <c r="I80" i="57"/>
  <c r="H80" i="57"/>
  <c r="E80" i="57"/>
  <c r="C80" i="57"/>
  <c r="B80" i="57"/>
  <c r="R79" i="57"/>
  <c r="O79" i="57"/>
  <c r="L79" i="57"/>
  <c r="K79" i="57"/>
  <c r="J79" i="57"/>
  <c r="I79" i="57"/>
  <c r="H79" i="57"/>
  <c r="E79" i="57"/>
  <c r="C79" i="57"/>
  <c r="B79" i="57"/>
  <c r="L78" i="57"/>
  <c r="N78" i="57" s="1"/>
  <c r="K78" i="57"/>
  <c r="J78" i="57"/>
  <c r="I78" i="57"/>
  <c r="H78" i="57"/>
  <c r="E78" i="57"/>
  <c r="C78" i="57"/>
  <c r="B78" i="57"/>
  <c r="R77" i="57"/>
  <c r="L77" i="57"/>
  <c r="O77" i="57" s="1"/>
  <c r="K77" i="57"/>
  <c r="J77" i="57"/>
  <c r="I77" i="57"/>
  <c r="H77" i="57"/>
  <c r="M77" i="57" s="1"/>
  <c r="E77" i="57"/>
  <c r="C77" i="57"/>
  <c r="B77" i="57"/>
  <c r="L76" i="57"/>
  <c r="R76" i="57" s="1"/>
  <c r="K76" i="57"/>
  <c r="J76" i="57"/>
  <c r="I76" i="57"/>
  <c r="H76" i="57"/>
  <c r="M76" i="57" s="1"/>
  <c r="E76" i="57"/>
  <c r="C76" i="57"/>
  <c r="B76" i="57"/>
  <c r="M75" i="57"/>
  <c r="L75" i="57"/>
  <c r="K75" i="57"/>
  <c r="J75" i="57"/>
  <c r="I75" i="57"/>
  <c r="H75" i="57"/>
  <c r="E75" i="57"/>
  <c r="C75" i="57"/>
  <c r="B75" i="57"/>
  <c r="O74" i="57"/>
  <c r="L74" i="57"/>
  <c r="K74" i="57"/>
  <c r="P74" i="57" s="1"/>
  <c r="J74" i="57"/>
  <c r="I74" i="57"/>
  <c r="M74" i="57" s="1"/>
  <c r="H74" i="57"/>
  <c r="E74" i="57"/>
  <c r="C74" i="57"/>
  <c r="B74" i="57"/>
  <c r="O73" i="57"/>
  <c r="N73" i="57"/>
  <c r="L73" i="57"/>
  <c r="R73" i="57" s="1"/>
  <c r="K73" i="57"/>
  <c r="P73" i="57" s="1"/>
  <c r="J73" i="57"/>
  <c r="I73" i="57"/>
  <c r="H73" i="57"/>
  <c r="E73" i="57"/>
  <c r="C73" i="57"/>
  <c r="B73" i="57"/>
  <c r="L72" i="57"/>
  <c r="K72" i="57"/>
  <c r="J72" i="57"/>
  <c r="I72" i="57"/>
  <c r="H72" i="57"/>
  <c r="E72" i="57"/>
  <c r="C72" i="57"/>
  <c r="B72" i="57"/>
  <c r="L71" i="57"/>
  <c r="K71" i="57"/>
  <c r="P71" i="57" s="1"/>
  <c r="J71" i="57"/>
  <c r="I71" i="57"/>
  <c r="H71" i="57"/>
  <c r="E71" i="57"/>
  <c r="C71" i="57"/>
  <c r="B71" i="57"/>
  <c r="P70" i="57"/>
  <c r="L70" i="57"/>
  <c r="N70" i="57" s="1"/>
  <c r="K70" i="57"/>
  <c r="J70" i="57"/>
  <c r="I70" i="57"/>
  <c r="H70" i="57"/>
  <c r="M70" i="57" s="1"/>
  <c r="E70" i="57"/>
  <c r="C70" i="57"/>
  <c r="B70" i="57"/>
  <c r="R69" i="57"/>
  <c r="L69" i="57"/>
  <c r="K69" i="57"/>
  <c r="P69" i="57" s="1"/>
  <c r="J69" i="57"/>
  <c r="I69" i="57"/>
  <c r="H69" i="57"/>
  <c r="E69" i="57"/>
  <c r="C69" i="57"/>
  <c r="B69" i="57"/>
  <c r="L68" i="57"/>
  <c r="R68" i="57" s="1"/>
  <c r="K68" i="57"/>
  <c r="S68" i="57" s="1"/>
  <c r="J68" i="57"/>
  <c r="I68" i="57"/>
  <c r="H68" i="57"/>
  <c r="E68" i="57"/>
  <c r="C68" i="57"/>
  <c r="B68" i="57"/>
  <c r="L67" i="57"/>
  <c r="K67" i="57"/>
  <c r="J67" i="57"/>
  <c r="I67" i="57"/>
  <c r="H67" i="57"/>
  <c r="M67" i="57" s="1"/>
  <c r="E67" i="57"/>
  <c r="C67" i="57"/>
  <c r="B67" i="57"/>
  <c r="L66" i="57"/>
  <c r="O66" i="57" s="1"/>
  <c r="K66" i="57"/>
  <c r="P66" i="57" s="1"/>
  <c r="J66" i="57"/>
  <c r="I66" i="57"/>
  <c r="H66" i="57"/>
  <c r="M66" i="57" s="1"/>
  <c r="E66" i="57"/>
  <c r="C66" i="57"/>
  <c r="B66" i="57"/>
  <c r="P65" i="57"/>
  <c r="L65" i="57"/>
  <c r="R65" i="57" s="1"/>
  <c r="K65" i="57"/>
  <c r="J65" i="57"/>
  <c r="I65" i="57"/>
  <c r="H65" i="57"/>
  <c r="E65" i="57"/>
  <c r="C65" i="57"/>
  <c r="B65" i="57"/>
  <c r="R64" i="57"/>
  <c r="O64" i="57"/>
  <c r="L64" i="57"/>
  <c r="K64" i="57"/>
  <c r="N64" i="57" s="1"/>
  <c r="J64" i="57"/>
  <c r="I64" i="57"/>
  <c r="H64" i="57"/>
  <c r="E64" i="57"/>
  <c r="C64" i="57"/>
  <c r="B64" i="57"/>
  <c r="L63" i="57"/>
  <c r="N63" i="57" s="1"/>
  <c r="K63" i="57"/>
  <c r="P63" i="57" s="1"/>
  <c r="J63" i="57"/>
  <c r="I63" i="57"/>
  <c r="H63" i="57"/>
  <c r="E63" i="57"/>
  <c r="C63" i="57"/>
  <c r="B63" i="57"/>
  <c r="R62" i="57"/>
  <c r="L62" i="57"/>
  <c r="N62" i="57" s="1"/>
  <c r="K62" i="57"/>
  <c r="J62" i="57"/>
  <c r="I62" i="57"/>
  <c r="H62" i="57"/>
  <c r="E62" i="57"/>
  <c r="C62" i="57"/>
  <c r="B62" i="57"/>
  <c r="R61" i="57"/>
  <c r="L61" i="57"/>
  <c r="K61" i="57"/>
  <c r="P61" i="57" s="1"/>
  <c r="J61" i="57"/>
  <c r="I61" i="57"/>
  <c r="H61" i="57"/>
  <c r="E61" i="57"/>
  <c r="C61" i="57"/>
  <c r="B61" i="57"/>
  <c r="L60" i="57"/>
  <c r="R60" i="57" s="1"/>
  <c r="K60" i="57"/>
  <c r="P60" i="57" s="1"/>
  <c r="J60" i="57"/>
  <c r="I60" i="57"/>
  <c r="H60" i="57"/>
  <c r="M60" i="57" s="1"/>
  <c r="E60" i="57"/>
  <c r="C60" i="57"/>
  <c r="B60" i="57"/>
  <c r="L59" i="57"/>
  <c r="K59" i="57"/>
  <c r="J59" i="57"/>
  <c r="I59" i="57"/>
  <c r="H59" i="57"/>
  <c r="M59" i="57" s="1"/>
  <c r="E59" i="57"/>
  <c r="C59" i="57"/>
  <c r="B59" i="57"/>
  <c r="L58" i="57"/>
  <c r="O58" i="57" s="1"/>
  <c r="K58" i="57"/>
  <c r="P58" i="57" s="1"/>
  <c r="J58" i="57"/>
  <c r="I58" i="57"/>
  <c r="M58" i="57" s="1"/>
  <c r="H58" i="57"/>
  <c r="E58" i="57"/>
  <c r="C58" i="57"/>
  <c r="B58" i="57"/>
  <c r="R57" i="57"/>
  <c r="L57" i="57"/>
  <c r="K57" i="57"/>
  <c r="P57" i="57" s="1"/>
  <c r="J57" i="57"/>
  <c r="I57" i="57"/>
  <c r="H57" i="57"/>
  <c r="M57" i="57" s="1"/>
  <c r="E57" i="57"/>
  <c r="C57" i="57"/>
  <c r="B57" i="57"/>
  <c r="L56" i="57"/>
  <c r="K56" i="57"/>
  <c r="N56" i="57" s="1"/>
  <c r="J56" i="57"/>
  <c r="I56" i="57"/>
  <c r="H56" i="57"/>
  <c r="M56" i="57" s="1"/>
  <c r="E56" i="57"/>
  <c r="C56" i="57"/>
  <c r="B56" i="57"/>
  <c r="O55" i="57"/>
  <c r="L55" i="57"/>
  <c r="N55" i="57" s="1"/>
  <c r="K55" i="57"/>
  <c r="J55" i="57"/>
  <c r="I55" i="57"/>
  <c r="H55" i="57"/>
  <c r="M55" i="57" s="1"/>
  <c r="E55" i="57"/>
  <c r="C55" i="57"/>
  <c r="B55" i="57"/>
  <c r="R54" i="57"/>
  <c r="L54" i="57"/>
  <c r="K54" i="57"/>
  <c r="S54" i="57" s="1"/>
  <c r="J54" i="57"/>
  <c r="I54" i="57"/>
  <c r="H54" i="57"/>
  <c r="E54" i="57"/>
  <c r="C54" i="57"/>
  <c r="B54" i="57"/>
  <c r="L53" i="57"/>
  <c r="O53" i="57" s="1"/>
  <c r="K53" i="57"/>
  <c r="J53" i="57"/>
  <c r="I53" i="57"/>
  <c r="H53" i="57"/>
  <c r="E53" i="57"/>
  <c r="C53" i="57"/>
  <c r="B53" i="57"/>
  <c r="L52" i="57"/>
  <c r="R52" i="57" s="1"/>
  <c r="K52" i="57"/>
  <c r="J52" i="57"/>
  <c r="I52" i="57"/>
  <c r="M52" i="57" s="1"/>
  <c r="H52" i="57"/>
  <c r="E52" i="57"/>
  <c r="C52" i="57"/>
  <c r="B52" i="57"/>
  <c r="L51" i="57"/>
  <c r="K51" i="57"/>
  <c r="J51" i="57"/>
  <c r="I51" i="57"/>
  <c r="H51" i="57"/>
  <c r="E51" i="57"/>
  <c r="C51" i="57"/>
  <c r="B51" i="57"/>
  <c r="P50" i="57"/>
  <c r="M50" i="57"/>
  <c r="L50" i="57"/>
  <c r="O50" i="57" s="1"/>
  <c r="K50" i="57"/>
  <c r="J50" i="57"/>
  <c r="I50" i="57"/>
  <c r="H50" i="57"/>
  <c r="E50" i="57"/>
  <c r="C50" i="57"/>
  <c r="B50" i="57"/>
  <c r="L49" i="57"/>
  <c r="R49" i="57" s="1"/>
  <c r="K49" i="57"/>
  <c r="J49" i="57"/>
  <c r="I49" i="57"/>
  <c r="H49" i="57"/>
  <c r="E49" i="57"/>
  <c r="C49" i="57"/>
  <c r="B49" i="57"/>
  <c r="R48" i="57"/>
  <c r="N48" i="57"/>
  <c r="L48" i="57"/>
  <c r="P48" i="57" s="1"/>
  <c r="K48" i="57"/>
  <c r="J48" i="57"/>
  <c r="I48" i="57"/>
  <c r="H48" i="57"/>
  <c r="M48" i="57" s="1"/>
  <c r="E48" i="57"/>
  <c r="C48" i="57"/>
  <c r="B48" i="57"/>
  <c r="R47" i="57"/>
  <c r="L47" i="57"/>
  <c r="K47" i="57"/>
  <c r="N47" i="57" s="1"/>
  <c r="J47" i="57"/>
  <c r="I47" i="57"/>
  <c r="H47" i="57"/>
  <c r="E47" i="57"/>
  <c r="C47" i="57"/>
  <c r="B47" i="57"/>
  <c r="L46" i="57"/>
  <c r="K46" i="57"/>
  <c r="N46" i="57" s="1"/>
  <c r="J46" i="57"/>
  <c r="I46" i="57"/>
  <c r="H46" i="57"/>
  <c r="M46" i="57" s="1"/>
  <c r="E46" i="57"/>
  <c r="C46" i="57"/>
  <c r="B46" i="57"/>
  <c r="O45" i="57"/>
  <c r="L45" i="57"/>
  <c r="K45" i="57"/>
  <c r="P45" i="57" s="1"/>
  <c r="J45" i="57"/>
  <c r="I45" i="57"/>
  <c r="H45" i="57"/>
  <c r="E45" i="57"/>
  <c r="C45" i="57"/>
  <c r="B45" i="57"/>
  <c r="R44" i="57"/>
  <c r="X44" i="57" s="1"/>
  <c r="L44" i="57"/>
  <c r="O44" i="57" s="1"/>
  <c r="K44" i="57"/>
  <c r="N44" i="57" s="1"/>
  <c r="J44" i="57"/>
  <c r="I44" i="57"/>
  <c r="H44" i="57"/>
  <c r="E44" i="57"/>
  <c r="C44" i="57"/>
  <c r="B44" i="57"/>
  <c r="L43" i="57"/>
  <c r="K43" i="57"/>
  <c r="J43" i="57"/>
  <c r="I43" i="57"/>
  <c r="H43" i="57"/>
  <c r="M43" i="57" s="1"/>
  <c r="E43" i="57"/>
  <c r="C43" i="57"/>
  <c r="B43" i="57"/>
  <c r="L42" i="57"/>
  <c r="O42" i="57" s="1"/>
  <c r="K42" i="57"/>
  <c r="P42" i="57" s="1"/>
  <c r="J42" i="57"/>
  <c r="I42" i="57"/>
  <c r="H42" i="57"/>
  <c r="E42" i="57"/>
  <c r="C42" i="57"/>
  <c r="B42" i="57"/>
  <c r="O41" i="57"/>
  <c r="N41" i="57"/>
  <c r="L41" i="57"/>
  <c r="K41" i="57"/>
  <c r="J41" i="57"/>
  <c r="I41" i="57"/>
  <c r="H41" i="57"/>
  <c r="E41" i="57"/>
  <c r="C41" i="57"/>
  <c r="B41" i="57"/>
  <c r="L40" i="57"/>
  <c r="K40" i="57"/>
  <c r="J40" i="57"/>
  <c r="I40" i="57"/>
  <c r="H40" i="57"/>
  <c r="M40" i="57" s="1"/>
  <c r="E40" i="57"/>
  <c r="C40" i="57"/>
  <c r="B40" i="57"/>
  <c r="L39" i="57"/>
  <c r="K39" i="57"/>
  <c r="J39" i="57"/>
  <c r="I39" i="57"/>
  <c r="H39" i="57"/>
  <c r="M39" i="57" s="1"/>
  <c r="E39" i="57"/>
  <c r="C39" i="57"/>
  <c r="B39" i="57"/>
  <c r="L38" i="57"/>
  <c r="K38" i="57"/>
  <c r="J38" i="57"/>
  <c r="I38" i="57"/>
  <c r="H38" i="57"/>
  <c r="M38" i="57" s="1"/>
  <c r="E38" i="57"/>
  <c r="C38" i="57"/>
  <c r="B38" i="57"/>
  <c r="R37" i="57"/>
  <c r="S37" i="57" s="1"/>
  <c r="L37" i="57"/>
  <c r="N37" i="57" s="1"/>
  <c r="K37" i="57"/>
  <c r="J37" i="57"/>
  <c r="I37" i="57"/>
  <c r="H37" i="57"/>
  <c r="E37" i="57"/>
  <c r="C37" i="57"/>
  <c r="B37" i="57"/>
  <c r="R36" i="57"/>
  <c r="L36" i="57"/>
  <c r="K36" i="57"/>
  <c r="P36" i="57" s="1"/>
  <c r="J36" i="57"/>
  <c r="I36" i="57"/>
  <c r="H36" i="57"/>
  <c r="M36" i="57" s="1"/>
  <c r="E36" i="57"/>
  <c r="C36" i="57"/>
  <c r="B36" i="57"/>
  <c r="L35" i="57"/>
  <c r="O35" i="57" s="1"/>
  <c r="K35" i="57"/>
  <c r="P35" i="57" s="1"/>
  <c r="J35" i="57"/>
  <c r="I35" i="57"/>
  <c r="H35" i="57"/>
  <c r="M35" i="57" s="1"/>
  <c r="E35" i="57"/>
  <c r="C35" i="57"/>
  <c r="B35" i="57"/>
  <c r="R34" i="57"/>
  <c r="N34" i="57"/>
  <c r="L34" i="57"/>
  <c r="O34" i="57" s="1"/>
  <c r="K34" i="57"/>
  <c r="J34" i="57"/>
  <c r="I34" i="57"/>
  <c r="H34" i="57"/>
  <c r="E34" i="57"/>
  <c r="C34" i="57"/>
  <c r="B34" i="57"/>
  <c r="L33" i="57"/>
  <c r="K33" i="57"/>
  <c r="P33" i="57" s="1"/>
  <c r="J33" i="57"/>
  <c r="I33" i="57"/>
  <c r="H33" i="57"/>
  <c r="M33" i="57" s="1"/>
  <c r="E33" i="57"/>
  <c r="C33" i="57"/>
  <c r="B33" i="57"/>
  <c r="R32" i="57"/>
  <c r="L32" i="57"/>
  <c r="K32" i="57"/>
  <c r="J32" i="57"/>
  <c r="I32" i="57"/>
  <c r="H32" i="57"/>
  <c r="E32" i="57"/>
  <c r="C32" i="57"/>
  <c r="B32" i="57"/>
  <c r="O31" i="57"/>
  <c r="L31" i="57"/>
  <c r="P31" i="57" s="1"/>
  <c r="K31" i="57"/>
  <c r="J31" i="57"/>
  <c r="I31" i="57"/>
  <c r="H31" i="57"/>
  <c r="M31" i="57" s="1"/>
  <c r="E31" i="57"/>
  <c r="C31" i="57"/>
  <c r="B31" i="57"/>
  <c r="R30" i="57"/>
  <c r="L30" i="57"/>
  <c r="K30" i="57"/>
  <c r="J30" i="57"/>
  <c r="I30" i="57"/>
  <c r="H30" i="57"/>
  <c r="E30" i="57"/>
  <c r="C30" i="57"/>
  <c r="B30" i="57"/>
  <c r="L29" i="57"/>
  <c r="K29" i="57"/>
  <c r="P29" i="57" s="1"/>
  <c r="J29" i="57"/>
  <c r="I29" i="57"/>
  <c r="H29" i="57"/>
  <c r="M29" i="57" s="1"/>
  <c r="E29" i="57"/>
  <c r="C29" i="57"/>
  <c r="B29" i="57"/>
  <c r="L28" i="57"/>
  <c r="R28" i="57" s="1"/>
  <c r="K28" i="57"/>
  <c r="J28" i="57"/>
  <c r="I28" i="57"/>
  <c r="H28" i="57"/>
  <c r="E28" i="57"/>
  <c r="C28" i="57"/>
  <c r="B28" i="57"/>
  <c r="M27" i="57"/>
  <c r="L27" i="57"/>
  <c r="K27" i="57"/>
  <c r="P27" i="57" s="1"/>
  <c r="J27" i="57"/>
  <c r="I27" i="57"/>
  <c r="H27" i="57"/>
  <c r="E27" i="57"/>
  <c r="C27" i="57"/>
  <c r="B27" i="57"/>
  <c r="L26" i="57"/>
  <c r="K26" i="57"/>
  <c r="J26" i="57"/>
  <c r="I26" i="57"/>
  <c r="H26" i="57"/>
  <c r="E26" i="57"/>
  <c r="C26" i="57"/>
  <c r="B26" i="57"/>
  <c r="L25" i="57"/>
  <c r="R25" i="57" s="1"/>
  <c r="K25" i="57"/>
  <c r="P25" i="57" s="1"/>
  <c r="J25" i="57"/>
  <c r="I25" i="57"/>
  <c r="H25" i="57"/>
  <c r="E25" i="57"/>
  <c r="C25" i="57"/>
  <c r="B25" i="57"/>
  <c r="L24" i="57"/>
  <c r="R24" i="57" s="1"/>
  <c r="K24" i="57"/>
  <c r="J24" i="57"/>
  <c r="I24" i="57"/>
  <c r="H24" i="57"/>
  <c r="M24" i="57" s="1"/>
  <c r="E24" i="57"/>
  <c r="C24" i="57"/>
  <c r="B24" i="57"/>
  <c r="L23" i="57"/>
  <c r="K23" i="57"/>
  <c r="P23" i="57" s="1"/>
  <c r="J23" i="57"/>
  <c r="I23" i="57"/>
  <c r="H23" i="57"/>
  <c r="M23" i="57" s="1"/>
  <c r="E23" i="57"/>
  <c r="C23" i="57"/>
  <c r="B23" i="57"/>
  <c r="L22" i="57"/>
  <c r="O22" i="57" s="1"/>
  <c r="K22" i="57"/>
  <c r="J22" i="57"/>
  <c r="I22" i="57"/>
  <c r="H22" i="57"/>
  <c r="E22" i="57"/>
  <c r="C22" i="57"/>
  <c r="B22" i="57"/>
  <c r="R21" i="57"/>
  <c r="L21" i="57"/>
  <c r="K21" i="57"/>
  <c r="P21" i="57" s="1"/>
  <c r="J21" i="57"/>
  <c r="I21" i="57"/>
  <c r="M21" i="57" s="1"/>
  <c r="H21" i="57"/>
  <c r="E21" i="57"/>
  <c r="C21" i="57"/>
  <c r="B21" i="57"/>
  <c r="L20" i="57"/>
  <c r="K20" i="57"/>
  <c r="J20" i="57"/>
  <c r="I20" i="57"/>
  <c r="H20" i="57"/>
  <c r="E20" i="57"/>
  <c r="C20" i="57"/>
  <c r="B20" i="57"/>
  <c r="L19" i="57"/>
  <c r="K19" i="57"/>
  <c r="J19" i="57"/>
  <c r="I19" i="57"/>
  <c r="H19" i="57"/>
  <c r="E19" i="57"/>
  <c r="C19" i="57"/>
  <c r="B19" i="57"/>
  <c r="R18" i="57"/>
  <c r="N18" i="57"/>
  <c r="L18" i="57"/>
  <c r="K18" i="57"/>
  <c r="P18" i="57" s="1"/>
  <c r="J18" i="57"/>
  <c r="M18" i="57" s="1"/>
  <c r="I18" i="57"/>
  <c r="H18" i="57"/>
  <c r="E18" i="57"/>
  <c r="C18" i="57"/>
  <c r="B18" i="57"/>
  <c r="O17" i="57"/>
  <c r="N17" i="57"/>
  <c r="L17" i="57"/>
  <c r="R17" i="57" s="1"/>
  <c r="K17" i="57"/>
  <c r="J17" i="57"/>
  <c r="I17" i="57"/>
  <c r="H17" i="57"/>
  <c r="E17" i="57"/>
  <c r="C17" i="57"/>
  <c r="B17" i="57"/>
  <c r="L16" i="57"/>
  <c r="K16" i="57"/>
  <c r="P16" i="57" s="1"/>
  <c r="J16" i="57"/>
  <c r="I16" i="57"/>
  <c r="H16" i="57"/>
  <c r="E16" i="57"/>
  <c r="C16" i="57"/>
  <c r="B16" i="57"/>
  <c r="L15" i="57"/>
  <c r="O15" i="57" s="1"/>
  <c r="K15" i="57"/>
  <c r="J15" i="57"/>
  <c r="I15" i="57"/>
  <c r="H15" i="57"/>
  <c r="E15" i="57"/>
  <c r="C15" i="57"/>
  <c r="B15" i="57"/>
  <c r="N14" i="57"/>
  <c r="L14" i="57"/>
  <c r="K14" i="57"/>
  <c r="J14" i="57"/>
  <c r="I14" i="57"/>
  <c r="H14" i="57"/>
  <c r="M14" i="57" s="1"/>
  <c r="E14" i="57"/>
  <c r="C14" i="57"/>
  <c r="B14" i="57"/>
  <c r="R13" i="57"/>
  <c r="N13" i="57"/>
  <c r="L13" i="57"/>
  <c r="K13" i="57"/>
  <c r="J13" i="57"/>
  <c r="I13" i="57"/>
  <c r="M13" i="57" s="1"/>
  <c r="H13" i="57"/>
  <c r="E13" i="57"/>
  <c r="C13" i="57"/>
  <c r="B13" i="57"/>
  <c r="L12" i="57"/>
  <c r="O12" i="57" s="1"/>
  <c r="K12" i="57"/>
  <c r="J12" i="57"/>
  <c r="I12" i="57"/>
  <c r="H12" i="57"/>
  <c r="E12" i="57"/>
  <c r="C12" i="57"/>
  <c r="B12" i="57"/>
  <c r="P11" i="57"/>
  <c r="L11" i="57"/>
  <c r="O11" i="57" s="1"/>
  <c r="K11" i="57"/>
  <c r="N11" i="57" s="1"/>
  <c r="J11" i="57"/>
  <c r="I11" i="57"/>
  <c r="H11" i="57"/>
  <c r="M11" i="57" s="1"/>
  <c r="E11" i="57"/>
  <c r="C11" i="57"/>
  <c r="B11" i="57"/>
  <c r="P10" i="57"/>
  <c r="N10" i="57"/>
  <c r="L10" i="57"/>
  <c r="O10" i="57" s="1"/>
  <c r="K10" i="57"/>
  <c r="J10" i="57"/>
  <c r="I10" i="57"/>
  <c r="H10" i="57"/>
  <c r="M10" i="57" s="1"/>
  <c r="Q10" i="57" s="1"/>
  <c r="E10" i="57"/>
  <c r="C10" i="57"/>
  <c r="B10" i="57"/>
  <c r="L9" i="57"/>
  <c r="N9" i="57" s="1"/>
  <c r="K9" i="57"/>
  <c r="J9" i="57"/>
  <c r="I9" i="57"/>
  <c r="H9" i="57"/>
  <c r="E9" i="57"/>
  <c r="C9" i="57"/>
  <c r="B9" i="57"/>
  <c r="R8" i="57"/>
  <c r="L8" i="57"/>
  <c r="K8" i="57"/>
  <c r="J8" i="57"/>
  <c r="I8" i="57"/>
  <c r="H8" i="57"/>
  <c r="E8" i="57"/>
  <c r="C8" i="57"/>
  <c r="B8" i="57"/>
  <c r="L7" i="57"/>
  <c r="K7" i="57"/>
  <c r="J7" i="57"/>
  <c r="I7" i="57"/>
  <c r="H7" i="57"/>
  <c r="E7" i="57"/>
  <c r="C7" i="57"/>
  <c r="B7" i="57"/>
  <c r="L6" i="57"/>
  <c r="K6" i="57"/>
  <c r="J6" i="57"/>
  <c r="I6" i="57"/>
  <c r="H6" i="57"/>
  <c r="M6" i="57" s="1"/>
  <c r="E6" i="57"/>
  <c r="C6" i="57"/>
  <c r="B6" i="57"/>
  <c r="R5" i="57"/>
  <c r="N5" i="57"/>
  <c r="L5" i="57"/>
  <c r="K5" i="57"/>
  <c r="J5" i="57"/>
  <c r="I5" i="57"/>
  <c r="M5" i="57" s="1"/>
  <c r="H5" i="57"/>
  <c r="E5" i="57"/>
  <c r="C5" i="57"/>
  <c r="B5" i="57"/>
  <c r="L4" i="57"/>
  <c r="O4" i="57" s="1"/>
  <c r="K4" i="57"/>
  <c r="J4" i="57"/>
  <c r="I4" i="57"/>
  <c r="H4" i="57"/>
  <c r="E4" i="57"/>
  <c r="C4" i="57"/>
  <c r="B4" i="57"/>
  <c r="A4" i="57"/>
  <c r="A5" i="57" s="1"/>
  <c r="A6" i="57" s="1"/>
  <c r="A7" i="57" s="1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59" i="57" s="1"/>
  <c r="A60" i="57" s="1"/>
  <c r="A61" i="57" s="1"/>
  <c r="A62" i="57" s="1"/>
  <c r="A63" i="57" s="1"/>
  <c r="A64" i="57" s="1"/>
  <c r="A65" i="57" s="1"/>
  <c r="A66" i="57" s="1"/>
  <c r="A67" i="57" s="1"/>
  <c r="A68" i="57" s="1"/>
  <c r="A69" i="57" s="1"/>
  <c r="A70" i="57" s="1"/>
  <c r="A71" i="57" s="1"/>
  <c r="A72" i="57" s="1"/>
  <c r="A73" i="57" s="1"/>
  <c r="A74" i="57" s="1"/>
  <c r="A75" i="57" s="1"/>
  <c r="A76" i="57" s="1"/>
  <c r="A77" i="57" s="1"/>
  <c r="A78" i="57" s="1"/>
  <c r="A79" i="57" s="1"/>
  <c r="A80" i="57" s="1"/>
  <c r="A81" i="57" s="1"/>
  <c r="A82" i="57" s="1"/>
  <c r="A83" i="57" s="1"/>
  <c r="A84" i="57" s="1"/>
  <c r="A85" i="57" s="1"/>
  <c r="A86" i="57" s="1"/>
  <c r="A87" i="57" s="1"/>
  <c r="A88" i="57" s="1"/>
  <c r="A89" i="57" s="1"/>
  <c r="A90" i="57" s="1"/>
  <c r="A91" i="57" s="1"/>
  <c r="Q90" i="57" l="1"/>
  <c r="S5" i="57"/>
  <c r="O9" i="57"/>
  <c r="S13" i="57"/>
  <c r="M9" i="57"/>
  <c r="Q9" i="57" s="1"/>
  <c r="R9" i="57"/>
  <c r="N21" i="57"/>
  <c r="O37" i="57"/>
  <c r="R40" i="57"/>
  <c r="X40" i="57" s="1"/>
  <c r="M42" i="57"/>
  <c r="P44" i="57"/>
  <c r="M45" i="57"/>
  <c r="M49" i="57"/>
  <c r="M51" i="57"/>
  <c r="M53" i="57"/>
  <c r="P62" i="57"/>
  <c r="O65" i="57"/>
  <c r="M72" i="57"/>
  <c r="O78" i="57"/>
  <c r="O80" i="57"/>
  <c r="N82" i="57"/>
  <c r="Q82" i="57" s="1"/>
  <c r="M86" i="57"/>
  <c r="P89" i="57"/>
  <c r="P14" i="57"/>
  <c r="P22" i="57"/>
  <c r="S32" i="57"/>
  <c r="O38" i="57"/>
  <c r="S44" i="57"/>
  <c r="M87" i="57"/>
  <c r="N88" i="57"/>
  <c r="M4" i="57"/>
  <c r="S8" i="57"/>
  <c r="M12" i="57"/>
  <c r="S24" i="57"/>
  <c r="O48" i="57"/>
  <c r="N50" i="57"/>
  <c r="Q50" i="57" s="1"/>
  <c r="P55" i="57"/>
  <c r="M62" i="57"/>
  <c r="O63" i="57"/>
  <c r="M65" i="57"/>
  <c r="R70" i="57"/>
  <c r="N71" i="57"/>
  <c r="P78" i="57"/>
  <c r="S79" i="57"/>
  <c r="M80" i="57"/>
  <c r="X81" i="57"/>
  <c r="X8" i="57"/>
  <c r="S9" i="57"/>
  <c r="M15" i="57"/>
  <c r="O18" i="57"/>
  <c r="Q18" i="57" s="1"/>
  <c r="M19" i="57"/>
  <c r="O26" i="57"/>
  <c r="O27" i="57"/>
  <c r="N28" i="57"/>
  <c r="M30" i="57"/>
  <c r="N32" i="57"/>
  <c r="N38" i="57"/>
  <c r="R41" i="57"/>
  <c r="S41" i="57" s="1"/>
  <c r="M47" i="57"/>
  <c r="S49" i="57"/>
  <c r="P52" i="57"/>
  <c r="P53" i="57"/>
  <c r="O56" i="57"/>
  <c r="N58" i="57"/>
  <c r="Q58" i="57" s="1"/>
  <c r="X64" i="57"/>
  <c r="M68" i="57"/>
  <c r="M69" i="57"/>
  <c r="O71" i="57"/>
  <c r="N72" i="57"/>
  <c r="M73" i="57"/>
  <c r="Q73" i="57" s="1"/>
  <c r="R78" i="57"/>
  <c r="N79" i="57"/>
  <c r="N81" i="57"/>
  <c r="O85" i="57"/>
  <c r="O86" i="57"/>
  <c r="O88" i="57"/>
  <c r="M37" i="57"/>
  <c r="Q37" i="57" s="1"/>
  <c r="P38" i="57"/>
  <c r="X49" i="57"/>
  <c r="P56" i="57"/>
  <c r="S57" i="57"/>
  <c r="O81" i="57"/>
  <c r="P88" i="57"/>
  <c r="N66" i="57"/>
  <c r="Q66" i="57" s="1"/>
  <c r="N4" i="57"/>
  <c r="N12" i="57"/>
  <c r="R14" i="57"/>
  <c r="X14" i="57" s="1"/>
  <c r="P15" i="57"/>
  <c r="M17" i="57"/>
  <c r="Q17" i="57" s="1"/>
  <c r="O28" i="57"/>
  <c r="X32" i="57"/>
  <c r="M34" i="57"/>
  <c r="Q34" i="57" s="1"/>
  <c r="O36" i="57"/>
  <c r="P37" i="57"/>
  <c r="R38" i="57"/>
  <c r="X38" i="57" s="1"/>
  <c r="S40" i="57"/>
  <c r="R45" i="57"/>
  <c r="X45" i="57" s="1"/>
  <c r="O46" i="57"/>
  <c r="Q46" i="57" s="1"/>
  <c r="N49" i="57"/>
  <c r="R53" i="57"/>
  <c r="N54" i="57"/>
  <c r="R56" i="57"/>
  <c r="X56" i="57" s="1"/>
  <c r="X57" i="57"/>
  <c r="S60" i="57"/>
  <c r="O61" i="57"/>
  <c r="S62" i="57"/>
  <c r="M63" i="57"/>
  <c r="Q63" i="57" s="1"/>
  <c r="P64" i="57"/>
  <c r="S65" i="57"/>
  <c r="O72" i="57"/>
  <c r="N74" i="57"/>
  <c r="Q74" i="57" s="1"/>
  <c r="M78" i="57"/>
  <c r="Q78" i="57" s="1"/>
  <c r="P79" i="57"/>
  <c r="S80" i="57"/>
  <c r="P81" i="57"/>
  <c r="P86" i="57"/>
  <c r="N87" i="57"/>
  <c r="M88" i="57"/>
  <c r="Q88" i="57" s="1"/>
  <c r="R88" i="57"/>
  <c r="X88" i="57" s="1"/>
  <c r="X89" i="57"/>
  <c r="Q38" i="57"/>
  <c r="M41" i="57"/>
  <c r="Q41" i="57" s="1"/>
  <c r="O49" i="57"/>
  <c r="O54" i="57"/>
  <c r="N57" i="57"/>
  <c r="Q57" i="57" s="1"/>
  <c r="X65" i="57"/>
  <c r="Q81" i="57"/>
  <c r="X87" i="57"/>
  <c r="X9" i="57"/>
  <c r="M71" i="57"/>
  <c r="P72" i="57"/>
  <c r="S73" i="57"/>
  <c r="X80" i="57"/>
  <c r="R4" i="57"/>
  <c r="X4" i="57" s="1"/>
  <c r="X5" i="57"/>
  <c r="M7" i="57"/>
  <c r="M8" i="57"/>
  <c r="P9" i="57"/>
  <c r="R12" i="57"/>
  <c r="X12" i="57" s="1"/>
  <c r="O16" i="57"/>
  <c r="P17" i="57"/>
  <c r="X18" i="57"/>
  <c r="M22" i="57"/>
  <c r="M25" i="57"/>
  <c r="M26" i="57"/>
  <c r="R29" i="57"/>
  <c r="X29" i="57" s="1"/>
  <c r="O30" i="57"/>
  <c r="R33" i="57"/>
  <c r="S33" i="57" s="1"/>
  <c r="N40" i="57"/>
  <c r="P41" i="57"/>
  <c r="R46" i="57"/>
  <c r="X47" i="57"/>
  <c r="S48" i="57"/>
  <c r="P49" i="57"/>
  <c r="P54" i="57"/>
  <c r="O57" i="57"/>
  <c r="O62" i="57"/>
  <c r="M64" i="57"/>
  <c r="N65" i="57"/>
  <c r="O69" i="57"/>
  <c r="O70" i="57"/>
  <c r="Q70" i="57" s="1"/>
  <c r="R72" i="57"/>
  <c r="X72" i="57" s="1"/>
  <c r="X73" i="57"/>
  <c r="S76" i="57"/>
  <c r="P77" i="57"/>
  <c r="M79" i="57"/>
  <c r="N80" i="57"/>
  <c r="M84" i="57"/>
  <c r="M85" i="57"/>
  <c r="O87" i="57"/>
  <c r="O89" i="57"/>
  <c r="Q89" i="57" s="1"/>
  <c r="Q14" i="57"/>
  <c r="Q21" i="57"/>
  <c r="X28" i="57"/>
  <c r="S28" i="57"/>
  <c r="Q11" i="57"/>
  <c r="P4" i="57"/>
  <c r="O5" i="57"/>
  <c r="Q5" i="57" s="1"/>
  <c r="N6" i="57"/>
  <c r="R10" i="57"/>
  <c r="S10" i="57" s="1"/>
  <c r="P12" i="57"/>
  <c r="O13" i="57"/>
  <c r="Q13" i="57" s="1"/>
  <c r="O14" i="57"/>
  <c r="M16" i="57"/>
  <c r="R16" i="57"/>
  <c r="X16" i="57" s="1"/>
  <c r="S17" i="57"/>
  <c r="S18" i="57"/>
  <c r="R19" i="57"/>
  <c r="X19" i="57" s="1"/>
  <c r="N19" i="57"/>
  <c r="N20" i="57"/>
  <c r="O21" i="57"/>
  <c r="X24" i="57"/>
  <c r="X25" i="57"/>
  <c r="P28" i="57"/>
  <c r="X30" i="57"/>
  <c r="N33" i="57"/>
  <c r="P34" i="57"/>
  <c r="S36" i="57"/>
  <c r="O40" i="57"/>
  <c r="R42" i="57"/>
  <c r="S42" i="57" s="1"/>
  <c r="P46" i="57"/>
  <c r="S47" i="57"/>
  <c r="X48" i="57"/>
  <c r="S52" i="57"/>
  <c r="Q64" i="57"/>
  <c r="Q79" i="57"/>
  <c r="P5" i="57"/>
  <c r="O6" i="57"/>
  <c r="N7" i="57"/>
  <c r="R11" i="57"/>
  <c r="X11" i="57" s="1"/>
  <c r="P13" i="57"/>
  <c r="O20" i="57"/>
  <c r="R22" i="57"/>
  <c r="X22" i="57" s="1"/>
  <c r="N26" i="57"/>
  <c r="Q26" i="57" s="1"/>
  <c r="M28" i="57"/>
  <c r="Q28" i="57" s="1"/>
  <c r="S29" i="57"/>
  <c r="S30" i="57"/>
  <c r="N31" i="57"/>
  <c r="Q31" i="57" s="1"/>
  <c r="R31" i="57"/>
  <c r="O33" i="57"/>
  <c r="X36" i="57"/>
  <c r="X37" i="57"/>
  <c r="O39" i="57"/>
  <c r="P40" i="57"/>
  <c r="X42" i="57"/>
  <c r="N45" i="57"/>
  <c r="Q45" i="57" s="1"/>
  <c r="Q55" i="57"/>
  <c r="M61" i="57"/>
  <c r="Q72" i="57"/>
  <c r="Q86" i="57"/>
  <c r="P6" i="57"/>
  <c r="O7" i="57"/>
  <c r="N8" i="57"/>
  <c r="S11" i="57"/>
  <c r="X17" i="57"/>
  <c r="O19" i="57"/>
  <c r="Q19" i="57" s="1"/>
  <c r="P20" i="57"/>
  <c r="N25" i="57"/>
  <c r="P26" i="57"/>
  <c r="O32" i="57"/>
  <c r="P39" i="57"/>
  <c r="Q40" i="57"/>
  <c r="R43" i="57"/>
  <c r="S43" i="57" s="1"/>
  <c r="N43" i="57"/>
  <c r="Q43" i="57" s="1"/>
  <c r="P7" i="57"/>
  <c r="O8" i="57"/>
  <c r="P19" i="57"/>
  <c r="M20" i="57"/>
  <c r="Q20" i="57" s="1"/>
  <c r="R20" i="57"/>
  <c r="X20" i="57" s="1"/>
  <c r="S21" i="57"/>
  <c r="S22" i="57"/>
  <c r="N23" i="57"/>
  <c r="R23" i="57"/>
  <c r="S23" i="57" s="1"/>
  <c r="N24" i="57"/>
  <c r="Q24" i="57" s="1"/>
  <c r="O25" i="57"/>
  <c r="P32" i="57"/>
  <c r="X34" i="57"/>
  <c r="X46" i="57"/>
  <c r="Q56" i="57"/>
  <c r="R59" i="57"/>
  <c r="X59" i="57" s="1"/>
  <c r="P59" i="57"/>
  <c r="O59" i="57"/>
  <c r="N59" i="57"/>
  <c r="Q59" i="57" s="1"/>
  <c r="S84" i="57"/>
  <c r="Q87" i="57"/>
  <c r="R6" i="57"/>
  <c r="S6" i="57" s="1"/>
  <c r="P8" i="57"/>
  <c r="O24" i="57"/>
  <c r="R26" i="57"/>
  <c r="X26" i="57" s="1"/>
  <c r="N30" i="57"/>
  <c r="Q30" i="57" s="1"/>
  <c r="M32" i="57"/>
  <c r="S34" i="57"/>
  <c r="R35" i="57"/>
  <c r="X35" i="57" s="1"/>
  <c r="N35" i="57"/>
  <c r="Q35" i="57" s="1"/>
  <c r="N36" i="57"/>
  <c r="Q36" i="57" s="1"/>
  <c r="O43" i="57"/>
  <c r="O47" i="57"/>
  <c r="Q47" i="57" s="1"/>
  <c r="Q48" i="57"/>
  <c r="R7" i="57"/>
  <c r="S7" i="57" s="1"/>
  <c r="X13" i="57"/>
  <c r="N15" i="57"/>
  <c r="Q15" i="57" s="1"/>
  <c r="R15" i="57"/>
  <c r="N16" i="57"/>
  <c r="X21" i="57"/>
  <c r="O23" i="57"/>
  <c r="Q23" i="57" s="1"/>
  <c r="P24" i="57"/>
  <c r="N29" i="57"/>
  <c r="P30" i="57"/>
  <c r="N42" i="57"/>
  <c r="Q42" i="57" s="1"/>
  <c r="P43" i="57"/>
  <c r="M44" i="57"/>
  <c r="Q44" i="57" s="1"/>
  <c r="S45" i="57"/>
  <c r="S46" i="57"/>
  <c r="P47" i="57"/>
  <c r="M54" i="57"/>
  <c r="Q54" i="57" s="1"/>
  <c r="N22" i="57"/>
  <c r="Q22" i="57" s="1"/>
  <c r="S25" i="57"/>
  <c r="S26" i="57"/>
  <c r="R27" i="57"/>
  <c r="N27" i="57"/>
  <c r="Q27" i="57" s="1"/>
  <c r="O29" i="57"/>
  <c r="R51" i="57"/>
  <c r="X51" i="57" s="1"/>
  <c r="P51" i="57"/>
  <c r="O51" i="57"/>
  <c r="N51" i="57"/>
  <c r="N39" i="57"/>
  <c r="Q39" i="57" s="1"/>
  <c r="R39" i="57"/>
  <c r="S39" i="57" s="1"/>
  <c r="Q71" i="57"/>
  <c r="X52" i="57"/>
  <c r="S53" i="57"/>
  <c r="X60" i="57"/>
  <c r="S61" i="57"/>
  <c r="X68" i="57"/>
  <c r="S69" i="57"/>
  <c r="X76" i="57"/>
  <c r="S77" i="57"/>
  <c r="X84" i="57"/>
  <c r="S85" i="57"/>
  <c r="X53" i="57"/>
  <c r="R55" i="57"/>
  <c r="X55" i="57" s="1"/>
  <c r="X61" i="57"/>
  <c r="R63" i="57"/>
  <c r="S63" i="57" s="1"/>
  <c r="N67" i="57"/>
  <c r="Q67" i="57" s="1"/>
  <c r="X69" i="57"/>
  <c r="S70" i="57"/>
  <c r="R71" i="57"/>
  <c r="S71" i="57" s="1"/>
  <c r="N75" i="57"/>
  <c r="X77" i="57"/>
  <c r="S78" i="57"/>
  <c r="N83" i="57"/>
  <c r="X85" i="57"/>
  <c r="S86" i="57"/>
  <c r="N91" i="57"/>
  <c r="N52" i="57"/>
  <c r="X54" i="57"/>
  <c r="N60" i="57"/>
  <c r="X62" i="57"/>
  <c r="O67" i="57"/>
  <c r="N68" i="57"/>
  <c r="Q68" i="57" s="1"/>
  <c r="X70" i="57"/>
  <c r="O75" i="57"/>
  <c r="N76" i="57"/>
  <c r="X78" i="57"/>
  <c r="O83" i="57"/>
  <c r="N84" i="57"/>
  <c r="X86" i="57"/>
  <c r="S87" i="57"/>
  <c r="O91" i="57"/>
  <c r="O52" i="57"/>
  <c r="N53" i="57"/>
  <c r="Q53" i="57" s="1"/>
  <c r="S56" i="57"/>
  <c r="O60" i="57"/>
  <c r="N61" i="57"/>
  <c r="X63" i="57"/>
  <c r="S64" i="57"/>
  <c r="P67" i="57"/>
  <c r="O68" i="57"/>
  <c r="N69" i="57"/>
  <c r="Q69" i="57" s="1"/>
  <c r="S72" i="57"/>
  <c r="P75" i="57"/>
  <c r="O76" i="57"/>
  <c r="N77" i="57"/>
  <c r="Q77" i="57" s="1"/>
  <c r="X79" i="57"/>
  <c r="P83" i="57"/>
  <c r="O84" i="57"/>
  <c r="N85" i="57"/>
  <c r="Q85" i="57" s="1"/>
  <c r="P91" i="57"/>
  <c r="R50" i="57"/>
  <c r="X50" i="57" s="1"/>
  <c r="R58" i="57"/>
  <c r="X58" i="57" s="1"/>
  <c r="R66" i="57"/>
  <c r="X66" i="57" s="1"/>
  <c r="P68" i="57"/>
  <c r="R74" i="57"/>
  <c r="X74" i="57" s="1"/>
  <c r="P76" i="57"/>
  <c r="R82" i="57"/>
  <c r="S82" i="57" s="1"/>
  <c r="P84" i="57"/>
  <c r="R90" i="57"/>
  <c r="S90" i="57" s="1"/>
  <c r="R67" i="57"/>
  <c r="X67" i="57" s="1"/>
  <c r="R75" i="57"/>
  <c r="S75" i="57" s="1"/>
  <c r="R83" i="57"/>
  <c r="X83" i="57" s="1"/>
  <c r="R91" i="57"/>
  <c r="X91" i="57" s="1"/>
  <c r="AD19" i="54"/>
  <c r="AM16" i="54"/>
  <c r="AL16" i="54"/>
  <c r="N26" i="49"/>
  <c r="N25" i="49"/>
  <c r="Q60" i="57" l="1"/>
  <c r="X71" i="57"/>
  <c r="Q75" i="57"/>
  <c r="Q51" i="57"/>
  <c r="Q6" i="57"/>
  <c r="S38" i="57"/>
  <c r="Q76" i="57"/>
  <c r="Q52" i="57"/>
  <c r="S88" i="57"/>
  <c r="Q91" i="57"/>
  <c r="Q8" i="57"/>
  <c r="Q7" i="57"/>
  <c r="X33" i="57"/>
  <c r="S12" i="57"/>
  <c r="S14" i="57"/>
  <c r="Q49" i="57"/>
  <c r="Q65" i="57"/>
  <c r="Q12" i="57"/>
  <c r="Q83" i="57"/>
  <c r="Q25" i="57"/>
  <c r="S4" i="57"/>
  <c r="Q84" i="57"/>
  <c r="S59" i="57"/>
  <c r="Q62" i="57"/>
  <c r="Q4" i="57"/>
  <c r="Q33" i="57"/>
  <c r="Q80" i="57"/>
  <c r="X41" i="57"/>
  <c r="S67" i="57"/>
  <c r="X27" i="57"/>
  <c r="S27" i="57"/>
  <c r="S58" i="57"/>
  <c r="X15" i="57"/>
  <c r="S15" i="57"/>
  <c r="S55" i="57"/>
  <c r="X90" i="57"/>
  <c r="X6" i="57"/>
  <c r="S83" i="57"/>
  <c r="S51" i="57"/>
  <c r="Q29" i="57"/>
  <c r="Q32" i="57"/>
  <c r="X10" i="57"/>
  <c r="S50" i="57"/>
  <c r="S20" i="57"/>
  <c r="X7" i="57"/>
  <c r="S35" i="57"/>
  <c r="S74" i="57"/>
  <c r="S66" i="57"/>
  <c r="Q61" i="57"/>
  <c r="S19" i="57"/>
  <c r="S16" i="57"/>
  <c r="S91" i="57"/>
  <c r="S31" i="57"/>
  <c r="X31" i="57"/>
  <c r="X75" i="57"/>
  <c r="X23" i="57"/>
  <c r="X82" i="57"/>
  <c r="X43" i="57"/>
  <c r="Q16" i="57"/>
  <c r="X39" i="57"/>
  <c r="AH17" i="54"/>
  <c r="AH18" i="54"/>
  <c r="AH19" i="54"/>
  <c r="AH20" i="54"/>
  <c r="AH21" i="54"/>
  <c r="AH22" i="54"/>
  <c r="AH16" i="54"/>
  <c r="AF17" i="54"/>
  <c r="AF18" i="54"/>
  <c r="AF19" i="54"/>
  <c r="AF20" i="54"/>
  <c r="AF21" i="54"/>
  <c r="AF22" i="54"/>
  <c r="AF16" i="54"/>
  <c r="X17" i="54"/>
  <c r="X18" i="54"/>
  <c r="X19" i="54"/>
  <c r="X20" i="54"/>
  <c r="X21" i="54"/>
  <c r="X22" i="54"/>
  <c r="X16" i="54"/>
  <c r="T17" i="54"/>
  <c r="T18" i="54"/>
  <c r="T19" i="54"/>
  <c r="T20" i="54"/>
  <c r="T21" i="54"/>
  <c r="T22" i="54"/>
  <c r="T16" i="54"/>
  <c r="R22" i="54"/>
  <c r="R17" i="54"/>
  <c r="R18" i="54"/>
  <c r="R19" i="54"/>
  <c r="R20" i="54"/>
  <c r="R21" i="54"/>
  <c r="R16" i="54"/>
  <c r="N22" i="54"/>
  <c r="N19" i="54"/>
  <c r="N17" i="54"/>
  <c r="N18" i="54"/>
  <c r="N20" i="54"/>
  <c r="N21" i="54"/>
  <c r="N16" i="54"/>
  <c r="F18" i="54"/>
  <c r="D17" i="54"/>
  <c r="D18" i="54"/>
  <c r="D19" i="54"/>
  <c r="D20" i="54"/>
  <c r="D21" i="54"/>
  <c r="D22" i="54"/>
  <c r="D16" i="54"/>
  <c r="H18" i="49" l="1"/>
  <c r="S16" i="49"/>
  <c r="T16" i="49" s="1"/>
  <c r="S14" i="49"/>
  <c r="S17" i="49" s="1"/>
  <c r="T17" i="49" s="1"/>
  <c r="L7" i="49"/>
  <c r="K7" i="49"/>
  <c r="K5" i="49"/>
  <c r="J5" i="49"/>
  <c r="S15" i="49" l="1"/>
  <c r="T15" i="49" s="1"/>
  <c r="D8" i="54" l="1"/>
  <c r="H8" i="54" s="1"/>
  <c r="D7" i="54"/>
  <c r="F7" i="54" s="1"/>
  <c r="D5" i="54"/>
  <c r="D9" i="54" s="1"/>
  <c r="D4" i="54"/>
  <c r="H4" i="54" s="1"/>
  <c r="H3" i="54"/>
  <c r="D3" i="54"/>
  <c r="F3" i="54" s="1"/>
  <c r="K21" i="53"/>
  <c r="K18" i="53"/>
  <c r="H16" i="53"/>
  <c r="H17" i="53"/>
  <c r="H18" i="53"/>
  <c r="H19" i="53"/>
  <c r="H20" i="53"/>
  <c r="H21" i="53"/>
  <c r="H15" i="53"/>
  <c r="G18" i="38"/>
  <c r="G17" i="38"/>
  <c r="G16" i="38"/>
  <c r="G15" i="38"/>
  <c r="G14" i="38"/>
  <c r="G13" i="38"/>
  <c r="F9" i="54" l="1"/>
  <c r="H9" i="54"/>
  <c r="F4" i="54"/>
  <c r="H7" i="54"/>
  <c r="J8" i="54"/>
  <c r="F8" i="54"/>
  <c r="D6" i="54"/>
  <c r="H6" i="54" l="1"/>
  <c r="F6" i="54"/>
  <c r="D16" i="53" l="1"/>
  <c r="D17" i="53"/>
  <c r="D18" i="53"/>
  <c r="D19" i="53"/>
  <c r="D20" i="53"/>
  <c r="D21" i="53"/>
  <c r="D15" i="53"/>
  <c r="D9" i="53"/>
  <c r="H9" i="53" s="1"/>
  <c r="J8" i="53"/>
  <c r="D8" i="53"/>
  <c r="H8" i="53" s="1"/>
  <c r="D7" i="53"/>
  <c r="H7" i="53" s="1"/>
  <c r="D5" i="53"/>
  <c r="D6" i="53" s="1"/>
  <c r="H4" i="53"/>
  <c r="D4" i="53"/>
  <c r="F4" i="53" s="1"/>
  <c r="D3" i="53"/>
  <c r="H3" i="53" s="1"/>
  <c r="P7" i="9"/>
  <c r="P8" i="9"/>
  <c r="P11" i="9"/>
  <c r="P12" i="9"/>
  <c r="P13" i="9"/>
  <c r="P16" i="9"/>
  <c r="P19" i="9"/>
  <c r="P21" i="9"/>
  <c r="P22" i="9"/>
  <c r="P26" i="9"/>
  <c r="P28" i="9"/>
  <c r="P30" i="9"/>
  <c r="P31" i="9"/>
  <c r="P32" i="9"/>
  <c r="P33" i="9"/>
  <c r="P34" i="9"/>
  <c r="P35" i="9"/>
  <c r="P36" i="9"/>
  <c r="P37" i="9"/>
  <c r="P38" i="9"/>
  <c r="P39" i="9"/>
  <c r="P40" i="9"/>
  <c r="P41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9" i="9"/>
  <c r="P60" i="9"/>
  <c r="P63" i="9"/>
  <c r="P64" i="9"/>
  <c r="P65" i="9"/>
  <c r="P66" i="9"/>
  <c r="P67" i="9"/>
  <c r="P68" i="9"/>
  <c r="P69" i="9"/>
  <c r="P70" i="9"/>
  <c r="P72" i="9"/>
  <c r="P73" i="9"/>
  <c r="P74" i="9"/>
  <c r="P75" i="9"/>
  <c r="P76" i="9"/>
  <c r="P77" i="9"/>
  <c r="P79" i="9"/>
  <c r="P80" i="9"/>
  <c r="P81" i="9"/>
  <c r="P82" i="9"/>
  <c r="P83" i="9"/>
  <c r="P84" i="9"/>
  <c r="P85" i="9"/>
  <c r="P86" i="9"/>
  <c r="P87" i="9"/>
  <c r="P89" i="9"/>
  <c r="P90" i="9"/>
  <c r="P91" i="9"/>
  <c r="P93" i="9"/>
  <c r="P94" i="9"/>
  <c r="P95" i="9"/>
  <c r="P96" i="9"/>
  <c r="P97" i="9"/>
  <c r="P98" i="9"/>
  <c r="P99" i="9"/>
  <c r="P6" i="9"/>
  <c r="P27" i="9" l="1"/>
  <c r="Q27" i="9" s="1"/>
  <c r="H105" i="9" s="1"/>
  <c r="P78" i="9"/>
  <c r="Q78" i="9" s="1"/>
  <c r="H109" i="9" s="1"/>
  <c r="P100" i="9"/>
  <c r="Q100" i="9" s="1"/>
  <c r="H110" i="9" s="1"/>
  <c r="H111" i="9" s="1"/>
  <c r="P71" i="9"/>
  <c r="Q71" i="9" s="1"/>
  <c r="H108" i="9" s="1"/>
  <c r="P18" i="9"/>
  <c r="Q18" i="9" s="1"/>
  <c r="H104" i="9" s="1"/>
  <c r="P42" i="9"/>
  <c r="Q42" i="9" s="1"/>
  <c r="H106" i="9" s="1"/>
  <c r="P61" i="9"/>
  <c r="Q61" i="9" s="1"/>
  <c r="H107" i="9" s="1"/>
  <c r="H6" i="53"/>
  <c r="F6" i="53"/>
  <c r="F3" i="53"/>
  <c r="F9" i="53"/>
  <c r="F7" i="53"/>
  <c r="F8" i="53"/>
  <c r="H112" i="9"/>
  <c r="H115" i="9" l="1"/>
  <c r="H116" i="9"/>
  <c r="H113" i="9"/>
  <c r="H114" i="9"/>
  <c r="K15" i="4" l="1"/>
  <c r="D16" i="4"/>
  <c r="D17" i="4"/>
  <c r="D18" i="4"/>
  <c r="D19" i="4"/>
  <c r="D20" i="4"/>
  <c r="D21" i="4"/>
  <c r="D15" i="4"/>
  <c r="G21" i="4"/>
  <c r="G20" i="4"/>
  <c r="G19" i="4"/>
  <c r="G18" i="4"/>
  <c r="G17" i="4"/>
  <c r="G16" i="4"/>
  <c r="G15" i="4"/>
  <c r="D7" i="4"/>
  <c r="D6" i="4"/>
  <c r="D5" i="4"/>
  <c r="D4" i="4"/>
  <c r="D3" i="4"/>
  <c r="O20" i="6"/>
  <c r="O18" i="6"/>
  <c r="O16" i="6"/>
  <c r="G11" i="34" l="1"/>
  <c r="G15" i="34"/>
  <c r="G19" i="34"/>
  <c r="G24" i="34"/>
  <c r="M53" i="5" l="1"/>
  <c r="M90" i="5"/>
  <c r="M95" i="5"/>
  <c r="M96" i="5"/>
  <c r="K98" i="5"/>
  <c r="M98" i="5" s="1"/>
  <c r="K97" i="5"/>
  <c r="M97" i="5" s="1"/>
  <c r="K96" i="5"/>
  <c r="K95" i="5"/>
  <c r="K94" i="5"/>
  <c r="M94" i="5" s="1"/>
  <c r="K93" i="5"/>
  <c r="M93" i="5" s="1"/>
  <c r="K92" i="5"/>
  <c r="M92" i="5" s="1"/>
  <c r="K91" i="5"/>
  <c r="M91" i="5" s="1"/>
  <c r="K90" i="5"/>
  <c r="K89" i="5"/>
  <c r="M89" i="5" s="1"/>
  <c r="K88" i="5"/>
  <c r="M88" i="5" s="1"/>
  <c r="K87" i="5"/>
  <c r="M87" i="5" s="1"/>
  <c r="K86" i="5"/>
  <c r="M86" i="5" s="1"/>
  <c r="K85" i="5"/>
  <c r="M85" i="5" s="1"/>
  <c r="K84" i="5"/>
  <c r="M84" i="5" s="1"/>
  <c r="K83" i="5"/>
  <c r="M83" i="5" s="1"/>
  <c r="K82" i="5"/>
  <c r="M82" i="5" s="1"/>
  <c r="K81" i="5"/>
  <c r="M81" i="5" s="1"/>
  <c r="K80" i="5"/>
  <c r="M80" i="5" s="1"/>
  <c r="K79" i="5"/>
  <c r="M79" i="5" s="1"/>
  <c r="K78" i="5"/>
  <c r="M78" i="5" s="1"/>
  <c r="K76" i="5"/>
  <c r="M76" i="5" s="1"/>
  <c r="K75" i="5"/>
  <c r="M75" i="5" s="1"/>
  <c r="K74" i="5"/>
  <c r="M74" i="5" s="1"/>
  <c r="K73" i="5"/>
  <c r="M73" i="5" s="1"/>
  <c r="K72" i="5"/>
  <c r="M72" i="5" s="1"/>
  <c r="K71" i="5"/>
  <c r="M71" i="5" s="1"/>
  <c r="K69" i="5"/>
  <c r="M69" i="5" s="1"/>
  <c r="K68" i="5"/>
  <c r="M68" i="5" s="1"/>
  <c r="K67" i="5"/>
  <c r="M67" i="5" s="1"/>
  <c r="K66" i="5"/>
  <c r="M66" i="5" s="1"/>
  <c r="K65" i="5"/>
  <c r="M65" i="5" s="1"/>
  <c r="K64" i="5"/>
  <c r="M64" i="5" s="1"/>
  <c r="K63" i="5"/>
  <c r="M63" i="5" s="1"/>
  <c r="K62" i="5"/>
  <c r="M62" i="5" s="1"/>
  <c r="K61" i="5"/>
  <c r="M61" i="5" s="1"/>
  <c r="K59" i="5"/>
  <c r="M59" i="5" s="1"/>
  <c r="K58" i="5"/>
  <c r="M58" i="5" s="1"/>
  <c r="K57" i="5"/>
  <c r="M57" i="5" s="1"/>
  <c r="K56" i="5"/>
  <c r="M56" i="5" s="1"/>
  <c r="K55" i="5"/>
  <c r="M55" i="5" s="1"/>
  <c r="K54" i="5"/>
  <c r="M54" i="5" s="1"/>
  <c r="K53" i="5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0" i="5"/>
  <c r="M40" i="5" s="1"/>
  <c r="K39" i="5"/>
  <c r="M39" i="5" s="1"/>
  <c r="K38" i="5"/>
  <c r="M38" i="5" s="1"/>
  <c r="K37" i="5"/>
  <c r="M37" i="5" s="1"/>
  <c r="K36" i="5"/>
  <c r="M36" i="5" s="1"/>
  <c r="K35" i="5"/>
  <c r="M35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7" i="5"/>
  <c r="M27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9" i="5"/>
  <c r="M19" i="5" s="1"/>
  <c r="K18" i="5"/>
  <c r="M18" i="5" s="1"/>
  <c r="K6" i="5"/>
  <c r="M6" i="5" s="1"/>
  <c r="K7" i="5"/>
  <c r="M7" i="5" s="1"/>
  <c r="K8" i="5"/>
  <c r="M8" i="5" s="1"/>
  <c r="K9" i="5"/>
  <c r="M9" i="5" s="1"/>
  <c r="K10" i="5"/>
  <c r="M10" i="5" s="1"/>
  <c r="K11" i="5"/>
  <c r="M11" i="5" s="1"/>
  <c r="K12" i="5"/>
  <c r="M12" i="5" s="1"/>
  <c r="K13" i="5"/>
  <c r="M13" i="5" s="1"/>
  <c r="K14" i="5"/>
  <c r="M14" i="5" s="1"/>
  <c r="K15" i="5"/>
  <c r="M15" i="5" s="1"/>
  <c r="K16" i="5"/>
  <c r="M16" i="5" s="1"/>
  <c r="K5" i="5"/>
  <c r="M77" i="5" l="1"/>
  <c r="M99" i="5"/>
  <c r="M70" i="5"/>
  <c r="M60" i="5"/>
  <c r="M41" i="5"/>
  <c r="M26" i="5"/>
  <c r="G7" i="2"/>
  <c r="G8" i="2"/>
  <c r="G9" i="2"/>
  <c r="G10" i="2"/>
  <c r="G11" i="2"/>
  <c r="G12" i="2"/>
  <c r="E16" i="54"/>
  <c r="E17" i="54"/>
  <c r="E18" i="54"/>
  <c r="E19" i="54"/>
  <c r="E20" i="54"/>
  <c r="E21" i="54"/>
  <c r="E22" i="54"/>
  <c r="G6" i="2" l="1"/>
  <c r="D9" i="4" l="1"/>
  <c r="E16" i="4"/>
  <c r="E17" i="4"/>
  <c r="E21" i="4"/>
  <c r="E18" i="4"/>
  <c r="E19" i="4"/>
  <c r="E20" i="4"/>
  <c r="H7" i="4" l="1"/>
  <c r="D8" i="4"/>
  <c r="H6" i="4"/>
  <c r="H9" i="4"/>
  <c r="F9" i="4"/>
  <c r="F4" i="4"/>
  <c r="H3" i="4"/>
  <c r="F8" i="4" l="1"/>
  <c r="H8" i="4"/>
  <c r="J8" i="4"/>
  <c r="Y21" i="54"/>
  <c r="U17" i="54"/>
  <c r="AG17" i="54"/>
  <c r="Y22" i="54"/>
  <c r="U18" i="54"/>
  <c r="AG18" i="54"/>
  <c r="AB16" i="54"/>
  <c r="AC16" i="54" s="1"/>
  <c r="U19" i="54"/>
  <c r="AG19" i="54"/>
  <c r="U20" i="54"/>
  <c r="U22" i="54"/>
  <c r="AG22" i="54"/>
  <c r="AJ16" i="54"/>
  <c r="AK16" i="54" s="1"/>
  <c r="AG20" i="54"/>
  <c r="Y17" i="54"/>
  <c r="U21" i="54"/>
  <c r="AG21" i="54"/>
  <c r="Y18" i="54"/>
  <c r="Y19" i="54"/>
  <c r="Y20" i="54"/>
  <c r="I19" i="53"/>
  <c r="E21" i="53"/>
  <c r="I20" i="53"/>
  <c r="I21" i="53"/>
  <c r="E16" i="53"/>
  <c r="I16" i="53"/>
  <c r="E18" i="53"/>
  <c r="I17" i="53"/>
  <c r="E19" i="53"/>
  <c r="I18" i="53"/>
  <c r="E20" i="53"/>
  <c r="E17" i="53"/>
  <c r="F6" i="4"/>
  <c r="F7" i="4"/>
  <c r="F3" i="4"/>
  <c r="H4" i="4"/>
  <c r="D23" i="54"/>
  <c r="H18" i="54"/>
  <c r="H19" i="54"/>
  <c r="H21" i="54"/>
  <c r="H16" i="54"/>
  <c r="H17" i="54"/>
  <c r="H20" i="54"/>
  <c r="H22" i="54"/>
  <c r="AG16" i="54"/>
  <c r="AB22" i="54" l="1"/>
  <c r="AC22" i="54" s="1"/>
  <c r="AJ17" i="54"/>
  <c r="AK17" i="54" s="1"/>
  <c r="AB17" i="54"/>
  <c r="AC17" i="54" s="1"/>
  <c r="Y16" i="54"/>
  <c r="E15" i="53"/>
  <c r="E22" i="53" s="1"/>
  <c r="F17" i="53" s="1"/>
  <c r="D22" i="53"/>
  <c r="I15" i="53"/>
  <c r="H22" i="53"/>
  <c r="AJ19" i="54"/>
  <c r="AK19" i="54" s="1"/>
  <c r="L18" i="54"/>
  <c r="M18" i="54" s="1"/>
  <c r="I18" i="54"/>
  <c r="AB19" i="54"/>
  <c r="AC19" i="54" s="1"/>
  <c r="AG23" i="54"/>
  <c r="AJ18" i="54"/>
  <c r="AK18" i="54" s="1"/>
  <c r="AB18" i="54"/>
  <c r="AC18" i="54" s="1"/>
  <c r="U16" i="54"/>
  <c r="T23" i="54"/>
  <c r="L17" i="54"/>
  <c r="M17" i="54" s="1"/>
  <c r="I17" i="54"/>
  <c r="X23" i="54"/>
  <c r="AB20" i="54"/>
  <c r="AC20" i="54" s="1"/>
  <c r="L22" i="54"/>
  <c r="M22" i="54" s="1"/>
  <c r="I22" i="54"/>
  <c r="L16" i="54"/>
  <c r="I16" i="54"/>
  <c r="H23" i="54"/>
  <c r="E23" i="54"/>
  <c r="AJ22" i="54"/>
  <c r="AK22" i="54" s="1"/>
  <c r="L20" i="54"/>
  <c r="M20" i="54" s="1"/>
  <c r="I20" i="54"/>
  <c r="AJ21" i="54"/>
  <c r="AK21" i="54" s="1"/>
  <c r="L21" i="54"/>
  <c r="M21" i="54" s="1"/>
  <c r="I21" i="54"/>
  <c r="AF23" i="54"/>
  <c r="AB21" i="54"/>
  <c r="AC21" i="54" s="1"/>
  <c r="AJ20" i="54"/>
  <c r="AK20" i="54" s="1"/>
  <c r="L19" i="54"/>
  <c r="M19" i="54" s="1"/>
  <c r="I19" i="54"/>
  <c r="H19" i="4"/>
  <c r="I19" i="4" s="1"/>
  <c r="E15" i="4"/>
  <c r="F17" i="54" l="1"/>
  <c r="F19" i="54"/>
  <c r="F20" i="54"/>
  <c r="F21" i="54"/>
  <c r="F22" i="54"/>
  <c r="F16" i="54"/>
  <c r="F19" i="53"/>
  <c r="F16" i="53"/>
  <c r="F21" i="53"/>
  <c r="I22" i="53"/>
  <c r="J15" i="53" s="1"/>
  <c r="F18" i="53"/>
  <c r="F20" i="53"/>
  <c r="F15" i="53"/>
  <c r="H18" i="4"/>
  <c r="I18" i="4" s="1"/>
  <c r="H17" i="4"/>
  <c r="I17" i="4" s="1"/>
  <c r="I23" i="54"/>
  <c r="J16" i="54" s="1"/>
  <c r="P16" i="54"/>
  <c r="L23" i="54"/>
  <c r="M16" i="54"/>
  <c r="P22" i="54"/>
  <c r="Q22" i="54" s="1"/>
  <c r="AC23" i="54"/>
  <c r="P18" i="54"/>
  <c r="Q18" i="54" s="1"/>
  <c r="Y23" i="54"/>
  <c r="Z16" i="54" s="1"/>
  <c r="P17" i="54"/>
  <c r="Q17" i="54" s="1"/>
  <c r="AB23" i="54"/>
  <c r="P21" i="54"/>
  <c r="Q21" i="54" s="1"/>
  <c r="P19" i="54"/>
  <c r="Q19" i="54" s="1"/>
  <c r="P20" i="54"/>
  <c r="Q20" i="54" s="1"/>
  <c r="U23" i="54"/>
  <c r="V16" i="54" s="1"/>
  <c r="AJ23" i="54"/>
  <c r="H16" i="4"/>
  <c r="I16" i="4" s="1"/>
  <c r="H20" i="4"/>
  <c r="I20" i="4" s="1"/>
  <c r="E22" i="4"/>
  <c r="D22" i="4"/>
  <c r="H15" i="4"/>
  <c r="H21" i="4"/>
  <c r="I21" i="4" s="1"/>
  <c r="G8" i="34"/>
  <c r="G5" i="34"/>
  <c r="J22" i="54" l="1"/>
  <c r="J20" i="54"/>
  <c r="J21" i="54"/>
  <c r="V20" i="54"/>
  <c r="V21" i="54"/>
  <c r="V18" i="54"/>
  <c r="V19" i="54"/>
  <c r="V17" i="54"/>
  <c r="V22" i="54"/>
  <c r="Z17" i="54"/>
  <c r="Z19" i="54"/>
  <c r="Z22" i="54"/>
  <c r="Z18" i="54"/>
  <c r="Z20" i="54"/>
  <c r="Z21" i="54"/>
  <c r="J19" i="54"/>
  <c r="J18" i="54"/>
  <c r="J17" i="54"/>
  <c r="K15" i="53"/>
  <c r="F15" i="4"/>
  <c r="AD21" i="54"/>
  <c r="AD20" i="54"/>
  <c r="AD17" i="54"/>
  <c r="AD18" i="54"/>
  <c r="AD22" i="54"/>
  <c r="AD16" i="54"/>
  <c r="J19" i="53"/>
  <c r="K19" i="53" s="1"/>
  <c r="J17" i="53"/>
  <c r="K17" i="53" s="1"/>
  <c r="J16" i="53"/>
  <c r="K16" i="53" s="1"/>
  <c r="J18" i="53"/>
  <c r="J21" i="53"/>
  <c r="J20" i="53"/>
  <c r="K20" i="53" s="1"/>
  <c r="F22" i="53"/>
  <c r="F16" i="4"/>
  <c r="F20" i="4"/>
  <c r="F21" i="4"/>
  <c r="F19" i="4"/>
  <c r="F17" i="4"/>
  <c r="F18" i="4"/>
  <c r="F23" i="54"/>
  <c r="AH23" i="54"/>
  <c r="P23" i="54"/>
  <c r="Q16" i="54"/>
  <c r="M23" i="54"/>
  <c r="AK23" i="54"/>
  <c r="I15" i="4"/>
  <c r="H22" i="4"/>
  <c r="AL22" i="54" l="1"/>
  <c r="AM22" i="54" s="1"/>
  <c r="AL17" i="54"/>
  <c r="AM17" i="54" s="1"/>
  <c r="AL20" i="54"/>
  <c r="AM20" i="54" s="1"/>
  <c r="AL19" i="54"/>
  <c r="AM19" i="54" s="1"/>
  <c r="AL18" i="54"/>
  <c r="AM18" i="54" s="1"/>
  <c r="AL21" i="54"/>
  <c r="AM21" i="54" s="1"/>
  <c r="J23" i="54"/>
  <c r="J22" i="53"/>
  <c r="K22" i="53"/>
  <c r="N23" i="54"/>
  <c r="V23" i="54"/>
  <c r="Q23" i="54"/>
  <c r="R23" i="54"/>
  <c r="AD23" i="54"/>
  <c r="Z23" i="54"/>
  <c r="I22" i="4"/>
  <c r="AL23" i="54" l="1"/>
  <c r="AM23" i="54"/>
  <c r="J19" i="4"/>
  <c r="K19" i="4" s="1"/>
  <c r="J21" i="4"/>
  <c r="K21" i="4" s="1"/>
  <c r="J17" i="4"/>
  <c r="K17" i="4" s="1"/>
  <c r="J18" i="4"/>
  <c r="K18" i="4" s="1"/>
  <c r="J20" i="4"/>
  <c r="K20" i="4" s="1"/>
  <c r="J16" i="4"/>
  <c r="K16" i="4" s="1"/>
  <c r="J15" i="4"/>
  <c r="J22" i="4" l="1"/>
  <c r="C13" i="38"/>
  <c r="H6" i="2" l="1"/>
  <c r="H7" i="2" l="1"/>
  <c r="H11" i="2"/>
  <c r="H10" i="2"/>
  <c r="H9" i="2"/>
  <c r="H8" i="2"/>
  <c r="K22" i="4"/>
  <c r="H12" i="2" l="1"/>
  <c r="G13" i="2"/>
  <c r="H13" i="2" s="1"/>
  <c r="K107" i="5"/>
  <c r="K108" i="5"/>
  <c r="K109" i="5"/>
  <c r="M5" i="5"/>
  <c r="M17" i="5" l="1"/>
  <c r="K103" i="5" s="1"/>
  <c r="K106" i="5"/>
  <c r="K105" i="5"/>
  <c r="K104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6" i="5"/>
  <c r="J75" i="5"/>
  <c r="J74" i="5"/>
  <c r="J73" i="5"/>
  <c r="J72" i="5"/>
  <c r="J71" i="5"/>
  <c r="J69" i="5"/>
  <c r="J68" i="5"/>
  <c r="J67" i="5"/>
  <c r="J66" i="5"/>
  <c r="J65" i="5"/>
  <c r="J64" i="5"/>
  <c r="J63" i="5"/>
  <c r="J62" i="5"/>
  <c r="J61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6" i="5"/>
  <c r="J7" i="5"/>
  <c r="J8" i="5"/>
  <c r="J9" i="5"/>
  <c r="J10" i="5"/>
  <c r="J11" i="5"/>
  <c r="J12" i="5"/>
  <c r="J13" i="5"/>
  <c r="J14" i="5"/>
  <c r="J15" i="5"/>
  <c r="J16" i="5"/>
  <c r="J5" i="5"/>
  <c r="K111" i="5" l="1"/>
  <c r="K110" i="5"/>
  <c r="K114" i="5" l="1"/>
  <c r="K113" i="5"/>
  <c r="K112" i="5"/>
  <c r="K115" i="5"/>
  <c r="F22" i="4" l="1"/>
</calcChain>
</file>

<file path=xl/sharedStrings.xml><?xml version="1.0" encoding="utf-8"?>
<sst xmlns="http://schemas.openxmlformats.org/spreadsheetml/2006/main" count="1873" uniqueCount="622">
  <si>
    <t>จังหวัด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</si>
  <si>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</si>
  <si>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</si>
  <si>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</si>
  <si>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</si>
  <si>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</si>
  <si>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</si>
  <si>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</si>
  <si>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</si>
  <si>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สัดส่วน EBITDA : ค่าใช้จ่าย</t>
  </si>
  <si>
    <t>No</t>
  </si>
  <si>
    <t>Province</t>
  </si>
  <si>
    <t>Org</t>
  </si>
  <si>
    <t>CR</t>
  </si>
  <si>
    <t>QR</t>
  </si>
  <si>
    <t>Cash</t>
  </si>
  <si>
    <t>NWC</t>
  </si>
  <si>
    <t>Risk Scoring</t>
  </si>
  <si>
    <t>สัดส่วน  EBITDA : ค่าใช้จ่าย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</si>
  <si>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</si>
  <si>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</si>
  <si>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</si>
  <si>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</si>
  <si>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</si>
  <si>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</si>
  <si>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</si>
  <si>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</si>
  <si>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</si>
  <si>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</si>
  <si>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</si>
  <si>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</si>
  <si>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SD จังหวัดนครพนม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</si>
  <si>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</si>
  <si>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</si>
  <si>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</si>
  <si>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</si>
  <si>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</si>
  <si>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</si>
  <si>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</si>
  <si>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</si>
  <si>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SD จังหวัดบึงกาฬ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</si>
  <si>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</si>
  <si>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</si>
  <si>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</si>
  <si>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</si>
  <si>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</si>
  <si>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</si>
  <si>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</si>
  <si>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</si>
  <si>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</si>
  <si>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</si>
  <si>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</si>
  <si>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</si>
  <si>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</si>
  <si>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</si>
  <si>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SD จังหวัดเลย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</si>
  <si>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</si>
  <si>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</si>
  <si>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</si>
  <si>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</si>
  <si>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</si>
  <si>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</si>
  <si>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</si>
  <si>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</si>
  <si>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</si>
  <si>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</si>
  <si>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</si>
  <si>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</si>
  <si>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</si>
  <si>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</si>
  <si>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</si>
  <si>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</si>
  <si>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</si>
  <si>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</si>
  <si>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SD จังหวัดสกลนคร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</si>
  <si>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</si>
  <si>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</si>
  <si>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</si>
  <si>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</si>
  <si>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</si>
  <si>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</si>
  <si>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</si>
  <si>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</si>
  <si>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</si>
  <si>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SD จังหวัดหนองคาย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</si>
  <si>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</si>
  <si>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</si>
  <si>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</si>
  <si>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</si>
  <si>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</si>
  <si>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</si>
  <si>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SD จังหวัดหนองบัวลำภู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</si>
  <si>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</si>
  <si>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</si>
  <si>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</si>
  <si>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</si>
  <si>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</si>
  <si>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</si>
  <si>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</si>
  <si>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</si>
  <si>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</si>
  <si>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</si>
  <si>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</si>
  <si>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</si>
  <si>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</si>
  <si>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</si>
  <si>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</si>
  <si>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</si>
  <si>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</si>
  <si>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</si>
  <si>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</si>
  <si>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</si>
  <si>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</si>
  <si>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SD จังหวัดอุดรธานี</t>
  </si>
  <si>
    <t>คะแนน</t>
  </si>
  <si>
    <t>ผลคะแนนประเมิน</t>
  </si>
  <si>
    <t xml:space="preserve">ค่า SD จังหวัด </t>
  </si>
  <si>
    <t xml:space="preserve">สรุปผลการประเมินต้นทุนหน่วยบริการแบบ Quick Method </t>
  </si>
  <si>
    <t>เขต</t>
  </si>
  <si>
    <t>ชื่อจังหวัด</t>
  </si>
  <si>
    <t>จำนวน(แห่ง)</t>
  </si>
  <si>
    <t>ผ่าน</t>
  </si>
  <si>
    <t>ผลรวม</t>
  </si>
  <si>
    <t>ลำดับ</t>
  </si>
  <si>
    <t>รพ.ทั้งหมด (แห่ง)</t>
  </si>
  <si>
    <t>ร้อยละ ที่ผ่าน</t>
  </si>
  <si>
    <t>ค่าเฉลี่ย 7 จว.</t>
  </si>
  <si>
    <t>โรงพยาบาล</t>
  </si>
  <si>
    <t>X+1SD</t>
  </si>
  <si>
    <t>X-1SD</t>
  </si>
  <si>
    <t>1SD</t>
  </si>
  <si>
    <t>X+2SD</t>
  </si>
  <si>
    <t>X-2SD</t>
  </si>
  <si>
    <t>grading</t>
  </si>
  <si>
    <t xml:space="preserve">EBITDA </t>
  </si>
  <si>
    <t>ติดตั้งโปรแกรมของเขตครบทุก module แต่ยังไม่ได้ใช้งานจริง</t>
  </si>
  <si>
    <t>ติดตั้งโปรแกรมของเขตครบทุก module และใช้งานไปบางส่วน</t>
  </si>
  <si>
    <t>ใช้งานได้บางระบบ โดยต้องมี ACC ของเขต และ ระบบพัสดุของเขต โดยทำไม่ครบทุกการจัดซื้อ</t>
  </si>
  <si>
    <t>ใช้งานได้บางระบบ โดยต้องมี ACC ของเขต และ ระบบพัสดุที่เชื่อมกับ ACC ทุกการจัดซื้อ</t>
  </si>
  <si>
    <t>ใช้งานได้ครบทุกระบบ และใช้งานได้จริง</t>
  </si>
  <si>
    <t>K1.1</t>
  </si>
  <si>
    <t>K1.2</t>
  </si>
  <si>
    <t>K2.1</t>
  </si>
  <si>
    <t>K2.2</t>
  </si>
  <si>
    <t>K3.1.1</t>
  </si>
  <si>
    <t>K3.1.2</t>
  </si>
  <si>
    <t>K3.2.1</t>
  </si>
  <si>
    <t>K3.2.2</t>
  </si>
  <si>
    <t>K3.3.1</t>
  </si>
  <si>
    <t>K3.3.2</t>
  </si>
  <si>
    <t>K3.3.3</t>
  </si>
  <si>
    <t>K3.4.1</t>
  </si>
  <si>
    <t>K3.4.2</t>
  </si>
  <si>
    <t>ได้รับจัดสรร</t>
  </si>
  <si>
    <t>K 1.1  การวิเคราะห์ประสิทธิภาพ ด้วยสัดส่วน EBITDA ต่อ ค่าใช้จ่าย แล้วหาค่า SD ของจังหวัด</t>
  </si>
  <si>
    <t xml:space="preserve">K 2.2 ร้อยละของหน่วยบริการในจังหวัด มีต้นทุนผู้ป่วยนอกและต้นทุนผู้ป่วยใน  ไม่เกินค่ากลางของหน่วยบริการในกลุ่มระดับเดียวกัน </t>
  </si>
  <si>
    <t>K1 ตามเกณฑ์ประสิทธิภาพ (35%)</t>
  </si>
  <si>
    <t>K2 ตามเกณฑ์ความมั่นคง (35%)</t>
  </si>
  <si>
    <t>K 3 ด้านผลลัพธ์ Out come สุขภาพ (30%)</t>
  </si>
  <si>
    <t>ธาตุพนม</t>
  </si>
  <si>
    <t>ท่าอุเทน</t>
  </si>
  <si>
    <t>บุ่งคล้า</t>
  </si>
  <si>
    <t>นาแห้ว</t>
  </si>
  <si>
    <t>ภูหลวง</t>
  </si>
  <si>
    <t>สว่างแดนดิน</t>
  </si>
  <si>
    <t>รพศ สกลนคร</t>
  </si>
  <si>
    <t>อากาศอำนวย</t>
  </si>
  <si>
    <t>ศรีเชียงใหม่</t>
  </si>
  <si>
    <t>สังคม</t>
  </si>
  <si>
    <t>โพธิ์ตาก</t>
  </si>
  <si>
    <t>รพท หนองบัวลำภู</t>
  </si>
  <si>
    <t>กุดจับ</t>
  </si>
  <si>
    <t>บ้านผือ</t>
  </si>
  <si>
    <t>กู่แก้ว</t>
  </si>
  <si>
    <t>ค่าเฉลี่ย จ.บึงกาฬ</t>
  </si>
  <si>
    <t>ค่าเฉลี่ย จ.นครพนม</t>
  </si>
  <si>
    <t>ค่าเฉลี่ย จ.เลย</t>
  </si>
  <si>
    <t>ค่าเฉลี่ย จ.สกลนคร</t>
  </si>
  <si>
    <t>ค่าเฉลี่ย จ.หนองคาย</t>
  </si>
  <si>
    <t>ค่าเฉลี่ย จ.อุดรธานี</t>
  </si>
  <si>
    <t>รวมได้รับจัดสรร K1+K2+K3</t>
  </si>
  <si>
    <t>จัดสรรให้หน่วยบริการในจังหวัด ............................................</t>
  </si>
  <si>
    <t>ลำดับที่</t>
  </si>
  <si>
    <t>จำนวนเงินที่ปรับเกลี่ยให้ (บาท)</t>
  </si>
  <si>
    <t>กรุณาระบุเหตุผลที่ปรับเกลี่ยให้หน่วยบริการนี้</t>
  </si>
  <si>
    <t xml:space="preserve">                            </t>
  </si>
  <si>
    <t xml:space="preserve">                                                                         ลงชื่อ                                             </t>
  </si>
  <si>
    <t xml:space="preserve">                                                                                 (............................................................................)</t>
  </si>
  <si>
    <t xml:space="preserve">                                                                                 นายแพทย์สาธารณสุขจังหวัด ..............................</t>
  </si>
  <si>
    <t xml:space="preserve">                                                                                 วันที่ .....................................................................</t>
  </si>
  <si>
    <t>จำนวนประชากร UC</t>
  </si>
  <si>
    <t>วงเงินตั้งต้น*grading</t>
  </si>
  <si>
    <t>วงเงินตั้งต้นตาม capitation</t>
  </si>
  <si>
    <t>รวมได้รับจัดสรร K1 (บาท)</t>
  </si>
  <si>
    <t>วงเงิน K1</t>
  </si>
  <si>
    <t>วงเงิน K2</t>
  </si>
  <si>
    <t>วงเงิน K3</t>
  </si>
  <si>
    <t>วงเงิน K1.1</t>
  </si>
  <si>
    <t>วงเงิน K1.2</t>
  </si>
  <si>
    <t>วงเงิน K2.1</t>
  </si>
  <si>
    <t>วงเงิน K2.2</t>
  </si>
  <si>
    <t>วงเงิน K3.1.1</t>
  </si>
  <si>
    <t>วงเงิน K3.1.2</t>
  </si>
  <si>
    <t>วงเงิน K3.2.1</t>
  </si>
  <si>
    <t>วงเงิน K3.2.2</t>
  </si>
  <si>
    <t>วงเงิน K3.3.1</t>
  </si>
  <si>
    <t>วงเงิน K3.3.2</t>
  </si>
  <si>
    <t>วงเงิน K3.3.3</t>
  </si>
  <si>
    <t>วงเงิน K3.4.1</t>
  </si>
  <si>
    <t>วงเงิน K3.4.2</t>
  </si>
  <si>
    <t>วงเงิน K3.2</t>
  </si>
  <si>
    <t>วงเงิน K3.3</t>
  </si>
  <si>
    <t>วงเงิน K3.4</t>
  </si>
  <si>
    <t xml:space="preserve">    วงเงิน K3.1</t>
  </si>
  <si>
    <t>รวมได้รับจัดสรร K3 (บาท)</t>
  </si>
  <si>
    <t>รวมได้รับจัดสรร K2 (บาท)</t>
  </si>
  <si>
    <t>1) คำนวณจัดสรร K 1</t>
  </si>
  <si>
    <t>2) คำนวณจัดสรร K 2</t>
  </si>
  <si>
    <t>3) คำนวณจัดสรร K 3</t>
  </si>
  <si>
    <t>คิดเป็น บาท/บัตร</t>
  </si>
  <si>
    <t>จัดสรรแบบกระตุ้น Motivated โดยใช้หลักการ “กระจายเงินตาม Capitation ปรับด้วยค่า K1-K2-K3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</si>
  <si>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</si>
  <si>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</si>
  <si>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</si>
  <si>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</si>
  <si>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</si>
  <si>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</si>
  <si>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</si>
  <si>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สรุปคะแนนการบริหารจัดการการเงินการคลังของระดับจังหวัด ที่ใช้ในการจัดสรรงบปรับเกลี่ยระดับเขต/จังหวัด ปี 2564</t>
  </si>
  <si>
    <t>ที่มา : ผลการวิเคราะห์วิกฤติทางการเงินระดับ 7  ระดับ เขตสุขภาพที่ 8   ข้อมูลเดือน สิงหาคม 2563</t>
  </si>
  <si>
    <t>EBITDA R8</t>
  </si>
  <si>
    <t>ค่าใช้จ่าย R8</t>
  </si>
  <si>
    <t>Hcode</t>
  </si>
  <si>
    <t>Account1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</si>
  <si>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</si>
  <si>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</si>
  <si>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</si>
  <si>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</si>
  <si>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</si>
  <si>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</si>
  <si>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</si>
  <si>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</si>
  <si>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</si>
  <si>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</si>
  <si>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</si>
  <si>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สมเด็จพระยุพราชธาตุพนม,รพช.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</si>
  <si>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</si>
  <si>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</si>
  <si>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</si>
  <si>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</si>
  <si>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</si>
  <si>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</si>
  <si>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</si>
  <si>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</si>
  <si>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</si>
  <si>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</si>
  <si>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</si>
  <si>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</si>
  <si>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</si>
  <si>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</si>
  <si>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</si>
  <si>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</si>
  <si>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</si>
  <si>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</si>
  <si>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</si>
  <si>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</si>
  <si>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</si>
  <si>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สมเด็จพระยุพราชด่านซ้าย,รพช.</t>
  </si>
  <si>
    <t>14133</t>
  </si>
  <si>
    <t>28861</t>
  </si>
  <si>
    <t>10710</t>
  </si>
  <si>
    <t>11089</t>
  </si>
  <si>
    <t>11090</t>
  </si>
  <si>
    <t>11091</t>
  </si>
  <si>
    <t>พระอาจารย์ฝั้นอาจาโร,รพช.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</si>
  <si>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</si>
  <si>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</si>
  <si>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</si>
  <si>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</si>
  <si>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</si>
  <si>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</si>
  <si>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</si>
  <si>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</si>
  <si>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</si>
  <si>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</si>
  <si>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</si>
  <si>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</si>
  <si>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</si>
  <si>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</si>
  <si>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</si>
  <si>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</si>
  <si>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</si>
  <si>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11042</t>
  </si>
  <si>
    <t>11044</t>
  </si>
  <si>
    <t>11045</t>
  </si>
  <si>
    <t>11448</t>
  </si>
  <si>
    <t>สมเด็จพระยุพราชท่าบ่อ,รพช.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</si>
  <si>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</si>
  <si>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</si>
  <si>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</si>
  <si>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</si>
  <si>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</si>
  <si>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</si>
  <si>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</si>
  <si>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</si>
  <si>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</si>
  <si>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</si>
  <si>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นาวัง เฉลิมพระเกียรติ 80 พรรษา,รพช.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</si>
  <si>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</si>
  <si>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</si>
  <si>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</si>
  <si>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</si>
  <si>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</si>
  <si>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</si>
  <si>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</si>
  <si>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</si>
  <si>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</si>
  <si>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</si>
  <si>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</si>
  <si>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</si>
  <si>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</si>
  <si>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</si>
  <si>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</si>
  <si>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</si>
  <si>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</si>
  <si>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</si>
  <si>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</si>
  <si>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สมเด็จพระยุพราชบ้านดุง,รพช.</t>
  </si>
  <si>
    <t>25058</t>
  </si>
  <si>
    <t>25059</t>
  </si>
  <si>
    <t>K 1.2 บัญชี : ความก้าวหน้า Accounting on Cloud ณ สิงหาคม 2563</t>
  </si>
  <si>
    <t>เงินระดับเขตเพื่อปรับเกลี่ย</t>
  </si>
  <si>
    <t>เงินระดับเขต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</si>
  <si>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</si>
  <si>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</si>
  <si>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</si>
  <si>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</si>
  <si>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</si>
  <si>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</si>
  <si>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</si>
  <si>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</si>
  <si>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</si>
  <si>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</si>
  <si>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</si>
  <si>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</si>
  <si>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รวม</t>
  </si>
  <si>
    <t>กัน 12% เป็นเงิน</t>
  </si>
  <si>
    <t>คงเหลือปรับเกลี่ยให้จังหวัดต้นปี 2564</t>
  </si>
  <si>
    <t xml:space="preserve">การจัดสรรเงินกันระดับเขต/จังหวัด จัดสรร ต้นปี 2564  จำนวน 221,798,008.08 บาท  </t>
  </si>
  <si>
    <t xml:space="preserve">จัดสรรเงินปรับเกลี่ยระดับเขต/จังหวัด  จำนวน 221,798,008.08 บาท </t>
  </si>
  <si>
    <t>K1 ตามเกณฑ์ประสิทธิภาพ (35% = 77,629,302.83บาท)</t>
  </si>
  <si>
    <t>K 1.1 การกระจาย EBITDA  (50%= 38,814,651.41 บาท)</t>
  </si>
  <si>
    <t>K 1.2 มาตรฐานการบันทึกบัญชี (50%=38,814,651.41 บาท)</t>
  </si>
  <si>
    <t>K 2.1  การวิเคราะห์ความมั่นคง โดยใช้คะแนนระดับความเสี่ยงทางการเงิน Risk Score Q4ปี2562 และ Risk Score EBITDA R8 ณ 31 สิงหาคม 2563</t>
  </si>
  <si>
    <t>ที่มา : ผลการวิเคราะห์วิกฤติทางการเงินระดับ 7  ระดับ เขตสุขภาพที่ 8   ข้อมูล Q4ปี 2562 และ 31 สิงหาคม 2563</t>
  </si>
  <si>
    <t>Risk Score EBITDA R8 ณ 31 สิงหาคม 2563</t>
  </si>
  <si>
    <t>Risk Score MOPH ณ 30 กันยายน 2562</t>
  </si>
  <si>
    <t>ราย รพ</t>
  </si>
  <si>
    <t>ค่าเฉลี่ยจังหวัด</t>
  </si>
  <si>
    <t xml:space="preserve">ค่าเฉลี่ยจังหวัด </t>
  </si>
  <si>
    <t>K2 ตามเกณฑ์ความมั่นคง  (35% = 77,629,302.83บาท)</t>
  </si>
  <si>
    <t xml:space="preserve">   K 2.1 ความมั่นคง Risk Score  (50%= 38,814,651.41 บาท)</t>
  </si>
  <si>
    <t>K 2.2 Unit Cost   (50%= 38,814,651.41 บาท)</t>
  </si>
  <si>
    <t xml:space="preserve">ปี2563 ณ 31 กรกฎาคม 2563 ดึงข้อมูล 20 กันยายน 2563 </t>
  </si>
  <si>
    <t>ค่าเฉลี่ย 7 จังหวัด</t>
  </si>
  <si>
    <t>K 3 ด้านผลลัพธ์ Out come สุขภาพ (30% = 66,539,402.42 บาท)</t>
  </si>
  <si>
    <t>K 3.1 STEMI (7.5%= 16,634,850.60 บาท)</t>
  </si>
  <si>
    <t>K 3.1.1 อัตราตายผู้ป่วยกล้ามเนื้อหัวใจตายเฉียบพลันชนิด STEMI  (50%= 8,317,425.30บาท)</t>
  </si>
  <si>
    <t xml:space="preserve">       K3.1.2 ร้อยละของการให้การรักษาผู้ป่วย STEMI  (50%= 8,317,425.30บาท)</t>
  </si>
  <si>
    <t>K 3.2 ตัวชี้วัดสาขาไข้เลือดออก(7.5%= 16,634,850.60 บาท)</t>
  </si>
  <si>
    <t>K 3.2.1 อัตราป่วยโรคไข้เลือดออกลดลง  (50%= 8,317,425.30บาท)</t>
  </si>
  <si>
    <t>K 3.2.2 ร้อยละของผู้ป่วยไข้เลือดออก ได้รับการควบคุม (50%= 8,317,425.30บาท)</t>
  </si>
  <si>
    <t>ตารางผลการดำเนินงาน Service Out come สุขภาพ K3 ตามยุทธศาสตร์เน้นหนักเขตสุขภาพที่ 8 ปี 2563 รอบ 9 เดือน</t>
  </si>
  <si>
    <t xml:space="preserve">ตัวชี้วัด </t>
  </si>
  <si>
    <t>ที่</t>
  </si>
  <si>
    <t>ตัวชี้วัดยุทธศาสตร์เขตสุขภาพที่ 8</t>
  </si>
  <si>
    <t>ค่าเป้าหมาย</t>
  </si>
  <si>
    <t>ค่าน้ำหนัก</t>
  </si>
  <si>
    <t>ช่วงระยะเวลาข้อมูล</t>
  </si>
  <si>
    <t xml:space="preserve">สรุป </t>
  </si>
  <si>
    <t>เขต 8</t>
  </si>
  <si>
    <t>ช่วงเกณฑ์คะแนน</t>
  </si>
  <si>
    <t xml:space="preserve">แหล่งข้อมูล </t>
  </si>
  <si>
    <t>ร้อยละ</t>
  </si>
  <si>
    <t>STEMI</t>
  </si>
  <si>
    <t xml:space="preserve"> อัตราตายผู้ป่วยกล้ามเนื้อหัวใจตายเฉียบพลันชนิด STEMI
</t>
  </si>
  <si>
    <t>≤ ร้อยละ 9</t>
  </si>
  <si>
    <t>PA รอบ 6 เดือน ปี 2563</t>
  </si>
  <si>
    <t>ผลงาน</t>
  </si>
  <si>
    <t>Focal Point STEMI</t>
  </si>
  <si>
    <t xml:space="preserve"> ร้อยละของการให้การรักษาผู้ป่วย STEMI ได้ตามมาตรฐานเวลาที่กำหนด 
</t>
  </si>
  <si>
    <t>ร้อยละ 50</t>
  </si>
  <si>
    <t>ไข้เลือดออก</t>
  </si>
  <si>
    <t xml:space="preserve"> อัตราป่วยโรคไข้เลือดออกลดลง จากค่ามัธยฐานย้อนหลัง 5 ปี (พ.ศ.2558-2562) </t>
  </si>
  <si>
    <t>อัตราผู้ป่วยลดลง 5 ปี ย้อนหลัง</t>
  </si>
  <si>
    <t>Focal Point สาขาไข้เลือดออก</t>
  </si>
  <si>
    <t>เกรด</t>
  </si>
  <si>
    <t>ร้อยละของผู้ป่วยไข้เลือดออก ได้รับการควบคุมและสอบสวนโรคครบถ้วน ทันเวลา</t>
  </si>
  <si>
    <t>&gt; ร้อยละ 80</t>
  </si>
  <si>
    <t>MCH</t>
  </si>
  <si>
    <t xml:space="preserve"> อัตราส่วนการตายมารดาไทยต่อการเกิดมีชีพแสนคน
</t>
  </si>
  <si>
    <t>ไม่เกิน 12 ต่อการเกิดมีชีพ 100,000 คน</t>
  </si>
  <si>
    <t>Focal Point สาขา MCH</t>
  </si>
  <si>
    <t>อุดร</t>
  </si>
  <si>
    <t> ร้อยละมารดาไทยตายจากสาเหตุ PPH</t>
  </si>
  <si>
    <t>เท่ากับ 0</t>
  </si>
  <si>
    <t xml:space="preserve">นครพนม </t>
  </si>
  <si>
    <t>ร้อยละมารดาไทยตายจากสาเหตุ PIH</t>
  </si>
  <si>
    <t>NCD (DM,HT)</t>
  </si>
  <si>
    <t xml:space="preserve"> ผู้ป่วยเบาหวานรายใหม่ ลดลง ร้อยละ 5 
</t>
  </si>
  <si>
    <t>≥ ร้อยละ 5</t>
  </si>
  <si>
    <t>Focal Point NCD</t>
  </si>
  <si>
    <t xml:space="preserve"> อัตราผู้ป่วยเบาหวานรายใหม่จากกลุ่มเสี่ยงเบาหวาน ไม่เกิน ร้อยละ 1.95
</t>
  </si>
  <si>
    <t>≤ ร้อยละ 1.95</t>
  </si>
  <si>
    <t>K 3.3 ตัวชี้วัดสาขา MCH (7.5%= 16,634,850.60 บาท)</t>
  </si>
  <si>
    <t xml:space="preserve">  K  3.3.1 อัตราส่วนการตายมารดา (40% = 6,653,940.25 บาท)</t>
  </si>
  <si>
    <t>K 3.3.2 ร้อยละมารดาไทยตายจากสาเหตุ PPH  (30% = 4,990,455.18 บาท)</t>
  </si>
  <si>
    <t>K 3.3.3 ร้อยละมารดาไทยตายจากสาเหตุ PIH   (30% = 4,990,455.18 บาท)</t>
  </si>
  <si>
    <t xml:space="preserve"> K 3.4 ตัวชี้วัดสาขา NCD  (7.5%= 16,634,850.60 บาท)</t>
  </si>
  <si>
    <t>K 3.4.1 ร้อยละผู้ป่วยโรคเบาหวานรายใหม่ลดลง (50%= 8,317,425.30บาท)</t>
  </si>
  <si>
    <t>3.4.2 อัตราผู้ป่วยเบาหวานรายใหม่จากกลุ่มเสี่ยง (50%= 8,317,425.30บาท)</t>
  </si>
  <si>
    <t xml:space="preserve"> (จัดสรรแบบกระตุ้น Motivated โดยใช้หลักการ “กระจายเงินตาม Capitation ปรับด้วยค่า K1-K2-K3)</t>
  </si>
  <si>
    <r>
      <t xml:space="preserve">สรุปการจัดสรรเงินกันระดับเขต/จังหวัด จัดสรร ต้นปี 2564  จำนวน 221,798,008.08 บาท  </t>
    </r>
    <r>
      <rPr>
        <b/>
        <sz val="12"/>
        <color rgb="FF0000FF"/>
        <rFont val="Tahoma"/>
        <family val="2"/>
      </rPr>
      <t xml:space="preserve"> </t>
    </r>
  </si>
  <si>
    <t>หมายเหตุ</t>
  </si>
  <si>
    <t xml:space="preserve">K 1.1  = การกระจาย EBITDA </t>
  </si>
  <si>
    <t>1. คะแนน K1.1-1.2-2.1-2.2 คะแนนเต็ม 4.00</t>
  </si>
  <si>
    <t>K 1.2 = มาตรฐานการบันทึกบัญชี Accounting on Cloud รพ นำร่อง</t>
  </si>
  <si>
    <t>K 2.1 = ความมั่นคงภาพจังหวัด วัดจากการเปลี่ยนแปลง Risk Score ปี 2562-2563</t>
  </si>
  <si>
    <t xml:space="preserve">K 2.2 = การผ่านเกณฑ์ Unit Cost </t>
  </si>
  <si>
    <t>2. คะแนน K3.1-3.2-3.3 คะแนนเต็ม 5.00 ตามเกณฑ์ที่ Focal Point กำหนด</t>
  </si>
  <si>
    <t>K 3.1.1 = อัตราตายผู้ป่วยกล้ามเนื้อหัวใจตายเฉียบพลันชนิด</t>
  </si>
  <si>
    <t>K3.1.2 = ร้อยละของการให้การรักษาผู้ป่วย STEMI</t>
  </si>
  <si>
    <t>K 3.2.1 = อัตราป่วยโรคไข้เลือดออกลดลง จากค่ามัธยฐาน 5 ปี</t>
  </si>
  <si>
    <t>K 3.2.2 = ร้อยละของผู้ป่วยไข้เลือดออก ได้รับการควบคุม</t>
  </si>
  <si>
    <t>K  3.3.1 = อัตราส่วนการตายมารดา</t>
  </si>
  <si>
    <t>K 3.3.2 = ร้อยละมารดาไทยตายจากสาเหตุ PPH</t>
  </si>
  <si>
    <t>K 3.3.3 = ร้อยละมารดาไทยตายจากสาเหตุ PIH</t>
  </si>
  <si>
    <t>K 3.4.1 = ร้อยละผู้ป่วยโรคเบาหวานรายใหม่ลดลง</t>
  </si>
  <si>
    <t>ประมาณการ EBITDA ปี 2563</t>
  </si>
  <si>
    <t>ประมาณการ EBITDA ปี 2564</t>
  </si>
  <si>
    <t>ผลการวิเคราะห์วิกฤติทางการเงินระดับ 7  ระดับ เขตสุขภาพที่ 8    ข้อมูลเดือน สิงหาคม 2563  (EBITDA)</t>
  </si>
  <si>
    <t>ID</t>
  </si>
  <si>
    <t>Ket</t>
  </si>
  <si>
    <t>OrgID</t>
  </si>
  <si>
    <t>ServBed</t>
  </si>
  <si>
    <t>CapacityGroup</t>
  </si>
  <si>
    <t>EBITDA R8WAY</t>
  </si>
  <si>
    <t>Liquid Index</t>
  </si>
  <si>
    <t>StatusIndex</t>
  </si>
  <si>
    <t>Survival Index</t>
  </si>
  <si>
    <t>Months</t>
  </si>
  <si>
    <t>EBITDA R8WAY/เดือน</t>
  </si>
  <si>
    <t>NWC/EBITDA R8WAYเฉลี่ยต่อเดือน</t>
  </si>
  <si>
    <t>Service Plan</t>
  </si>
  <si>
    <t>Group ID MOPH</t>
  </si>
  <si>
    <t>Group ID R8way</t>
  </si>
  <si>
    <t>รพท.S &gt;400</t>
  </si>
  <si>
    <t xml:space="preserve">S    </t>
  </si>
  <si>
    <t>รพช.F2 30,000 - 60,000</t>
  </si>
  <si>
    <t xml:space="preserve">F2   </t>
  </si>
  <si>
    <t>รพช.F2 &lt;=30,000</t>
  </si>
  <si>
    <t>รพช.F1 50,000-100,000</t>
  </si>
  <si>
    <t xml:space="preserve">F1   </t>
  </si>
  <si>
    <t>รพช. M2 &gt;100</t>
  </si>
  <si>
    <t xml:space="preserve">M2   </t>
  </si>
  <si>
    <t>รพช.F3 &lt;=15,000</t>
  </si>
  <si>
    <t xml:space="preserve">F3   </t>
  </si>
  <si>
    <t>รพท.S &lt;=400</t>
  </si>
  <si>
    <t>รพช. M2 &lt;=100</t>
  </si>
  <si>
    <t>รพช.F3 15,000-25,000</t>
  </si>
  <si>
    <t>รพศ.A &gt;700 to &lt;1000</t>
  </si>
  <si>
    <t xml:space="preserve">A    </t>
  </si>
  <si>
    <t>รพช.F1 &lt;=50,000</t>
  </si>
  <si>
    <t>รพท. M1 &lt;=200</t>
  </si>
  <si>
    <t xml:space="preserve">M1   </t>
  </si>
  <si>
    <t>รพท. M1 &gt;200</t>
  </si>
  <si>
    <t>รพช.F3 &gt;=25,000</t>
  </si>
  <si>
    <t>รพศ.A &gt;1000</t>
  </si>
  <si>
    <t>ผลการจัดสรรเงินค่าบริการทางการแพทย์ OP/PP/IP สำหรับหน่วยบริการสังกัดสำนักงานปลัดกระทรวงสาธารณสุข ปีงบประมาณ 2564 (เขตปรับเกลี่ย)</t>
  </si>
  <si>
    <t>[1]</t>
  </si>
  <si>
    <t>[2]</t>
  </si>
  <si>
    <t>[3]</t>
  </si>
  <si>
    <t>[4]=[1]+…+[3]</t>
  </si>
  <si>
    <t>[5]</t>
  </si>
  <si>
    <t>[6]=[4]-[5]</t>
  </si>
  <si>
    <t>[7]</t>
  </si>
  <si>
    <t>[8]=[6]+[7]</t>
  </si>
  <si>
    <t>[9]</t>
  </si>
  <si>
    <t>[10]=[8]-[9]</t>
  </si>
  <si>
    <t>[11]</t>
  </si>
  <si>
    <t>[12]</t>
  </si>
  <si>
    <t>รหัส</t>
  </si>
  <si>
    <t>ชื่อหน่วยบริการ</t>
  </si>
  <si>
    <t>ค่า K ที่ใช้คำนวณ IP ปี64</t>
  </si>
  <si>
    <t>OP Step ladder</t>
  </si>
  <si>
    <t>P&amp;P  Step ladder</t>
  </si>
  <si>
    <t>ประมาณการเงิน IP รวม</t>
  </si>
  <si>
    <t>รวมประมาณการรายรับก่อนปรับลดค่าแรง</t>
  </si>
  <si>
    <t>ปรับลดค่าแรง</t>
  </si>
  <si>
    <t>รวมประมาณการรายรับหลังปรับลดค่าแรง</t>
  </si>
  <si>
    <t>เขตปรับเกลี่ยเงินเติมตามเกณฑ์ สป.สธ.</t>
  </si>
  <si>
    <t>รวมประมาณการรายรับหลังปรับลดค่าแรง รวมเงินเติมฯ</t>
  </si>
  <si>
    <t>เงินกัน Virtual account (ถ้ามี)</t>
  </si>
  <si>
    <t>รวมประมาณการรายรับหลังหัก Virtual account</t>
  </si>
  <si>
    <t>เขตปรับเกลี่ยเงินระดับเขต</t>
  </si>
  <si>
    <t>ยอดเงินที่ประกันตามเกณฑ์ปี64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</si>
  <si>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</si>
  <si>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</si>
  <si>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</si>
  <si>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</si>
  <si>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</si>
  <si>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</si>
  <si>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</si>
  <si>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</si>
  <si>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บึงกาฬ Total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</si>
  <si>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</si>
  <si>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</si>
  <si>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</si>
  <si>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</si>
  <si>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</si>
  <si>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</si>
  <si>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หนองบัวลำภู Total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</si>
  <si>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</si>
  <si>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</si>
  <si>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</si>
  <si>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</si>
  <si>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</si>
  <si>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</si>
  <si>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</si>
  <si>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</si>
  <si>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</si>
  <si>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</si>
  <si>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</si>
  <si>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</si>
  <si>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</si>
  <si>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</si>
  <si>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</si>
  <si>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</si>
  <si>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</si>
  <si>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</si>
  <si>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</si>
  <si>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</si>
  <si>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</si>
  <si>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อุดรธานี Total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</si>
  <si>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</si>
  <si>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</si>
  <si>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</si>
  <si>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</si>
  <si>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</si>
  <si>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</si>
  <si>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</si>
  <si>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</si>
  <si>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</si>
  <si>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</si>
  <si>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</si>
  <si>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</si>
  <si>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</si>
  <si>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</si>
  <si>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เลย Total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</si>
  <si>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</si>
  <si>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</si>
  <si>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</si>
  <si>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</si>
  <si>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</si>
  <si>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</si>
  <si>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</si>
  <si>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</si>
  <si>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</si>
  <si>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หนองคาย Total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</si>
  <si>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</si>
  <si>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</si>
  <si>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</si>
  <si>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</si>
  <si>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</si>
  <si>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</si>
  <si>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</si>
  <si>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</si>
  <si>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</si>
  <si>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</si>
  <si>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</si>
  <si>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</si>
  <si>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</si>
  <si>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</si>
  <si>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</si>
  <si>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</si>
  <si>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</si>
  <si>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</si>
  <si>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สกลนคร Total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</si>
  <si>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</si>
  <si>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</si>
  <si>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</si>
  <si>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</si>
  <si>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</si>
  <si>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</si>
  <si>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</si>
  <si>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</si>
  <si>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</si>
  <si>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</si>
  <si>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</si>
  <si>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</si>
  <si>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นครพนม Total</t>
  </si>
  <si>
    <t>Grand Total</t>
  </si>
  <si>
    <t>รวมประมาณการรายรับหลังหัก Virtual account ปี 63</t>
  </si>
  <si>
    <t>ปี 64&gt; 63</t>
  </si>
  <si>
    <t>การจัดสรรงบปรับเกลี่ยระดับเขต (หลังกันเงิน 12%)</t>
  </si>
  <si>
    <t>1  เติมให้ EBITDA บวก</t>
  </si>
  <si>
    <t>[4]</t>
  </si>
  <si>
    <t>2. จัดสรรให้จังหวัดตาม ประสิทธิภาพ ความมั่นคง และผลลัพธ์งาน</t>
  </si>
  <si>
    <t>[6]</t>
  </si>
  <si>
    <t>ส่งกลุ่มงานบริหารการเงินและการคลัง สำนักงานเขตสุขภาพที่ 8 ภายในวันที่ 8 ตุลาคม  2563</t>
  </si>
  <si>
    <t xml:space="preserve">ขอรับรองผลการปรับเกลี่ยเงินให้หน่วยบริการในจังหวัดตามข้อมูลที่ส่งมาด้วยนี้ </t>
  </si>
  <si>
    <t xml:space="preserve">แบบรายงานเหตุผลการปรับเกลี่ยเงินกันระดับเขต/จังหวัด จัดสรรต้นปี 2564  จำนวน 221,798,008.08 บาท </t>
  </si>
  <si>
    <t>K 3.4.2 = อัตราผู้ป่วยเบาหวานรายใหม่จากกลุ่มเสี่ยง</t>
  </si>
  <si>
    <t>แบบรายงานเหตุผลการปรับเกลี่ยงบ PP Non UC ปี 2564</t>
  </si>
  <si>
    <t>จำนวนเงิน PP Non UC ที่ปรับเกลี่ยให้ (บาท)</t>
  </si>
  <si>
    <t>แบบรายงานการกันเงิน Virtual Account</t>
  </si>
  <si>
    <t>หน่วยบริการในจังหวัด ............................................</t>
  </si>
  <si>
    <t>จำนวนเงิน กัน Virtual Account (บาท)</t>
  </si>
  <si>
    <t>กรุณาระบุ ค่าใช้จ่ายที่กัน และร้อยละที่กันจากค่าใช้จ่ายจริง</t>
  </si>
  <si>
    <t>สิ่งที่ส่งมาด้วย 7 หน้า 1</t>
  </si>
  <si>
    <t>สิ่งที่ส่งมาด้วย 7 หน้า 2</t>
  </si>
  <si>
    <t>สิ่งที่ส่งมาด้วย 7 หน้า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</si>
</sst>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_ ;[Red]\-#,##0.00\ "/>
    <numFmt numFmtId="167" formatCode="0.00_ ;[Red]\-0.00\ "/>
  </numFmts>
  <fonts count="4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0"/>
      <color theme="1"/>
      <name val="Calibri"/>
      <family val="2"/>
      <scheme val="minor"/>
    </font>
    <font>
      <b/>
      <sz val="18"/>
      <color indexed="8"/>
      <name val="Tahoma"/>
      <family val="2"/>
    </font>
    <font>
      <b/>
      <sz val="14"/>
      <color indexed="8"/>
      <name val="Tahoma"/>
      <family val="2"/>
    </font>
    <font>
      <b/>
      <sz val="16"/>
      <color indexed="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5"/>
      <color theme="1"/>
      <name val="TH SarabunPSK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Tahoma"/>
      <family val="2"/>
    </font>
    <font>
      <b/>
      <sz val="16"/>
      <color rgb="FF0000FF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b/>
      <sz val="12"/>
      <color rgb="FF0000FF"/>
      <name val="Tahoma"/>
      <family val="2"/>
    </font>
    <font>
      <b/>
      <sz val="11"/>
      <color rgb="FF0000FF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rgb="FFFF0000"/>
      <name val="TH SarabunPSK"/>
      <family val="2"/>
    </font>
    <font>
      <sz val="10"/>
      <color theme="1"/>
      <name val="Tahoma"/>
      <family val="2"/>
    </font>
    <font>
      <b/>
      <sz val="12"/>
      <color theme="1"/>
      <name val="TH SarabunPSK"/>
      <family val="2"/>
    </font>
    <font>
      <b/>
      <sz val="23"/>
      <name val="TH SarabunPSK"/>
      <family val="2"/>
    </font>
    <font>
      <sz val="23"/>
      <name val="TH SarabunPSK"/>
      <family val="2"/>
    </font>
    <font>
      <sz val="23"/>
      <color theme="1"/>
      <name val="TH SarabunPSK"/>
      <family val="2"/>
    </font>
    <font>
      <sz val="23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22"/>
      <color theme="1"/>
      <name val="TH SarabunPSK"/>
      <family val="2"/>
    </font>
    <font>
      <sz val="10"/>
      <color rgb="FFFF0000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EC9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/>
    <xf numFmtId="0" fontId="1" fillId="0" borderId="0"/>
    <xf numFmtId="164" fontId="3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3" fillId="0" borderId="0"/>
    <xf numFmtId="0" fontId="36" fillId="0" borderId="0"/>
    <xf numFmtId="0" fontId="3" fillId="0" borderId="0"/>
  </cellStyleXfs>
  <cellXfs count="510">
    <xf numFmtId="0" fontId="0" fillId="0" borderId="0" xfId="0"/>
    <xf numFmtId="0" fontId="4" fillId="0" borderId="0" xfId="0" applyFont="1"/>
    <xf numFmtId="164" fontId="3" fillId="0" borderId="0" xfId="1" applyFont="1"/>
    <xf numFmtId="0" fontId="0" fillId="0" borderId="0" xfId="0" applyAlignment="1">
      <alignment wrapText="1"/>
    </xf>
    <xf numFmtId="164" fontId="5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3" fillId="0" borderId="2" xfId="1" applyFont="1" applyBorder="1"/>
    <xf numFmtId="164" fontId="3" fillId="4" borderId="2" xfId="1" applyFont="1" applyFill="1" applyBorder="1"/>
    <xf numFmtId="0" fontId="6" fillId="0" borderId="2" xfId="0" applyFont="1" applyBorder="1" applyProtection="1">
      <protection hidden="1"/>
    </xf>
    <xf numFmtId="0" fontId="7" fillId="5" borderId="2" xfId="0" applyFont="1" applyFill="1" applyBorder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1" fillId="0" borderId="0" xfId="0" applyFont="1"/>
    <xf numFmtId="166" fontId="7" fillId="0" borderId="0" xfId="0" applyNumberFormat="1" applyFont="1" applyAlignment="1">
      <alignment horizontal="center"/>
    </xf>
    <xf numFmtId="0" fontId="7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textRotation="90" wrapText="1"/>
    </xf>
    <xf numFmtId="166" fontId="7" fillId="9" borderId="2" xfId="0" applyNumberFormat="1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hidden="1"/>
    </xf>
    <xf numFmtId="166" fontId="7" fillId="10" borderId="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center"/>
      <protection hidden="1"/>
    </xf>
    <xf numFmtId="166" fontId="7" fillId="11" borderId="2" xfId="0" applyNumberFormat="1" applyFont="1" applyFill="1" applyBorder="1" applyProtection="1">
      <protection locked="0"/>
    </xf>
    <xf numFmtId="166" fontId="7" fillId="0" borderId="2" xfId="1" applyNumberFormat="1" applyFont="1" applyBorder="1"/>
    <xf numFmtId="10" fontId="7" fillId="0" borderId="2" xfId="2" applyNumberFormat="1" applyFont="1" applyBorder="1"/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Protection="1">
      <protection hidden="1"/>
    </xf>
    <xf numFmtId="166" fontId="7" fillId="5" borderId="2" xfId="0" applyNumberFormat="1" applyFont="1" applyFill="1" applyBorder="1" applyProtection="1">
      <protection locked="0"/>
    </xf>
    <xf numFmtId="164" fontId="7" fillId="5" borderId="2" xfId="1" applyFont="1" applyFill="1" applyBorder="1"/>
    <xf numFmtId="10" fontId="7" fillId="0" borderId="0" xfId="2" applyNumberFormat="1" applyFont="1"/>
    <xf numFmtId="0" fontId="7" fillId="0" borderId="2" xfId="0" applyFont="1" applyBorder="1"/>
    <xf numFmtId="164" fontId="7" fillId="0" borderId="0" xfId="1" applyFont="1"/>
    <xf numFmtId="166" fontId="7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4" fontId="9" fillId="0" borderId="0" xfId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/>
    <xf numFmtId="164" fontId="8" fillId="0" borderId="2" xfId="1" applyFont="1" applyBorder="1"/>
    <xf numFmtId="0" fontId="8" fillId="16" borderId="2" xfId="0" applyFont="1" applyFill="1" applyBorder="1" applyAlignment="1">
      <alignment horizontal="center" wrapText="1"/>
    </xf>
    <xf numFmtId="10" fontId="7" fillId="4" borderId="2" xfId="2" applyNumberFormat="1" applyFont="1" applyFill="1" applyBorder="1"/>
    <xf numFmtId="0" fontId="14" fillId="0" borderId="2" xfId="0" applyFont="1" applyBorder="1"/>
    <xf numFmtId="0" fontId="14" fillId="0" borderId="2" xfId="0" applyFont="1" applyFill="1" applyBorder="1"/>
    <xf numFmtId="166" fontId="11" fillId="4" borderId="2" xfId="0" applyNumberFormat="1" applyFont="1" applyFill="1" applyBorder="1" applyAlignment="1">
      <alignment horizontal="center" vertical="center" wrapText="1"/>
    </xf>
    <xf numFmtId="164" fontId="8" fillId="0" borderId="2" xfId="1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4" fillId="6" borderId="2" xfId="0" applyFont="1" applyFill="1" applyBorder="1"/>
    <xf numFmtId="0" fontId="8" fillId="0" borderId="0" xfId="0" applyFont="1" applyAlignment="1">
      <alignment vertical="top"/>
    </xf>
    <xf numFmtId="0" fontId="8" fillId="21" borderId="2" xfId="0" applyFont="1" applyFill="1" applyBorder="1" applyAlignment="1">
      <alignment vertical="top"/>
    </xf>
    <xf numFmtId="0" fontId="14" fillId="21" borderId="2" xfId="0" applyFont="1" applyFill="1" applyBorder="1" applyAlignment="1">
      <alignment vertical="top"/>
    </xf>
    <xf numFmtId="164" fontId="7" fillId="0" borderId="2" xfId="1" applyFont="1" applyBorder="1"/>
    <xf numFmtId="164" fontId="8" fillId="0" borderId="0" xfId="1" applyFont="1"/>
    <xf numFmtId="0" fontId="11" fillId="12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164" fontId="11" fillId="0" borderId="2" xfId="1" applyFont="1" applyBorder="1" applyAlignment="1">
      <alignment vertical="center"/>
    </xf>
    <xf numFmtId="0" fontId="15" fillId="0" borderId="0" xfId="0" applyFont="1" applyAlignment="1">
      <alignment horizontal="center" vertical="top" wrapText="1"/>
    </xf>
    <xf numFmtId="0" fontId="7" fillId="14" borderId="2" xfId="0" applyFont="1" applyFill="1" applyBorder="1"/>
    <xf numFmtId="10" fontId="7" fillId="14" borderId="2" xfId="2" applyNumberFormat="1" applyFont="1" applyFill="1" applyBorder="1"/>
    <xf numFmtId="0" fontId="7" fillId="0" borderId="2" xfId="0" applyFont="1" applyBorder="1" applyAlignment="1">
      <alignment horizontal="right"/>
    </xf>
    <xf numFmtId="164" fontId="11" fillId="14" borderId="2" xfId="1" applyFont="1" applyFill="1" applyBorder="1" applyAlignment="1">
      <alignment vertical="center"/>
    </xf>
    <xf numFmtId="164" fontId="11" fillId="0" borderId="2" xfId="1" applyFont="1" applyBorder="1" applyAlignment="1">
      <alignment horizontal="right" vertical="center"/>
    </xf>
    <xf numFmtId="164" fontId="7" fillId="0" borderId="0" xfId="1" applyFont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top"/>
    </xf>
    <xf numFmtId="164" fontId="7" fillId="12" borderId="2" xfId="1" applyFont="1" applyFill="1" applyBorder="1" applyAlignment="1">
      <alignment horizontal="center" vertical="top" wrapText="1"/>
    </xf>
    <xf numFmtId="164" fontId="7" fillId="0" borderId="2" xfId="1" applyNumberFormat="1" applyFont="1" applyBorder="1"/>
    <xf numFmtId="0" fontId="0" fillId="4" borderId="2" xfId="0" applyFill="1" applyBorder="1" applyAlignment="1">
      <alignment horizontal="center"/>
    </xf>
    <xf numFmtId="0" fontId="0" fillId="0" borderId="0" xfId="0"/>
    <xf numFmtId="0" fontId="7" fillId="0" borderId="0" xfId="0" applyFont="1"/>
    <xf numFmtId="9" fontId="8" fillId="0" borderId="0" xfId="2" applyFont="1"/>
    <xf numFmtId="9" fontId="8" fillId="16" borderId="2" xfId="2" applyFont="1" applyFill="1" applyBorder="1" applyAlignment="1">
      <alignment horizontal="center" vertical="center"/>
    </xf>
    <xf numFmtId="164" fontId="5" fillId="13" borderId="2" xfId="1" applyFont="1" applyFill="1" applyBorder="1" applyAlignment="1">
      <alignment horizontal="center" vertical="center" wrapText="1"/>
    </xf>
    <xf numFmtId="164" fontId="5" fillId="20" borderId="2" xfId="1" applyFont="1" applyFill="1" applyBorder="1" applyAlignment="1">
      <alignment horizontal="center" vertical="center" wrapText="1"/>
    </xf>
    <xf numFmtId="164" fontId="5" fillId="17" borderId="2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4" fontId="20" fillId="0" borderId="0" xfId="1" applyFont="1"/>
    <xf numFmtId="0" fontId="21" fillId="0" borderId="0" xfId="0" applyFont="1" applyAlignment="1">
      <alignment horizontal="left"/>
    </xf>
    <xf numFmtId="0" fontId="21" fillId="0" borderId="0" xfId="0" applyFont="1"/>
    <xf numFmtId="9" fontId="21" fillId="0" borderId="0" xfId="2" applyFont="1"/>
    <xf numFmtId="0" fontId="21" fillId="0" borderId="0" xfId="0" applyFont="1" applyAlignment="1">
      <alignment vertical="center"/>
    </xf>
    <xf numFmtId="164" fontId="21" fillId="0" borderId="0" xfId="1" applyFont="1"/>
    <xf numFmtId="164" fontId="13" fillId="13" borderId="2" xfId="1" applyFont="1" applyFill="1" applyBorder="1" applyAlignment="1">
      <alignment horizontal="center" vertical="top" wrapText="1"/>
    </xf>
    <xf numFmtId="164" fontId="13" fillId="20" borderId="2" xfId="1" applyFont="1" applyFill="1" applyBorder="1" applyAlignment="1">
      <alignment horizontal="center" vertical="top" wrapText="1"/>
    </xf>
    <xf numFmtId="164" fontId="13" fillId="17" borderId="2" xfId="1" applyFont="1" applyFill="1" applyBorder="1" applyAlignment="1">
      <alignment horizontal="center" vertical="top" wrapText="1"/>
    </xf>
    <xf numFmtId="164" fontId="13" fillId="22" borderId="2" xfId="1" applyFont="1" applyFill="1" applyBorder="1" applyAlignment="1">
      <alignment horizontal="center" vertical="top" wrapText="1"/>
    </xf>
    <xf numFmtId="164" fontId="14" fillId="0" borderId="2" xfId="1" applyFont="1" applyBorder="1" applyAlignment="1"/>
    <xf numFmtId="164" fontId="14" fillId="0" borderId="2" xfId="1" applyFont="1" applyFill="1" applyBorder="1" applyAlignment="1"/>
    <xf numFmtId="164" fontId="8" fillId="0" borderId="2" xfId="1" applyFont="1" applyBorder="1" applyAlignme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164" fontId="22" fillId="0" borderId="2" xfId="1" applyFont="1" applyBorder="1"/>
    <xf numFmtId="164" fontId="21" fillId="4" borderId="6" xfId="1" applyFont="1" applyFill="1" applyBorder="1" applyAlignment="1">
      <alignment horizontal="center"/>
    </xf>
    <xf numFmtId="164" fontId="22" fillId="0" borderId="0" xfId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20" borderId="2" xfId="0" applyFill="1" applyBorder="1"/>
    <xf numFmtId="0" fontId="0" fillId="20" borderId="2" xfId="0" applyFill="1" applyBorder="1" applyAlignment="1">
      <alignment horizontal="center"/>
    </xf>
    <xf numFmtId="164" fontId="0" fillId="20" borderId="2" xfId="1" applyFont="1" applyFill="1" applyBorder="1" applyAlignment="1">
      <alignment horizontal="center"/>
    </xf>
    <xf numFmtId="0" fontId="0" fillId="4" borderId="2" xfId="0" applyFill="1" applyBorder="1"/>
    <xf numFmtId="0" fontId="24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4" fillId="0" borderId="0" xfId="1" applyNumberFormat="1" applyFont="1"/>
    <xf numFmtId="165" fontId="3" fillId="0" borderId="2" xfId="1" applyNumberFormat="1" applyFont="1" applyBorder="1"/>
    <xf numFmtId="165" fontId="3" fillId="4" borderId="2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4" fontId="25" fillId="13" borderId="2" xfId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1" applyFont="1"/>
    <xf numFmtId="165" fontId="4" fillId="20" borderId="2" xfId="1" applyNumberFormat="1" applyFont="1" applyFill="1" applyBorder="1"/>
    <xf numFmtId="0" fontId="4" fillId="13" borderId="0" xfId="0" applyFont="1" applyFill="1"/>
    <xf numFmtId="43" fontId="0" fillId="13" borderId="0" xfId="0" applyNumberFormat="1" applyFill="1"/>
    <xf numFmtId="0" fontId="4" fillId="23" borderId="0" xfId="0" applyFont="1" applyFill="1"/>
    <xf numFmtId="43" fontId="0" fillId="23" borderId="0" xfId="0" applyNumberFormat="1" applyFill="1"/>
    <xf numFmtId="0" fontId="4" fillId="0" borderId="0" xfId="0" applyFont="1" applyFill="1"/>
    <xf numFmtId="0" fontId="0" fillId="0" borderId="0" xfId="0" applyFill="1"/>
    <xf numFmtId="165" fontId="4" fillId="0" borderId="3" xfId="1" applyNumberFormat="1" applyFont="1" applyFill="1" applyBorder="1"/>
    <xf numFmtId="9" fontId="4" fillId="20" borderId="2" xfId="0" applyNumberFormat="1" applyFont="1" applyFill="1" applyBorder="1" applyAlignment="1">
      <alignment horizontal="center"/>
    </xf>
    <xf numFmtId="164" fontId="4" fillId="20" borderId="2" xfId="1" applyFont="1" applyFill="1" applyBorder="1" applyAlignment="1">
      <alignment horizontal="center"/>
    </xf>
    <xf numFmtId="43" fontId="0" fillId="0" borderId="0" xfId="0" applyNumberFormat="1" applyFill="1"/>
    <xf numFmtId="164" fontId="0" fillId="13" borderId="0" xfId="1" applyFont="1" applyFill="1"/>
    <xf numFmtId="164" fontId="0" fillId="23" borderId="0" xfId="1" applyFont="1" applyFill="1"/>
    <xf numFmtId="164" fontId="0" fillId="0" borderId="0" xfId="1" applyFont="1" applyFill="1"/>
    <xf numFmtId="0" fontId="26" fillId="0" borderId="0" xfId="0" applyFont="1"/>
    <xf numFmtId="165" fontId="27" fillId="24" borderId="2" xfId="1" applyNumberFormat="1" applyFont="1" applyFill="1" applyBorder="1" applyAlignment="1">
      <alignment horizontal="right"/>
    </xf>
    <xf numFmtId="10" fontId="27" fillId="24" borderId="2" xfId="0" applyNumberFormat="1" applyFont="1" applyFill="1" applyBorder="1"/>
    <xf numFmtId="43" fontId="27" fillId="24" borderId="2" xfId="0" applyNumberFormat="1" applyFont="1" applyFill="1" applyBorder="1"/>
    <xf numFmtId="164" fontId="4" fillId="0" borderId="2" xfId="1" applyFont="1" applyFill="1" applyBorder="1" applyAlignment="1">
      <alignment vertical="top" wrapText="1"/>
    </xf>
    <xf numFmtId="164" fontId="4" fillId="4" borderId="2" xfId="0" applyNumberFormat="1" applyFont="1" applyFill="1" applyBorder="1"/>
    <xf numFmtId="0" fontId="28" fillId="0" borderId="0" xfId="0" applyFont="1"/>
    <xf numFmtId="0" fontId="29" fillId="0" borderId="0" xfId="0" applyFont="1" applyFill="1"/>
    <xf numFmtId="164" fontId="5" fillId="4" borderId="2" xfId="1" applyFont="1" applyFill="1" applyBorder="1"/>
    <xf numFmtId="0" fontId="5" fillId="0" borderId="0" xfId="0" applyFont="1"/>
    <xf numFmtId="164" fontId="30" fillId="3" borderId="2" xfId="1" applyFont="1" applyFill="1" applyBorder="1" applyAlignment="1">
      <alignment horizontal="center" vertical="center" wrapText="1"/>
    </xf>
    <xf numFmtId="165" fontId="21" fillId="4" borderId="6" xfId="1" applyNumberFormat="1" applyFont="1" applyFill="1" applyBorder="1" applyAlignment="1">
      <alignment horizontal="center"/>
    </xf>
    <xf numFmtId="164" fontId="21" fillId="4" borderId="2" xfId="1" applyFont="1" applyFill="1" applyBorder="1"/>
    <xf numFmtId="165" fontId="26" fillId="20" borderId="2" xfId="1" applyNumberFormat="1" applyFont="1" applyFill="1" applyBorder="1" applyAlignment="1">
      <alignment vertical="top" wrapText="1"/>
    </xf>
    <xf numFmtId="165" fontId="26" fillId="20" borderId="2" xfId="1" applyNumberFormat="1" applyFont="1" applyFill="1" applyBorder="1"/>
    <xf numFmtId="164" fontId="22" fillId="20" borderId="2" xfId="1" applyFont="1" applyFill="1" applyBorder="1"/>
    <xf numFmtId="0" fontId="27" fillId="0" borderId="0" xfId="0" applyFont="1"/>
    <xf numFmtId="164" fontId="21" fillId="4" borderId="6" xfId="1" applyFont="1" applyFill="1" applyBorder="1" applyAlignment="1">
      <alignment horizontal="center"/>
    </xf>
    <xf numFmtId="164" fontId="0" fillId="0" borderId="0" xfId="0" applyNumberFormat="1"/>
    <xf numFmtId="0" fontId="32" fillId="0" borderId="0" xfId="0" applyFont="1"/>
    <xf numFmtId="166" fontId="35" fillId="4" borderId="2" xfId="0" applyNumberFormat="1" applyFont="1" applyFill="1" applyBorder="1" applyAlignment="1">
      <alignment horizontal="center" vertical="center" wrapText="1"/>
    </xf>
    <xf numFmtId="164" fontId="22" fillId="0" borderId="2" xfId="1" applyFont="1" applyFill="1" applyBorder="1"/>
    <xf numFmtId="166" fontId="8" fillId="25" borderId="2" xfId="0" applyNumberFormat="1" applyFont="1" applyFill="1" applyBorder="1" applyProtection="1">
      <protection locked="0"/>
    </xf>
    <xf numFmtId="167" fontId="8" fillId="25" borderId="2" xfId="0" applyNumberFormat="1" applyFont="1" applyFill="1" applyBorder="1" applyProtection="1">
      <protection locked="0"/>
    </xf>
    <xf numFmtId="166" fontId="8" fillId="25" borderId="2" xfId="0" applyNumberFormat="1" applyFont="1" applyFill="1" applyBorder="1" applyProtection="1">
      <protection locked="0"/>
    </xf>
    <xf numFmtId="0" fontId="8" fillId="0" borderId="2" xfId="0" applyFont="1" applyBorder="1" applyAlignment="1" applyProtection="1">
      <alignment horizontal="center"/>
      <protection hidden="1"/>
    </xf>
    <xf numFmtId="167" fontId="8" fillId="25" borderId="2" xfId="0" applyNumberFormat="1" applyFont="1" applyFill="1" applyBorder="1" applyProtection="1">
      <protection locked="0"/>
    </xf>
    <xf numFmtId="164" fontId="26" fillId="0" borderId="2" xfId="1" applyFont="1" applyBorder="1"/>
    <xf numFmtId="164" fontId="26" fillId="13" borderId="2" xfId="1" applyFont="1" applyFill="1" applyBorder="1"/>
    <xf numFmtId="0" fontId="0" fillId="0" borderId="0" xfId="0" applyNumberFormat="1" applyAlignment="1">
      <alignment horizontal="center"/>
    </xf>
    <xf numFmtId="0" fontId="5" fillId="0" borderId="0" xfId="12" applyFont="1"/>
    <xf numFmtId="0" fontId="20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7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textRotation="90" wrapText="1"/>
    </xf>
    <xf numFmtId="167" fontId="8" fillId="0" borderId="2" xfId="0" applyNumberFormat="1" applyFont="1" applyFill="1" applyBorder="1" applyProtection="1">
      <protection locked="0"/>
    </xf>
    <xf numFmtId="166" fontId="8" fillId="0" borderId="2" xfId="0" applyNumberFormat="1" applyFont="1" applyFill="1" applyBorder="1" applyProtection="1">
      <protection locked="0"/>
    </xf>
    <xf numFmtId="0" fontId="8" fillId="0" borderId="2" xfId="0" applyFont="1" applyFill="1" applyBorder="1" applyAlignment="1" applyProtection="1">
      <alignment horizontal="center"/>
      <protection hidden="1"/>
    </xf>
    <xf numFmtId="166" fontId="7" fillId="0" borderId="2" xfId="0" applyNumberFormat="1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center"/>
      <protection hidden="1"/>
    </xf>
    <xf numFmtId="164" fontId="7" fillId="0" borderId="2" xfId="1" applyFont="1" applyFill="1" applyBorder="1"/>
    <xf numFmtId="164" fontId="7" fillId="0" borderId="2" xfId="1" applyFont="1" applyBorder="1" applyProtection="1">
      <protection hidden="1"/>
    </xf>
    <xf numFmtId="0" fontId="7" fillId="5" borderId="2" xfId="0" applyFont="1" applyFill="1" applyBorder="1" applyProtection="1">
      <protection hidden="1"/>
    </xf>
    <xf numFmtId="0" fontId="7" fillId="5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166" fontId="12" fillId="4" borderId="2" xfId="0" applyNumberFormat="1" applyFont="1" applyFill="1" applyBorder="1" applyProtection="1">
      <protection locked="0"/>
    </xf>
    <xf numFmtId="0" fontId="7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166" fontId="7" fillId="4" borderId="2" xfId="0" applyNumberFormat="1" applyFont="1" applyFill="1" applyBorder="1" applyProtection="1">
      <protection locked="0"/>
    </xf>
    <xf numFmtId="0" fontId="7" fillId="4" borderId="2" xfId="0" applyFont="1" applyFill="1" applyBorder="1" applyAlignment="1">
      <alignment horizontal="center"/>
    </xf>
    <xf numFmtId="0" fontId="20" fillId="23" borderId="2" xfId="0" applyFont="1" applyFill="1" applyBorder="1" applyAlignment="1">
      <alignment vertical="center"/>
    </xf>
    <xf numFmtId="164" fontId="7" fillId="4" borderId="2" xfId="1" applyFont="1" applyFill="1" applyBorder="1"/>
    <xf numFmtId="4" fontId="7" fillId="0" borderId="0" xfId="1" applyNumberFormat="1" applyFont="1" applyAlignment="1"/>
    <xf numFmtId="4" fontId="20" fillId="0" borderId="0" xfId="1" applyNumberFormat="1" applyFont="1" applyAlignment="1"/>
    <xf numFmtId="4" fontId="7" fillId="23" borderId="2" xfId="1" applyNumberFormat="1" applyFont="1" applyFill="1" applyBorder="1" applyAlignment="1">
      <alignment vertical="center" wrapText="1"/>
    </xf>
    <xf numFmtId="4" fontId="7" fillId="0" borderId="2" xfId="1" applyNumberFormat="1" applyFont="1" applyBorder="1" applyAlignment="1"/>
    <xf numFmtId="4" fontId="7" fillId="4" borderId="2" xfId="1" applyNumberFormat="1" applyFont="1" applyFill="1" applyBorder="1" applyAlignment="1"/>
    <xf numFmtId="0" fontId="6" fillId="4" borderId="2" xfId="0" applyFont="1" applyFill="1" applyBorder="1" applyAlignment="1" applyProtection="1">
      <alignment horizontal="center"/>
      <protection hidden="1"/>
    </xf>
    <xf numFmtId="2" fontId="7" fillId="0" borderId="2" xfId="2" applyNumberFormat="1" applyFont="1" applyBorder="1"/>
    <xf numFmtId="2" fontId="7" fillId="14" borderId="2" xfId="2" applyNumberFormat="1" applyFont="1" applyFill="1" applyBorder="1"/>
    <xf numFmtId="164" fontId="26" fillId="0" borderId="2" xfId="1" applyFont="1" applyFill="1" applyBorder="1"/>
    <xf numFmtId="164" fontId="14" fillId="0" borderId="2" xfId="1" applyFont="1" applyFill="1" applyBorder="1"/>
    <xf numFmtId="164" fontId="14" fillId="21" borderId="2" xfId="1" applyFont="1" applyFill="1" applyBorder="1" applyAlignment="1">
      <alignment vertical="top"/>
    </xf>
    <xf numFmtId="164" fontId="14" fillId="6" borderId="2" xfId="1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vertical="top"/>
    </xf>
    <xf numFmtId="164" fontId="11" fillId="14" borderId="2" xfId="2" applyNumberFormat="1" applyFont="1" applyFill="1" applyBorder="1" applyAlignment="1">
      <alignment vertical="center"/>
    </xf>
    <xf numFmtId="2" fontId="11" fillId="0" borderId="2" xfId="2" applyNumberFormat="1" applyFont="1" applyBorder="1" applyAlignment="1">
      <alignment vertical="center"/>
    </xf>
    <xf numFmtId="164" fontId="13" fillId="0" borderId="2" xfId="1" applyFont="1" applyBorder="1"/>
    <xf numFmtId="0" fontId="38" fillId="0" borderId="0" xfId="5" applyFont="1" applyAlignment="1">
      <alignment horizontal="center" vertical="center"/>
    </xf>
    <xf numFmtId="0" fontId="39" fillId="0" borderId="0" xfId="5" applyFont="1" applyAlignment="1">
      <alignment horizontal="center" vertical="center" wrapText="1"/>
    </xf>
    <xf numFmtId="0" fontId="38" fillId="16" borderId="2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38" fillId="16" borderId="8" xfId="0" applyFont="1" applyFill="1" applyBorder="1" applyAlignment="1">
      <alignment horizontal="center" vertical="center"/>
    </xf>
    <xf numFmtId="0" fontId="40" fillId="27" borderId="19" xfId="0" applyFont="1" applyFill="1" applyBorder="1" applyAlignment="1">
      <alignment horizontal="center" vertical="center" wrapText="1"/>
    </xf>
    <xf numFmtId="15" fontId="39" fillId="27" borderId="19" xfId="0" applyNumberFormat="1" applyFont="1" applyFill="1" applyBorder="1" applyAlignment="1">
      <alignment horizontal="center" vertical="center" wrapText="1"/>
    </xf>
    <xf numFmtId="0" fontId="39" fillId="27" borderId="19" xfId="0" applyFont="1" applyFill="1" applyBorder="1" applyAlignment="1">
      <alignment horizontal="center" vertical="center" wrapText="1"/>
    </xf>
    <xf numFmtId="2" fontId="39" fillId="27" borderId="19" xfId="0" applyNumberFormat="1" applyFont="1" applyFill="1" applyBorder="1" applyAlignment="1">
      <alignment horizontal="center" vertical="center" wrapText="1"/>
    </xf>
    <xf numFmtId="0" fontId="38" fillId="27" borderId="20" xfId="5" applyFont="1" applyFill="1" applyBorder="1" applyAlignment="1">
      <alignment horizontal="center" vertical="center" wrapText="1"/>
    </xf>
    <xf numFmtId="0" fontId="38" fillId="0" borderId="0" xfId="5" applyFont="1" applyAlignment="1">
      <alignment horizontal="center" vertical="center" wrapText="1"/>
    </xf>
    <xf numFmtId="0" fontId="40" fillId="27" borderId="1" xfId="0" applyFont="1" applyFill="1" applyBorder="1" applyAlignment="1">
      <alignment horizontal="center" vertical="center" wrapText="1"/>
    </xf>
    <xf numFmtId="15" fontId="39" fillId="27" borderId="1" xfId="0" applyNumberFormat="1" applyFont="1" applyFill="1" applyBorder="1" applyAlignment="1">
      <alignment horizontal="center" vertical="center" wrapText="1"/>
    </xf>
    <xf numFmtId="15" fontId="39" fillId="6" borderId="1" xfId="0" applyNumberFormat="1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2" fontId="39" fillId="6" borderId="1" xfId="0" applyNumberFormat="1" applyFont="1" applyFill="1" applyBorder="1" applyAlignment="1">
      <alignment horizontal="center" vertical="center" wrapText="1"/>
    </xf>
    <xf numFmtId="2" fontId="39" fillId="27" borderId="3" xfId="0" applyNumberFormat="1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15" fontId="39" fillId="0" borderId="24" xfId="0" applyNumberFormat="1" applyFont="1" applyBorder="1" applyAlignment="1">
      <alignment horizontal="center" vertical="center" wrapText="1"/>
    </xf>
    <xf numFmtId="2" fontId="39" fillId="0" borderId="24" xfId="0" applyNumberFormat="1" applyFont="1" applyBorder="1" applyAlignment="1">
      <alignment horizontal="center" vertical="center" wrapText="1"/>
    </xf>
    <xf numFmtId="2" fontId="39" fillId="27" borderId="25" xfId="0" applyNumberFormat="1" applyFont="1" applyFill="1" applyBorder="1" applyAlignment="1">
      <alignment horizontal="center" vertical="center" wrapText="1"/>
    </xf>
    <xf numFmtId="0" fontId="40" fillId="21" borderId="1" xfId="0" applyFont="1" applyFill="1" applyBorder="1" applyAlignment="1">
      <alignment horizontal="center" vertical="center" wrapText="1"/>
    </xf>
    <xf numFmtId="15" fontId="39" fillId="21" borderId="1" xfId="0" applyNumberFormat="1" applyFont="1" applyFill="1" applyBorder="1" applyAlignment="1">
      <alignment horizontal="center" vertical="center" wrapText="1"/>
    </xf>
    <xf numFmtId="1" fontId="39" fillId="27" borderId="3" xfId="0" applyNumberFormat="1" applyFont="1" applyFill="1" applyBorder="1" applyAlignment="1">
      <alignment horizontal="center" vertical="center" wrapText="1"/>
    </xf>
    <xf numFmtId="2" fontId="38" fillId="0" borderId="0" xfId="5" applyNumberFormat="1" applyFont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2" fontId="39" fillId="4" borderId="19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" fontId="39" fillId="4" borderId="2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center" vertical="center" wrapText="1"/>
    </xf>
    <xf numFmtId="2" fontId="39" fillId="6" borderId="30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2" fontId="39" fillId="0" borderId="4" xfId="0" applyNumberFormat="1" applyFont="1" applyBorder="1" applyAlignment="1">
      <alignment horizontal="center" vertical="center" wrapText="1"/>
    </xf>
    <xf numFmtId="1" fontId="39" fillId="0" borderId="2" xfId="0" applyNumberFormat="1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2" fontId="39" fillId="6" borderId="32" xfId="0" applyNumberFormat="1" applyFont="1" applyFill="1" applyBorder="1" applyAlignment="1">
      <alignment horizontal="center" vertical="center" wrapText="1"/>
    </xf>
    <xf numFmtId="2" fontId="39" fillId="0" borderId="19" xfId="0" applyNumberFormat="1" applyFont="1" applyBorder="1" applyAlignment="1">
      <alignment horizontal="center" vertical="center" wrapText="1"/>
    </xf>
    <xf numFmtId="2" fontId="39" fillId="0" borderId="37" xfId="0" applyNumberFormat="1" applyFont="1" applyBorder="1" applyAlignment="1">
      <alignment horizontal="center" vertical="center" wrapText="1"/>
    </xf>
    <xf numFmtId="2" fontId="39" fillId="27" borderId="20" xfId="0" applyNumberFormat="1" applyFont="1" applyFill="1" applyBorder="1" applyAlignment="1">
      <alignment horizontal="center" vertical="center" wrapText="1"/>
    </xf>
    <xf numFmtId="0" fontId="38" fillId="4" borderId="0" xfId="5" applyFont="1" applyFill="1" applyAlignment="1">
      <alignment horizontal="center" vertical="center" wrapText="1"/>
    </xf>
    <xf numFmtId="2" fontId="38" fillId="4" borderId="0" xfId="5" applyNumberFormat="1" applyFont="1" applyFill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6" borderId="40" xfId="0" applyFont="1" applyFill="1" applyBorder="1" applyAlignment="1">
      <alignment horizontal="center" vertical="center" wrapText="1"/>
    </xf>
    <xf numFmtId="2" fontId="39" fillId="27" borderId="40" xfId="0" applyNumberFormat="1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2" fontId="39" fillId="0" borderId="4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2" fontId="39" fillId="0" borderId="47" xfId="0" applyNumberFormat="1" applyFont="1" applyBorder="1" applyAlignment="1">
      <alignment horizontal="center" vertical="center" wrapText="1"/>
    </xf>
    <xf numFmtId="2" fontId="39" fillId="27" borderId="33" xfId="0" applyNumberFormat="1" applyFont="1" applyFill="1" applyBorder="1" applyAlignment="1">
      <alignment horizontal="center" vertical="center" wrapText="1"/>
    </xf>
    <xf numFmtId="167" fontId="39" fillId="0" borderId="4" xfId="0" applyNumberFormat="1" applyFont="1" applyBorder="1" applyAlignment="1">
      <alignment horizontal="center" vertical="center" wrapText="1"/>
    </xf>
    <xf numFmtId="167" fontId="41" fillId="0" borderId="4" xfId="0" applyNumberFormat="1" applyFont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 vertical="center" wrapText="1"/>
    </xf>
    <xf numFmtId="2" fontId="39" fillId="27" borderId="4" xfId="0" applyNumberFormat="1" applyFont="1" applyFill="1" applyBorder="1" applyAlignment="1">
      <alignment horizontal="center" vertical="center" wrapText="1"/>
    </xf>
    <xf numFmtId="2" fontId="39" fillId="0" borderId="2" xfId="0" applyNumberFormat="1" applyFont="1" applyBorder="1" applyAlignment="1">
      <alignment horizontal="center" vertical="center" wrapText="1"/>
    </xf>
    <xf numFmtId="2" fontId="39" fillId="27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39" fillId="0" borderId="0" xfId="0" applyNumberFormat="1" applyFont="1" applyAlignment="1">
      <alignment vertical="center"/>
    </xf>
    <xf numFmtId="164" fontId="39" fillId="0" borderId="0" xfId="1" applyFont="1" applyAlignment="1">
      <alignment vertical="center" wrapText="1"/>
    </xf>
    <xf numFmtId="164" fontId="39" fillId="6" borderId="2" xfId="1" applyFont="1" applyFill="1" applyBorder="1" applyAlignment="1">
      <alignment horizontal="center" vertical="center" wrapText="1"/>
    </xf>
    <xf numFmtId="164" fontId="39" fillId="6" borderId="32" xfId="1" applyFont="1" applyFill="1" applyBorder="1" applyAlignment="1">
      <alignment horizontal="center" vertical="center" wrapText="1"/>
    </xf>
    <xf numFmtId="164" fontId="39" fillId="6" borderId="1" xfId="1" applyFont="1" applyFill="1" applyBorder="1" applyAlignment="1">
      <alignment horizontal="center" vertical="center" wrapText="1"/>
    </xf>
    <xf numFmtId="164" fontId="39" fillId="6" borderId="40" xfId="1" applyFont="1" applyFill="1" applyBorder="1" applyAlignment="1">
      <alignment horizontal="center" vertical="center" wrapText="1"/>
    </xf>
    <xf numFmtId="164" fontId="39" fillId="6" borderId="41" xfId="1" applyFont="1" applyFill="1" applyBorder="1" applyAlignment="1">
      <alignment horizontal="center" vertical="center" wrapText="1"/>
    </xf>
    <xf numFmtId="164" fontId="12" fillId="0" borderId="2" xfId="1" applyFont="1" applyBorder="1" applyAlignment="1"/>
    <xf numFmtId="164" fontId="12" fillId="0" borderId="2" xfId="1" applyFont="1" applyFill="1" applyBorder="1" applyAlignment="1"/>
    <xf numFmtId="164" fontId="9" fillId="0" borderId="0" xfId="1" applyFont="1" applyAlignment="1">
      <alignment horizontal="left"/>
    </xf>
    <xf numFmtId="164" fontId="8" fillId="0" borderId="0" xfId="1" applyFont="1" applyAlignment="1">
      <alignment horizontal="left"/>
    </xf>
    <xf numFmtId="0" fontId="42" fillId="19" borderId="11" xfId="12" applyFont="1" applyFill="1" applyBorder="1" applyAlignment="1">
      <alignment horizontal="center" vertical="center"/>
    </xf>
    <xf numFmtId="0" fontId="42" fillId="19" borderId="12" xfId="12" applyFont="1" applyFill="1" applyBorder="1" applyAlignment="1">
      <alignment horizontal="center" vertical="center"/>
    </xf>
    <xf numFmtId="0" fontId="42" fillId="0" borderId="13" xfId="5" quotePrefix="1" applyFont="1" applyBorder="1" applyAlignment="1">
      <alignment horizontal="center" vertical="center" wrapText="1"/>
    </xf>
    <xf numFmtId="164" fontId="42" fillId="0" borderId="14" xfId="4" applyFont="1" applyBorder="1"/>
    <xf numFmtId="164" fontId="42" fillId="24" borderId="13" xfId="4" quotePrefix="1" applyFont="1" applyFill="1" applyBorder="1" applyAlignment="1">
      <alignment horizontal="center" vertical="center"/>
    </xf>
    <xf numFmtId="164" fontId="42" fillId="24" borderId="14" xfId="4" applyFont="1" applyFill="1" applyBorder="1"/>
    <xf numFmtId="0" fontId="42" fillId="19" borderId="15" xfId="12" applyFont="1" applyFill="1" applyBorder="1" applyAlignment="1">
      <alignment horizontal="center"/>
    </xf>
    <xf numFmtId="164" fontId="42" fillId="19" borderId="16" xfId="12" applyNumberFormat="1" applyFont="1" applyFill="1" applyBorder="1"/>
    <xf numFmtId="164" fontId="43" fillId="24" borderId="13" xfId="4" quotePrefix="1" applyFont="1" applyFill="1" applyBorder="1" applyAlignment="1">
      <alignment horizontal="center" vertical="center"/>
    </xf>
    <xf numFmtId="164" fontId="43" fillId="24" borderId="14" xfId="4" applyFont="1" applyFill="1" applyBorder="1"/>
    <xf numFmtId="0" fontId="43" fillId="0" borderId="0" xfId="0" applyFont="1"/>
    <xf numFmtId="43" fontId="43" fillId="0" borderId="0" xfId="0" applyNumberFormat="1" applyFont="1"/>
    <xf numFmtId="0" fontId="44" fillId="0" borderId="0" xfId="0" applyFont="1"/>
    <xf numFmtId="0" fontId="45" fillId="0" borderId="0" xfId="12" applyFont="1"/>
    <xf numFmtId="167" fontId="8" fillId="0" borderId="0" xfId="0" applyNumberFormat="1" applyFont="1"/>
    <xf numFmtId="167" fontId="8" fillId="0" borderId="0" xfId="0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46" fillId="0" borderId="0" xfId="0" applyFont="1"/>
    <xf numFmtId="0" fontId="8" fillId="30" borderId="2" xfId="0" applyFont="1" applyFill="1" applyBorder="1" applyAlignment="1">
      <alignment horizontal="center" vertical="center" wrapText="1"/>
    </xf>
    <xf numFmtId="0" fontId="13" fillId="30" borderId="2" xfId="0" applyFont="1" applyFill="1" applyBorder="1" applyAlignment="1">
      <alignment horizontal="center" vertical="center" wrapText="1"/>
    </xf>
    <xf numFmtId="0" fontId="13" fillId="30" borderId="2" xfId="0" applyFont="1" applyFill="1" applyBorder="1" applyAlignment="1">
      <alignment horizontal="center" vertical="center" textRotation="90" wrapText="1"/>
    </xf>
    <xf numFmtId="0" fontId="13" fillId="31" borderId="2" xfId="0" applyFont="1" applyFill="1" applyBorder="1" applyAlignment="1">
      <alignment horizontal="center" vertical="center" textRotation="90" wrapText="1"/>
    </xf>
    <xf numFmtId="166" fontId="8" fillId="30" borderId="2" xfId="1" applyNumberFormat="1" applyFont="1" applyFill="1" applyBorder="1" applyAlignment="1">
      <alignment horizontal="center" vertical="center" wrapText="1"/>
    </xf>
    <xf numFmtId="167" fontId="8" fillId="32" borderId="2" xfId="0" applyNumberFormat="1" applyFont="1" applyFill="1" applyBorder="1" applyAlignment="1">
      <alignment horizontal="center" vertical="center" wrapText="1"/>
    </xf>
    <xf numFmtId="0" fontId="8" fillId="3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9" fillId="0" borderId="2" xfId="0" applyFont="1" applyBorder="1" applyAlignment="1" applyProtection="1">
      <alignment horizontal="center"/>
      <protection hidden="1"/>
    </xf>
    <xf numFmtId="0" fontId="9" fillId="0" borderId="2" xfId="0" applyFont="1" applyBorder="1" applyProtection="1">
      <protection hidden="1"/>
    </xf>
    <xf numFmtId="164" fontId="9" fillId="33" borderId="2" xfId="0" applyNumberFormat="1" applyFont="1" applyFill="1" applyBorder="1" applyProtection="1">
      <protection locked="0"/>
    </xf>
    <xf numFmtId="0" fontId="9" fillId="0" borderId="2" xfId="0" applyFont="1" applyBorder="1" applyAlignment="1" applyProtection="1">
      <alignment horizontal="left"/>
      <protection hidden="1"/>
    </xf>
    <xf numFmtId="0" fontId="8" fillId="4" borderId="2" xfId="0" applyFont="1" applyFill="1" applyBorder="1" applyAlignment="1" applyProtection="1">
      <alignment horizontal="center"/>
      <protection hidden="1"/>
    </xf>
    <xf numFmtId="166" fontId="9" fillId="0" borderId="2" xfId="1" applyNumberFormat="1" applyFont="1" applyBorder="1"/>
    <xf numFmtId="166" fontId="8" fillId="0" borderId="2" xfId="0" applyNumberFormat="1" applyFont="1" applyBorder="1" applyAlignment="1">
      <alignment horizontal="center"/>
    </xf>
    <xf numFmtId="0" fontId="8" fillId="0" borderId="2" xfId="1" applyNumberFormat="1" applyFont="1" applyBorder="1" applyAlignment="1">
      <alignment horizontal="center"/>
    </xf>
    <xf numFmtId="4" fontId="8" fillId="0" borderId="0" xfId="1" applyNumberFormat="1" applyFont="1"/>
    <xf numFmtId="166" fontId="9" fillId="27" borderId="2" xfId="1" applyNumberFormat="1" applyFont="1" applyFill="1" applyBorder="1"/>
    <xf numFmtId="166" fontId="8" fillId="27" borderId="2" xfId="0" applyNumberFormat="1" applyFont="1" applyFill="1" applyBorder="1" applyAlignment="1">
      <alignment horizontal="center"/>
    </xf>
    <xf numFmtId="0" fontId="8" fillId="27" borderId="2" xfId="0" applyFont="1" applyFill="1" applyBorder="1" applyAlignment="1">
      <alignment horizontal="center"/>
    </xf>
    <xf numFmtId="0" fontId="8" fillId="27" borderId="2" xfId="1" applyNumberFormat="1" applyFont="1" applyFill="1" applyBorder="1" applyAlignment="1">
      <alignment horizontal="center"/>
    </xf>
    <xf numFmtId="0" fontId="5" fillId="34" borderId="1" xfId="0" applyFont="1" applyFill="1" applyBorder="1" applyAlignment="1">
      <alignment horizontal="center" vertical="center"/>
    </xf>
    <xf numFmtId="0" fontId="5" fillId="34" borderId="1" xfId="13" applyFont="1" applyFill="1" applyBorder="1" applyAlignment="1">
      <alignment horizontal="center" vertical="center" wrapText="1"/>
    </xf>
    <xf numFmtId="0" fontId="5" fillId="34" borderId="6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5" fillId="34" borderId="2" xfId="13" applyFont="1" applyFill="1" applyBorder="1" applyAlignment="1">
      <alignment horizontal="center" vertical="center" wrapText="1"/>
    </xf>
    <xf numFmtId="0" fontId="5" fillId="34" borderId="5" xfId="0" applyFont="1" applyFill="1" applyBorder="1" applyAlignment="1">
      <alignment horizontal="center" vertical="center"/>
    </xf>
    <xf numFmtId="0" fontId="5" fillId="34" borderId="2" xfId="0" applyFont="1" applyFill="1" applyBorder="1" applyAlignment="1">
      <alignment horizontal="center" vertical="center"/>
    </xf>
    <xf numFmtId="0" fontId="47" fillId="3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4" borderId="4" xfId="0" applyFont="1" applyFill="1" applyBorder="1" applyAlignment="1">
      <alignment horizontal="center" vertical="center" wrapText="1"/>
    </xf>
    <xf numFmtId="0" fontId="47" fillId="34" borderId="4" xfId="13" applyFont="1" applyFill="1" applyBorder="1" applyAlignment="1">
      <alignment horizontal="center" vertical="center" wrapText="1"/>
    </xf>
    <xf numFmtId="0" fontId="5" fillId="34" borderId="5" xfId="0" applyFont="1" applyFill="1" applyBorder="1" applyAlignment="1">
      <alignment horizontal="center" vertical="center" wrapText="1"/>
    </xf>
    <xf numFmtId="0" fontId="47" fillId="3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6" fontId="5" fillId="0" borderId="2" xfId="0" applyNumberFormat="1" applyFont="1" applyBorder="1"/>
    <xf numFmtId="0" fontId="5" fillId="29" borderId="2" xfId="0" applyFont="1" applyFill="1" applyBorder="1" applyAlignment="1">
      <alignment horizontal="center"/>
    </xf>
    <xf numFmtId="0" fontId="5" fillId="29" borderId="2" xfId="0" applyFont="1" applyFill="1" applyBorder="1"/>
    <xf numFmtId="0" fontId="48" fillId="29" borderId="2" xfId="0" applyFont="1" applyFill="1" applyBorder="1"/>
    <xf numFmtId="166" fontId="5" fillId="29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48" fillId="4" borderId="2" xfId="0" applyFont="1" applyFill="1" applyBorder="1"/>
    <xf numFmtId="166" fontId="5" fillId="4" borderId="2" xfId="0" applyNumberFormat="1" applyFont="1" applyFill="1" applyBorder="1"/>
    <xf numFmtId="0" fontId="5" fillId="24" borderId="2" xfId="0" applyFont="1" applyFill="1" applyBorder="1" applyAlignment="1">
      <alignment horizontal="center" vertical="center" wrapText="1"/>
    </xf>
    <xf numFmtId="164" fontId="5" fillId="0" borderId="2" xfId="1" applyFont="1" applyBorder="1"/>
    <xf numFmtId="4" fontId="5" fillId="0" borderId="2" xfId="0" applyNumberFormat="1" applyFont="1" applyBorder="1"/>
    <xf numFmtId="164" fontId="5" fillId="24" borderId="2" xfId="1" applyFont="1" applyFill="1" applyBorder="1"/>
    <xf numFmtId="4" fontId="47" fillId="24" borderId="2" xfId="0" applyNumberFormat="1" applyFont="1" applyFill="1" applyBorder="1"/>
    <xf numFmtId="4" fontId="5" fillId="24" borderId="2" xfId="0" applyNumberFormat="1" applyFont="1" applyFill="1" applyBorder="1"/>
    <xf numFmtId="4" fontId="5" fillId="4" borderId="2" xfId="0" applyNumberFormat="1" applyFont="1" applyFill="1" applyBorder="1"/>
    <xf numFmtId="164" fontId="0" fillId="0" borderId="2" xfId="1" applyFont="1" applyBorder="1"/>
    <xf numFmtId="43" fontId="0" fillId="0" borderId="2" xfId="0" applyNumberFormat="1" applyBorder="1"/>
    <xf numFmtId="164" fontId="0" fillId="4" borderId="2" xfId="1" applyFont="1" applyFill="1" applyBorder="1"/>
    <xf numFmtId="165" fontId="3" fillId="2" borderId="2" xfId="1" applyNumberFormat="1" applyFont="1" applyFill="1" applyBorder="1" applyAlignment="1">
      <alignment horizontal="center" vertical="top" wrapText="1"/>
    </xf>
    <xf numFmtId="164" fontId="3" fillId="2" borderId="2" xfId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23" fillId="24" borderId="2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top" wrapText="1"/>
    </xf>
    <xf numFmtId="164" fontId="3" fillId="2" borderId="2" xfId="1" applyFont="1" applyFill="1" applyBorder="1" applyAlignment="1">
      <alignment horizontal="center" vertical="top" wrapText="1"/>
    </xf>
    <xf numFmtId="164" fontId="3" fillId="2" borderId="2" xfId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43" fillId="0" borderId="0" xfId="13" applyFont="1" applyAlignment="1">
      <alignment horizontal="center"/>
    </xf>
    <xf numFmtId="164" fontId="4" fillId="18" borderId="1" xfId="1" applyFont="1" applyFill="1" applyBorder="1" applyAlignment="1">
      <alignment horizontal="center" vertical="top" wrapText="1"/>
    </xf>
    <xf numFmtId="164" fontId="4" fillId="18" borderId="3" xfId="1" applyFont="1" applyFill="1" applyBorder="1" applyAlignment="1">
      <alignment horizontal="center" vertical="top" wrapText="1"/>
    </xf>
    <xf numFmtId="164" fontId="4" fillId="18" borderId="4" xfId="1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3" fillId="2" borderId="4" xfId="1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/>
    </xf>
    <xf numFmtId="164" fontId="3" fillId="2" borderId="3" xfId="1" applyFont="1" applyFill="1" applyBorder="1" applyAlignment="1">
      <alignment horizontal="center" vertical="top"/>
    </xf>
    <xf numFmtId="164" fontId="3" fillId="2" borderId="4" xfId="1" applyFont="1" applyFill="1" applyBorder="1" applyAlignment="1">
      <alignment horizontal="center" vertical="top"/>
    </xf>
    <xf numFmtId="164" fontId="4" fillId="4" borderId="5" xfId="1" applyFont="1" applyFill="1" applyBorder="1" applyAlignment="1">
      <alignment horizontal="center" vertical="center" wrapText="1"/>
    </xf>
    <xf numFmtId="164" fontId="4" fillId="4" borderId="7" xfId="1" applyFont="1" applyFill="1" applyBorder="1" applyAlignment="1">
      <alignment horizontal="center" vertical="center" wrapText="1"/>
    </xf>
    <xf numFmtId="164" fontId="4" fillId="4" borderId="6" xfId="1" applyFont="1" applyFill="1" applyBorder="1" applyAlignment="1">
      <alignment horizontal="center" vertical="center" wrapText="1"/>
    </xf>
    <xf numFmtId="164" fontId="4" fillId="13" borderId="5" xfId="1" applyFont="1" applyFill="1" applyBorder="1" applyAlignment="1">
      <alignment horizontal="center" vertical="center" wrapText="1"/>
    </xf>
    <xf numFmtId="164" fontId="4" fillId="13" borderId="7" xfId="1" applyFont="1" applyFill="1" applyBorder="1" applyAlignment="1">
      <alignment horizontal="center" vertical="center" wrapText="1"/>
    </xf>
    <xf numFmtId="164" fontId="4" fillId="13" borderId="6" xfId="1" applyFont="1" applyFill="1" applyBorder="1" applyAlignment="1">
      <alignment horizontal="center" vertical="center" wrapText="1"/>
    </xf>
    <xf numFmtId="164" fontId="0" fillId="13" borderId="5" xfId="1" applyFont="1" applyFill="1" applyBorder="1" applyAlignment="1">
      <alignment horizontal="center" vertical="center" wrapText="1"/>
    </xf>
    <xf numFmtId="164" fontId="3" fillId="13" borderId="7" xfId="1" applyFont="1" applyFill="1" applyBorder="1" applyAlignment="1">
      <alignment horizontal="center" vertical="center" wrapText="1"/>
    </xf>
    <xf numFmtId="164" fontId="3" fillId="13" borderId="6" xfId="1" applyFont="1" applyFill="1" applyBorder="1" applyAlignment="1">
      <alignment horizontal="center" vertical="center" wrapText="1"/>
    </xf>
    <xf numFmtId="164" fontId="17" fillId="20" borderId="8" xfId="1" applyFont="1" applyFill="1" applyBorder="1" applyAlignment="1">
      <alignment horizontal="center" vertical="center" wrapText="1"/>
    </xf>
    <xf numFmtId="164" fontId="17" fillId="20" borderId="10" xfId="1" applyFont="1" applyFill="1" applyBorder="1" applyAlignment="1">
      <alignment horizontal="center" vertical="center" wrapText="1"/>
    </xf>
    <xf numFmtId="164" fontId="17" fillId="20" borderId="9" xfId="1" applyFont="1" applyFill="1" applyBorder="1" applyAlignment="1">
      <alignment horizontal="center" vertical="center" wrapText="1"/>
    </xf>
    <xf numFmtId="164" fontId="0" fillId="20" borderId="5" xfId="1" applyFont="1" applyFill="1" applyBorder="1" applyAlignment="1">
      <alignment horizontal="center" vertical="center" wrapText="1"/>
    </xf>
    <xf numFmtId="164" fontId="3" fillId="20" borderId="7" xfId="1" applyFont="1" applyFill="1" applyBorder="1" applyAlignment="1">
      <alignment horizontal="center" vertical="center" wrapText="1"/>
    </xf>
    <xf numFmtId="164" fontId="3" fillId="20" borderId="6" xfId="1" applyFont="1" applyFill="1" applyBorder="1" applyAlignment="1">
      <alignment horizontal="center" vertical="center" wrapText="1"/>
    </xf>
    <xf numFmtId="164" fontId="4" fillId="17" borderId="5" xfId="1" applyFont="1" applyFill="1" applyBorder="1" applyAlignment="1">
      <alignment horizontal="center" vertical="center" wrapText="1"/>
    </xf>
    <xf numFmtId="164" fontId="4" fillId="17" borderId="7" xfId="1" applyFont="1" applyFill="1" applyBorder="1" applyAlignment="1">
      <alignment horizontal="center" vertical="center" wrapText="1"/>
    </xf>
    <xf numFmtId="164" fontId="4" fillId="17" borderId="6" xfId="1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center" vertical="center" wrapText="1"/>
    </xf>
    <xf numFmtId="164" fontId="4" fillId="3" borderId="7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 wrapText="1"/>
    </xf>
    <xf numFmtId="164" fontId="0" fillId="17" borderId="5" xfId="1" applyFont="1" applyFill="1" applyBorder="1" applyAlignment="1">
      <alignment horizontal="center" vertical="center" wrapText="1"/>
    </xf>
    <xf numFmtId="164" fontId="3" fillId="17" borderId="7" xfId="1" applyFont="1" applyFill="1" applyBorder="1" applyAlignment="1">
      <alignment horizontal="center" vertical="center" wrapText="1"/>
    </xf>
    <xf numFmtId="164" fontId="3" fillId="17" borderId="6" xfId="1" applyFont="1" applyFill="1" applyBorder="1" applyAlignment="1">
      <alignment horizontal="center" vertical="center" wrapText="1"/>
    </xf>
    <xf numFmtId="164" fontId="3" fillId="3" borderId="5" xfId="1" applyFont="1" applyFill="1" applyBorder="1" applyAlignment="1">
      <alignment horizontal="center" vertical="center" wrapText="1"/>
    </xf>
    <xf numFmtId="164" fontId="3" fillId="3" borderId="7" xfId="1" applyFont="1" applyFill="1" applyBorder="1" applyAlignment="1">
      <alignment horizontal="center" vertical="center" wrapText="1"/>
    </xf>
    <xf numFmtId="164" fontId="3" fillId="3" borderId="6" xfId="1" applyFont="1" applyFill="1" applyBorder="1" applyAlignment="1">
      <alignment horizontal="center" vertical="center" wrapText="1"/>
    </xf>
    <xf numFmtId="164" fontId="0" fillId="3" borderId="5" xfId="1" applyFont="1" applyFill="1" applyBorder="1" applyAlignment="1">
      <alignment horizontal="center" vertical="center" wrapText="1"/>
    </xf>
    <xf numFmtId="164" fontId="3" fillId="17" borderId="5" xfId="1" applyFont="1" applyFill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horizontal="center" vertical="center" wrapText="1"/>
    </xf>
    <xf numFmtId="0" fontId="23" fillId="2" borderId="4" xfId="1" applyNumberFormat="1" applyFont="1" applyFill="1" applyBorder="1" applyAlignment="1">
      <alignment horizontal="center" vertical="center" wrapText="1"/>
    </xf>
    <xf numFmtId="0" fontId="23" fillId="18" borderId="1" xfId="1" applyNumberFormat="1" applyFont="1" applyFill="1" applyBorder="1" applyAlignment="1">
      <alignment horizontal="center" vertical="center" wrapText="1"/>
    </xf>
    <xf numFmtId="0" fontId="23" fillId="18" borderId="4" xfId="1" applyNumberFormat="1" applyFont="1" applyFill="1" applyBorder="1" applyAlignment="1">
      <alignment horizontal="center" vertical="center" wrapText="1"/>
    </xf>
    <xf numFmtId="165" fontId="4" fillId="20" borderId="1" xfId="1" applyNumberFormat="1" applyFont="1" applyFill="1" applyBorder="1" applyAlignment="1">
      <alignment horizontal="center" vertical="center" wrapText="1"/>
    </xf>
    <xf numFmtId="165" fontId="4" fillId="20" borderId="3" xfId="1" applyNumberFormat="1" applyFont="1" applyFill="1" applyBorder="1" applyAlignment="1">
      <alignment horizontal="center" vertical="center" wrapText="1"/>
    </xf>
    <xf numFmtId="0" fontId="23" fillId="24" borderId="1" xfId="1" applyNumberFormat="1" applyFont="1" applyFill="1" applyBorder="1" applyAlignment="1">
      <alignment horizontal="center" vertical="center" wrapText="1"/>
    </xf>
    <xf numFmtId="0" fontId="23" fillId="24" borderId="4" xfId="1" applyNumberFormat="1" applyFont="1" applyFill="1" applyBorder="1" applyAlignment="1">
      <alignment horizontal="center" vertical="center" wrapText="1"/>
    </xf>
    <xf numFmtId="164" fontId="21" fillId="2" borderId="1" xfId="1" applyFont="1" applyFill="1" applyBorder="1" applyAlignment="1">
      <alignment horizontal="center" vertical="center"/>
    </xf>
    <xf numFmtId="164" fontId="21" fillId="2" borderId="3" xfId="1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164" fontId="21" fillId="4" borderId="5" xfId="1" applyFont="1" applyFill="1" applyBorder="1" applyAlignment="1">
      <alignment horizontal="center"/>
    </xf>
    <xf numFmtId="164" fontId="21" fillId="4" borderId="6" xfId="1" applyFont="1" applyFill="1" applyBorder="1" applyAlignment="1">
      <alignment horizontal="center"/>
    </xf>
    <xf numFmtId="166" fontId="7" fillId="7" borderId="5" xfId="0" applyNumberFormat="1" applyFont="1" applyFill="1" applyBorder="1" applyAlignment="1">
      <alignment horizontal="center"/>
    </xf>
    <xf numFmtId="166" fontId="7" fillId="7" borderId="7" xfId="0" applyNumberFormat="1" applyFont="1" applyFill="1" applyBorder="1" applyAlignment="1">
      <alignment horizontal="center"/>
    </xf>
    <xf numFmtId="166" fontId="7" fillId="7" borderId="6" xfId="0" applyNumberFormat="1" applyFont="1" applyFill="1" applyBorder="1" applyAlignment="1">
      <alignment horizontal="center"/>
    </xf>
    <xf numFmtId="0" fontId="20" fillId="23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64" fontId="11" fillId="12" borderId="1" xfId="1" applyFont="1" applyFill="1" applyBorder="1" applyAlignment="1">
      <alignment horizontal="center" vertical="center" wrapText="1"/>
    </xf>
    <xf numFmtId="164" fontId="11" fillId="12" borderId="3" xfId="1" applyFont="1" applyFill="1" applyBorder="1" applyAlignment="1">
      <alignment horizontal="center" vertical="center" wrapText="1"/>
    </xf>
    <xf numFmtId="164" fontId="11" fillId="12" borderId="4" xfId="1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right"/>
    </xf>
    <xf numFmtId="0" fontId="8" fillId="6" borderId="6" xfId="0" applyFont="1" applyFill="1" applyBorder="1" applyAlignment="1">
      <alignment horizontal="right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 wrapText="1"/>
    </xf>
    <xf numFmtId="0" fontId="37" fillId="16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38" fillId="0" borderId="4" xfId="5" applyFont="1" applyBorder="1" applyAlignment="1">
      <alignment horizontal="center" vertical="center" wrapText="1"/>
    </xf>
    <xf numFmtId="0" fontId="38" fillId="0" borderId="2" xfId="5" applyFont="1" applyBorder="1" applyAlignment="1">
      <alignment horizontal="center" vertical="center" wrapText="1"/>
    </xf>
    <xf numFmtId="0" fontId="39" fillId="0" borderId="4" xfId="5" applyFont="1" applyBorder="1" applyAlignment="1">
      <alignment horizontal="center" vertical="center" wrapText="1"/>
    </xf>
    <xf numFmtId="0" fontId="39" fillId="0" borderId="2" xfId="5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2" fontId="39" fillId="0" borderId="4" xfId="0" applyNumberFormat="1" applyFont="1" applyBorder="1" applyAlignment="1">
      <alignment horizontal="center" vertical="center" wrapText="1"/>
    </xf>
    <xf numFmtId="2" fontId="39" fillId="0" borderId="2" xfId="0" applyNumberFormat="1" applyFont="1" applyBorder="1" applyAlignment="1">
      <alignment horizontal="center" vertical="center" wrapText="1"/>
    </xf>
    <xf numFmtId="0" fontId="38" fillId="29" borderId="18" xfId="5" applyFont="1" applyFill="1" applyBorder="1" applyAlignment="1">
      <alignment horizontal="center" vertical="center" wrapText="1"/>
    </xf>
    <xf numFmtId="0" fontId="38" fillId="29" borderId="22" xfId="5" applyFont="1" applyFill="1" applyBorder="1" applyAlignment="1">
      <alignment horizontal="center" vertical="center" wrapText="1"/>
    </xf>
    <xf numFmtId="0" fontId="38" fillId="29" borderId="48" xfId="5" applyFont="1" applyFill="1" applyBorder="1" applyAlignment="1">
      <alignment horizontal="center" vertical="center" wrapText="1"/>
    </xf>
    <xf numFmtId="0" fontId="39" fillId="0" borderId="35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39" xfId="0" applyFont="1" applyBorder="1" applyAlignment="1">
      <alignment horizontal="left" vertical="center" wrapText="1"/>
    </xf>
    <xf numFmtId="2" fontId="39" fillId="29" borderId="21" xfId="0" applyNumberFormat="1" applyFont="1" applyFill="1" applyBorder="1" applyAlignment="1">
      <alignment horizontal="center" vertical="center" wrapText="1"/>
    </xf>
    <xf numFmtId="2" fontId="39" fillId="29" borderId="23" xfId="0" applyNumberFormat="1" applyFont="1" applyFill="1" applyBorder="1" applyAlignment="1">
      <alignment horizontal="center" vertical="center" wrapText="1"/>
    </xf>
    <xf numFmtId="2" fontId="39" fillId="29" borderId="34" xfId="0" applyNumberFormat="1" applyFont="1" applyFill="1" applyBorder="1" applyAlignment="1">
      <alignment horizontal="center" vertical="center" wrapText="1"/>
    </xf>
    <xf numFmtId="0" fontId="39" fillId="0" borderId="42" xfId="5" applyFont="1" applyBorder="1" applyAlignment="1">
      <alignment horizontal="center" vertical="center" wrapText="1"/>
    </xf>
    <xf numFmtId="0" fontId="40" fillId="0" borderId="43" xfId="0" applyFont="1" applyBorder="1" applyAlignment="1">
      <alignment horizontal="left" vertical="center" wrapText="1"/>
    </xf>
    <xf numFmtId="0" fontId="39" fillId="0" borderId="45" xfId="5" applyFont="1" applyBorder="1" applyAlignment="1">
      <alignment horizontal="center" vertical="center" wrapText="1"/>
    </xf>
    <xf numFmtId="0" fontId="39" fillId="0" borderId="49" xfId="5" applyFont="1" applyBorder="1" applyAlignment="1">
      <alignment horizontal="center" vertical="center" wrapText="1"/>
    </xf>
    <xf numFmtId="0" fontId="40" fillId="0" borderId="46" xfId="0" applyFont="1" applyBorder="1" applyAlignment="1">
      <alignment horizontal="left" vertical="center" wrapText="1"/>
    </xf>
    <xf numFmtId="0" fontId="40" fillId="0" borderId="50" xfId="0" applyFont="1" applyBorder="1" applyAlignment="1">
      <alignment horizontal="left" vertical="center" wrapText="1"/>
    </xf>
    <xf numFmtId="0" fontId="38" fillId="28" borderId="26" xfId="5" applyFont="1" applyFill="1" applyBorder="1" applyAlignment="1">
      <alignment horizontal="center" vertical="center" wrapText="1"/>
    </xf>
    <xf numFmtId="0" fontId="38" fillId="28" borderId="28" xfId="5" applyFont="1" applyFill="1" applyBorder="1" applyAlignment="1">
      <alignment horizontal="center" vertical="center" wrapText="1"/>
    </xf>
    <xf numFmtId="0" fontId="38" fillId="28" borderId="31" xfId="5" applyFont="1" applyFill="1" applyBorder="1" applyAlignment="1">
      <alignment horizontal="center" vertical="center" wrapText="1"/>
    </xf>
    <xf numFmtId="0" fontId="39" fillId="0" borderId="19" xfId="5" applyFont="1" applyBorder="1" applyAlignment="1">
      <alignment horizontal="center" vertical="center" wrapText="1"/>
    </xf>
    <xf numFmtId="0" fontId="39" fillId="0" borderId="30" xfId="5" applyFont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2" fontId="39" fillId="27" borderId="27" xfId="0" applyNumberFormat="1" applyFont="1" applyFill="1" applyBorder="1" applyAlignment="1">
      <alignment horizontal="center" vertical="center" wrapText="1"/>
    </xf>
    <xf numFmtId="2" fontId="39" fillId="27" borderId="29" xfId="0" applyNumberFormat="1" applyFont="1" applyFill="1" applyBorder="1" applyAlignment="1">
      <alignment horizontal="center" vertical="center" wrapText="1"/>
    </xf>
    <xf numFmtId="2" fontId="39" fillId="28" borderId="21" xfId="0" applyNumberFormat="1" applyFont="1" applyFill="1" applyBorder="1" applyAlignment="1">
      <alignment horizontal="center" vertical="center" wrapText="1"/>
    </xf>
    <xf numFmtId="2" fontId="39" fillId="28" borderId="23" xfId="0" applyNumberFormat="1" applyFont="1" applyFill="1" applyBorder="1" applyAlignment="1">
      <alignment horizontal="center" vertical="center" wrapText="1"/>
    </xf>
    <xf numFmtId="2" fontId="39" fillId="28" borderId="34" xfId="0" applyNumberFormat="1" applyFont="1" applyFill="1" applyBorder="1" applyAlignment="1">
      <alignment horizontal="center" vertical="center" wrapText="1"/>
    </xf>
    <xf numFmtId="0" fontId="39" fillId="0" borderId="32" xfId="5" applyFont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2" fontId="39" fillId="27" borderId="3" xfId="0" applyNumberFormat="1" applyFont="1" applyFill="1" applyBorder="1" applyAlignment="1">
      <alignment horizontal="center" vertical="center" wrapText="1"/>
    </xf>
    <xf numFmtId="2" fontId="39" fillId="27" borderId="33" xfId="0" applyNumberFormat="1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vertical="center"/>
    </xf>
    <xf numFmtId="0" fontId="38" fillId="16" borderId="3" xfId="0" applyFont="1" applyFill="1" applyBorder="1" applyAlignment="1">
      <alignment horizontal="center" vertical="center"/>
    </xf>
    <xf numFmtId="0" fontId="38" fillId="23" borderId="18" xfId="5" applyFont="1" applyFill="1" applyBorder="1" applyAlignment="1">
      <alignment horizontal="center" vertical="center" wrapText="1"/>
    </xf>
    <xf numFmtId="0" fontId="38" fillId="23" borderId="22" xfId="5" applyFont="1" applyFill="1" applyBorder="1" applyAlignment="1">
      <alignment horizontal="center" vertical="center" wrapText="1"/>
    </xf>
    <xf numFmtId="0" fontId="39" fillId="27" borderId="19" xfId="5" applyFont="1" applyFill="1" applyBorder="1" applyAlignment="1">
      <alignment horizontal="center" vertical="center" wrapText="1"/>
    </xf>
    <xf numFmtId="0" fontId="39" fillId="27" borderId="1" xfId="5" applyFont="1" applyFill="1" applyBorder="1" applyAlignment="1">
      <alignment horizontal="center" vertical="center" wrapText="1"/>
    </xf>
    <xf numFmtId="0" fontId="40" fillId="27" borderId="19" xfId="0" applyFont="1" applyFill="1" applyBorder="1" applyAlignment="1">
      <alignment horizontal="left" vertical="center" wrapText="1"/>
    </xf>
    <xf numFmtId="0" fontId="40" fillId="27" borderId="1" xfId="0" applyFont="1" applyFill="1" applyBorder="1" applyAlignment="1">
      <alignment horizontal="left" vertical="center" wrapText="1"/>
    </xf>
    <xf numFmtId="2" fontId="39" fillId="23" borderId="21" xfId="0" applyNumberFormat="1" applyFont="1" applyFill="1" applyBorder="1" applyAlignment="1">
      <alignment horizontal="center" vertical="center" wrapText="1"/>
    </xf>
    <xf numFmtId="2" fontId="39" fillId="23" borderId="23" xfId="0" applyNumberFormat="1" applyFont="1" applyFill="1" applyBorder="1" applyAlignment="1">
      <alignment horizontal="center" vertical="center" wrapText="1"/>
    </xf>
    <xf numFmtId="0" fontId="39" fillId="0" borderId="24" xfId="5" applyFont="1" applyBorder="1" applyAlignment="1">
      <alignment horizontal="center" vertical="center" wrapText="1"/>
    </xf>
    <xf numFmtId="0" fontId="39" fillId="0" borderId="1" xfId="5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8" fillId="0" borderId="17" xfId="5" applyFont="1" applyBorder="1" applyAlignment="1">
      <alignment horizontal="center" vertical="center"/>
    </xf>
    <xf numFmtId="0" fontId="38" fillId="26" borderId="1" xfId="5" applyFont="1" applyFill="1" applyBorder="1" applyAlignment="1">
      <alignment horizontal="center" vertical="center" wrapText="1"/>
    </xf>
    <xf numFmtId="0" fontId="38" fillId="26" borderId="3" xfId="5" applyFont="1" applyFill="1" applyBorder="1" applyAlignment="1">
      <alignment horizontal="center" vertical="center" wrapText="1"/>
    </xf>
    <xf numFmtId="0" fontId="38" fillId="16" borderId="2" xfId="5" applyFont="1" applyFill="1" applyBorder="1" applyAlignment="1">
      <alignment horizontal="center" vertical="center" wrapText="1"/>
    </xf>
    <xf numFmtId="0" fontId="38" fillId="16" borderId="1" xfId="5" applyFont="1" applyFill="1" applyBorder="1" applyAlignment="1">
      <alignment horizontal="center" vertical="center" wrapText="1"/>
    </xf>
    <xf numFmtId="0" fontId="38" fillId="16" borderId="5" xfId="5" applyFont="1" applyFill="1" applyBorder="1" applyAlignment="1">
      <alignment horizontal="center" vertical="center" wrapText="1"/>
    </xf>
    <xf numFmtId="0" fontId="38" fillId="16" borderId="8" xfId="5" applyFont="1" applyFill="1" applyBorder="1" applyAlignment="1">
      <alignment horizontal="center" vertical="center" wrapText="1"/>
    </xf>
    <xf numFmtId="0" fontId="38" fillId="16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4">
    <cellStyle name="Comma" xfId="1" builtinId="3"/>
    <cellStyle name="Comma 2" xfId="4" xr:uid="{AE2B5266-26A6-4DFC-9241-9E6A0A491944}"/>
    <cellStyle name="Comma 2 2" xfId="7" xr:uid="{1E6EF183-C6AA-4469-BF6A-574134AA4D03}"/>
    <cellStyle name="Comma 3" xfId="3" xr:uid="{9E7DD539-9432-485F-83E9-CFE89C07F603}"/>
    <cellStyle name="Normal" xfId="0" builtinId="0"/>
    <cellStyle name="Normal 2 2" xfId="13" xr:uid="{22DB9E9F-59D9-4479-9B6D-9C513D204DA4}"/>
    <cellStyle name="Normal 2 4" xfId="12" xr:uid="{C44D13C1-1C0E-47A0-A3AD-EF15A39E40D8}"/>
    <cellStyle name="Normal 3" xfId="5" xr:uid="{6487D824-55BC-4F40-9BCD-F2859E08D384}"/>
    <cellStyle name="Normal 3 2" xfId="6" xr:uid="{30852D2A-6667-4FFC-855B-BA4C2E9A33EF}"/>
    <cellStyle name="Percent" xfId="2" builtinId="5"/>
    <cellStyle name="เครื่องหมายจุลภาค 2" xfId="8" xr:uid="{6748CA41-1CF5-4485-9A09-DCB0633BB715}"/>
    <cellStyle name="เครื่องหมายจุลภาค 3" xfId="9" xr:uid="{F33738EC-F5F4-4568-8859-F671FAA259EA}"/>
    <cellStyle name="เครื่องหมายจุลภาค 4" xfId="10" xr:uid="{18AA2BCD-D9EB-4D45-B828-DE9A15506BCF}"/>
    <cellStyle name="ปกติ_Sheet7" xfId="11" xr:uid="{8E5014E7-B669-42B3-B79D-E4B1601CD943}"/>
  </cellStyles>
  <dxfs count="0"/>
  <tableStyles count="0" defaultTableStyle="TableStyleMedium2" defaultPivotStyle="PivotStyleLight16"/>
  <colors>
    <mruColors>
      <color rgb="FFCCFFFF"/>
      <color rgb="FF00FFFF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261056</xdr:colOff>
      <xdr:row>0</xdr:row>
      <xdr:rowOff>70555</xdr:rowOff>
    </xdr:from>
    <xdr:to>
      <xdr:col>11</xdr:col>
      <xdr:colOff>303388</xdr:colOff>
      <xdr:row>4</xdr:row>
      <xdr:rowOff>22577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B014C2E-EBB7-4CE5-99D7-750136605F36}"/>
            </a:ext>
          </a:extLst>
        </xdr:cNvPr>
        <xdr:cNvSpPr/>
      </xdr:nvSpPr>
      <xdr:spPr>
        <a:xfrm>
          <a:off x="261056" y="70555"/>
          <a:ext cx="6716888" cy="685800"/>
        </a:xfrm>
        <a:prstGeom prst="roundRect">
          <a:avLst/>
        </a:prstGeom>
        <a:solidFill>
          <a:srgbClr val="0000CC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ค่า </a:t>
          </a:r>
          <a:r>
            <a:rPr lang="en-US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K1-K2-K3 </a:t>
          </a:r>
          <a:r>
            <a:rPr lang="th-TH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ตามหลักเกณฑ์การจัดสรรแบบกระตุ้น (</a:t>
          </a:r>
          <a:r>
            <a:rPr lang="en-US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Motivated) </a:t>
          </a:r>
        </a:p>
      </xdr:txBody>
    </xdr:sp>
    <xdr:clientData/>
  </xdr:twoCellAnchor>
  <xdr:twoCellAnchor editAs="oneCell">
    <xdr:from>
      <xdr:col>0</xdr:col>
      <xdr:colOff>95870</xdr:colOff>
      <xdr:row>16</xdr:row>
      <xdr:rowOff>35788</xdr:rowOff>
    </xdr:from>
    <xdr:to>
      <xdr:col>11</xdr:col>
      <xdr:colOff>124092</xdr:colOff>
      <xdr:row>28</xdr:row>
      <xdr:rowOff>83723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42ED0E-62F2-4F88-AEBB-FAEB18FF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945" t="27234" r="32013" b="42148"/>
        <a:stretch/>
      </xdr:blipFill>
      <xdr:spPr>
        <a:xfrm>
          <a:off x="95870" y="3799963"/>
          <a:ext cx="6725181" cy="2502832"/>
        </a:xfrm>
        <a:prstGeom prst="rect">
          <a:avLst/>
        </a:prstGeom>
      </xdr:spPr>
    </xdr:pic>
    <xdr:clientData/>
  </xdr:twoCellAnchor>
  <xdr:twoCellAnchor editAs="oneCell">
    <xdr:from>
      <xdr:col>0</xdr:col>
      <xdr:colOff>126127</xdr:colOff>
      <xdr:row>28</xdr:row>
      <xdr:rowOff>12222</xdr:rowOff>
    </xdr:from>
    <xdr:to>
      <xdr:col>11</xdr:col>
      <xdr:colOff>133182</xdr:colOff>
      <xdr:row>45</xdr:row>
      <xdr:rowOff>75576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ED4835-CA24-4C26-A039-CA59A1C1A8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791" t="36217" r="32206" b="32846"/>
        <a:stretch/>
      </xdr:blipFill>
      <xdr:spPr>
        <a:xfrm>
          <a:off x="126127" y="6231294"/>
          <a:ext cx="6704014" cy="3179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12729</xdr:rowOff>
    </xdr:from>
    <xdr:to>
      <xdr:col>11</xdr:col>
      <xdr:colOff>500944</xdr:colOff>
      <xdr:row>71</xdr:row>
      <xdr:rowOff>139879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767A897-8321-4D1D-9436-816E3C66E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14275"/>
          <a:ext cx="7197903" cy="3426532"/>
        </a:xfrm>
        <a:prstGeom prst="rect">
          <a:avLst/>
        </a:prstGeom>
      </xdr:spPr>
    </xdr:pic>
    <xdr:clientData/>
  </xdr:twoCellAnchor>
  <xdr:twoCellAnchor editAs="oneCell">
    <xdr:from>
      <xdr:col>0</xdr:col>
      <xdr:colOff>130927</xdr:colOff>
      <xdr:row>72</xdr:row>
      <xdr:rowOff>154642</xdr:rowOff>
    </xdr:from>
    <xdr:to>
      <xdr:col>11</xdr:col>
      <xdr:colOff>1890</xdr:colOff>
      <xdr:row>81</xdr:row>
      <xdr:rowOff>126421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1FB192A-6CCD-4E9C-BDA8-1B5EB44873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5718" b="26961"/>
        <a:stretch/>
      </xdr:blipFill>
      <xdr:spPr>
        <a:xfrm>
          <a:off x="130927" y="14438869"/>
          <a:ext cx="6567922" cy="1621469"/>
        </a:xfrm>
        <a:prstGeom prst="rect">
          <a:avLst/>
        </a:prstGeom>
      </xdr:spPr>
    </xdr:pic>
    <xdr:clientData/>
  </xdr:twoCellAnchor>
  <xdr:twoCellAnchor editAs="oneCell">
    <xdr:from>
      <xdr:col>0</xdr:col>
      <xdr:colOff>176752</xdr:colOff>
      <xdr:row>5</xdr:row>
      <xdr:rowOff>19639</xdr:rowOff>
    </xdr:from>
    <xdr:to>
      <xdr:col>11</xdr:col>
      <xdr:colOff>220412</xdr:colOff>
      <xdr:row>15</xdr:row>
      <xdr:rowOff>91141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76277D1-85E5-4B60-B619-D7FEB563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752" y="955773"/>
          <a:ext cx="6740619" cy="2460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</xdr:col>
      <xdr:colOff>5353050</xdr:colOff>
      <xdr:row>33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3FF799-E17A-41DF-993B-93488676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3200"/>
          <a:ext cx="6572250" cy="472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186267</xdr:colOff>
      <xdr:row>3</xdr:row>
      <xdr:rowOff>101601</xdr:rowOff>
    </xdr:from>
    <xdr:to>
      <xdr:col>15</xdr:col>
      <xdr:colOff>3967691</xdr:colOff>
      <xdr:row>4</xdr:row>
      <xdr:rowOff>124882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ECEAD5-D5FB-4F08-9A5D-B7E4C45C7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237" t="-4578" r="29648" b="26745"/>
        <a:stretch/>
      </xdr:blipFill>
      <xdr:spPr>
        <a:xfrm>
          <a:off x="12441767" y="1295401"/>
          <a:ext cx="3676649" cy="912282"/>
        </a:xfrm>
        <a:prstGeom prst="rect">
          <a:avLst/>
        </a:prstGeom>
      </xdr:spPr>
    </xdr:pic>
    <xdr:clientData/>
  </xdr:twoCellAnchor>
  <xdr:twoCellAnchor editAs="oneCell">
    <xdr:from>
      <xdr:col>15</xdr:col>
      <xdr:colOff>157844</xdr:colOff>
      <xdr:row>5</xdr:row>
      <xdr:rowOff>197758</xdr:rowOff>
    </xdr:from>
    <xdr:to>
      <xdr:col>15</xdr:col>
      <xdr:colOff>4105276</xdr:colOff>
      <xdr:row>6</xdr:row>
      <xdr:rowOff>78695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4399E6-BE4A-4467-AA42-71B863C82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579" t="-2419" r="29679" b="33134"/>
        <a:stretch/>
      </xdr:blipFill>
      <xdr:spPr>
        <a:xfrm>
          <a:off x="12413344" y="2420258"/>
          <a:ext cx="3842657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123373</xdr:colOff>
      <xdr:row>7</xdr:row>
      <xdr:rowOff>586016</xdr:rowOff>
    </xdr:from>
    <xdr:to>
      <xdr:col>15</xdr:col>
      <xdr:colOff>4364719</xdr:colOff>
      <xdr:row>12</xdr:row>
      <xdr:rowOff>22000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4CCCEE-647E-45DF-867F-69FFC9536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5950"/>
        <a:stretch/>
      </xdr:blipFill>
      <xdr:spPr>
        <a:xfrm>
          <a:off x="12378873" y="3875316"/>
          <a:ext cx="4136571" cy="2530021"/>
        </a:xfrm>
        <a:prstGeom prst="rect">
          <a:avLst/>
        </a:prstGeom>
      </xdr:spPr>
    </xdr:pic>
    <xdr:clientData/>
  </xdr:twoCellAnchor>
  <xdr:twoCellAnchor editAs="oneCell">
    <xdr:from>
      <xdr:col>15</xdr:col>
      <xdr:colOff>44450</xdr:colOff>
      <xdr:row>13</xdr:row>
      <xdr:rowOff>76200</xdr:rowOff>
    </xdr:from>
    <xdr:to>
      <xdr:col>15</xdr:col>
      <xdr:colOff>4365625</xdr:colOff>
      <xdr:row>14</xdr:row>
      <xdr:rowOff>933979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A5176D-CE99-4223-8A28-D34501005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8456" b="15044"/>
        <a:stretch/>
      </xdr:blipFill>
      <xdr:spPr>
        <a:xfrm>
          <a:off x="12299950" y="6546850"/>
          <a:ext cx="4216400" cy="2434167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15</xdr:row>
      <xdr:rowOff>67127</xdr:rowOff>
    </xdr:from>
    <xdr:to>
      <xdr:col>16</xdr:col>
      <xdr:colOff>394681</xdr:colOff>
      <xdr:row>17</xdr:row>
      <xdr:rowOff>64634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DFA4AB-768F-43FD-8D9D-44382B6A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76150" y="9344477"/>
          <a:ext cx="4761894" cy="2494645"/>
        </a:xfrm>
        <a:prstGeom prst="rect">
          <a:avLst/>
        </a:prstGeom>
      </xdr:spPr>
    </xdr:pic>
    <xdr:clientData/>
  </xdr:twoCellAnchor>
  <xdr:twoCellAnchor editAs="oneCell">
    <xdr:from>
      <xdr:col>15</xdr:col>
      <xdr:colOff>206828</xdr:colOff>
      <xdr:row>17</xdr:row>
      <xdr:rowOff>174170</xdr:rowOff>
    </xdr:from>
    <xdr:to>
      <xdr:col>16</xdr:col>
      <xdr:colOff>750281</xdr:colOff>
      <xdr:row>19</xdr:row>
      <xdr:rowOff>197303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F5ABF9-3064-4D0C-9577-D1020A481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62328" y="11826420"/>
          <a:ext cx="5031316" cy="2890158"/>
        </a:xfrm>
        <a:prstGeom prst="rect">
          <a:avLst/>
        </a:prstGeom>
      </xdr:spPr>
    </xdr:pic>
    <xdr:clientData/>
  </xdr:twoCellAnchor>
  <xdr:twoCellAnchor editAs="oneCell">
    <xdr:from>
      <xdr:col>15</xdr:col>
      <xdr:colOff>311149</xdr:colOff>
      <xdr:row>19</xdr:row>
      <xdr:rowOff>171450</xdr:rowOff>
    </xdr:from>
    <xdr:to>
      <xdr:col>16</xdr:col>
      <xdr:colOff>438677</xdr:colOff>
      <xdr:row>20</xdr:row>
      <xdr:rowOff>673100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AEDD675-38FD-42F2-91AE-C656BFB87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66649" y="14605000"/>
          <a:ext cx="4615391" cy="183515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635000</xdr:colOff>
      <xdr:row>21</xdr:row>
      <xdr:rowOff>63501</xdr:rowOff>
    </xdr:from>
    <xdr:to>
      <xdr:col>15</xdr:col>
      <xdr:colOff>4398962</xdr:colOff>
      <xdr:row>22</xdr:row>
      <xdr:rowOff>712788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62D93EC-08BD-4801-B945-7AAA83D6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90500" y="18018126"/>
          <a:ext cx="3763962" cy="1776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win/Downloads/Risk7Plus60Q1Y60Type2_1_02_2560%20&#3585;&#3619;&#3632;&#3607;&#3619;&#3623;&#3591;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UNGTHIP2019/RUNGTHIP63/RiskScore/&#3626;&#3588;63/11.&#3605;&#3634;&#3619;&#3634;&#3591;&#3648;&#3611;&#3621;&#3656;&#3634;&#3623;&#3636;&#3648;&#3588;&#3619;&#3634;&#3632;&#3627;&#3660;%20Risk%20Score%20&#3611;&#3637;%2063%20&#3626;.&#3588;.%202563%20&#3607;&#3629;&#3609;12%20&#3648;&#3604;&#3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emplate%20&#3611;&#3619;&#3633;&#3610;&#3648;&#3585;&#3621;&#3637;&#3656;&#3618;%20&#3626;&#3611;.&#3626;&#3608;.64_&#3648;&#3586;&#3605;8%20&#3649;&#3585;&#3657;&#3652;&#3586;%20&#3627;&#3633;&#3623;&#3605;&#3634;&#3619;&#3634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status"/>
      <sheetName val="7 efficient"/>
      <sheetName val="Risk7PlusQ1Y60"/>
      <sheetName val="DataSourse"/>
      <sheetName val="AVGGroup"/>
      <sheetName val="Sheet1"/>
      <sheetName val="ID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code5</v>
          </cell>
          <cell r="B1" t="str">
            <v>name</v>
          </cell>
          <cell r="C1" t="str">
            <v>name222</v>
          </cell>
          <cell r="D1" t="str">
            <v>name333</v>
          </cell>
          <cell r="E1" t="str">
            <v>ket</v>
          </cell>
          <cell r="F1" t="str">
            <v>typename</v>
          </cell>
          <cell r="G1" t="str">
            <v>type222</v>
          </cell>
          <cell r="H1" t="str">
            <v>province</v>
          </cell>
          <cell r="I1" t="str">
            <v>province_name</v>
          </cell>
          <cell r="J1" t="str">
            <v>bed</v>
          </cell>
          <cell r="K1" t="str">
            <v>servicetype</v>
          </cell>
          <cell r="L1" t="str">
            <v>level</v>
          </cell>
          <cell r="M1" t="str">
            <v>HospGroup_20 G</v>
          </cell>
          <cell r="N1" t="str">
            <v>HospGroup_20Name</v>
          </cell>
          <cell r="O1" t="str">
            <v>code9</v>
          </cell>
        </row>
        <row r="2">
          <cell r="A2" t="str">
            <v>10713</v>
          </cell>
          <cell r="B2" t="str">
            <v>โรงพยาบาลนครพิงค์</v>
          </cell>
          <cell r="C2" t="str">
            <v>นครพิงค์,รพศ.</v>
          </cell>
          <cell r="D2" t="str">
            <v>นครพิงค์</v>
          </cell>
          <cell r="E2">
            <v>1</v>
          </cell>
          <cell r="F2" t="str">
            <v>โรงพยาบาลศูนย์</v>
          </cell>
          <cell r="G2" t="str">
            <v>รพศ.</v>
          </cell>
          <cell r="H2">
            <v>50</v>
          </cell>
          <cell r="I2" t="str">
            <v>เชียงใหม่</v>
          </cell>
          <cell r="J2" t="str">
            <v>585</v>
          </cell>
          <cell r="K2" t="str">
            <v>S</v>
          </cell>
          <cell r="L2" t="str">
            <v>A</v>
          </cell>
          <cell r="M2">
            <v>3</v>
          </cell>
          <cell r="N2" t="str">
            <v>A &lt;=700</v>
          </cell>
          <cell r="O2" t="str">
            <v>001071300</v>
          </cell>
        </row>
        <row r="3">
          <cell r="A3" t="str">
            <v>11119</v>
          </cell>
          <cell r="B3" t="str">
            <v>โรงพยาบาลจอมทอง</v>
          </cell>
          <cell r="C3" t="str">
            <v>จอมทอง,รพท.</v>
          </cell>
          <cell r="D3" t="str">
            <v>จอมทอง</v>
          </cell>
          <cell r="E3">
            <v>1</v>
          </cell>
          <cell r="F3" t="str">
            <v>โรงพยาบาลทั่วไป</v>
          </cell>
          <cell r="G3" t="str">
            <v>รพท.</v>
          </cell>
          <cell r="H3">
            <v>50</v>
          </cell>
          <cell r="I3" t="str">
            <v>เชียงใหม่</v>
          </cell>
          <cell r="J3" t="str">
            <v>210</v>
          </cell>
          <cell r="K3" t="str">
            <v/>
          </cell>
          <cell r="L3" t="str">
            <v>M1</v>
          </cell>
          <cell r="M3">
            <v>6</v>
          </cell>
          <cell r="N3" t="str">
            <v>M1 &gt;200</v>
          </cell>
          <cell r="O3" t="str">
            <v>001111900</v>
          </cell>
        </row>
        <row r="4">
          <cell r="A4" t="str">
            <v>11120</v>
          </cell>
          <cell r="B4" t="str">
            <v>โรงพยาบาลเทพรัตนเวชชานุกูล เฉลิมพระเกียรติ ๖๐ พรรษา</v>
          </cell>
          <cell r="C4" t="str">
            <v>เทพรัตนเวชชานุกูล เฉลิมพระเกียรติ ๖๐ พรรษา,รพช.</v>
          </cell>
          <cell r="D4" t="str">
            <v>เทพรัตนเวชชานุกูล เฉลิมพระเกียรติ ๖๐ พรรษา</v>
          </cell>
          <cell r="E4">
            <v>1</v>
          </cell>
          <cell r="F4" t="str">
            <v>โรงพยาบาลชุมชน</v>
          </cell>
          <cell r="G4" t="str">
            <v>รพช.</v>
          </cell>
          <cell r="H4">
            <v>50</v>
          </cell>
          <cell r="I4" t="str">
            <v>เชียงใหม่</v>
          </cell>
          <cell r="J4" t="str">
            <v>54</v>
          </cell>
          <cell r="K4" t="str">
            <v/>
          </cell>
          <cell r="L4" t="str">
            <v>F2</v>
          </cell>
          <cell r="M4">
            <v>15</v>
          </cell>
          <cell r="N4" t="str">
            <v>F2 30,000-=60,000</v>
          </cell>
          <cell r="O4" t="str">
            <v>001112000</v>
          </cell>
        </row>
        <row r="5">
          <cell r="A5" t="str">
            <v>11121</v>
          </cell>
          <cell r="B5" t="str">
            <v>โรงพยาบาลเชียงดาว</v>
          </cell>
          <cell r="C5" t="str">
            <v>เชียงดาว,รพช.</v>
          </cell>
          <cell r="D5" t="str">
            <v>เชียงดาว</v>
          </cell>
          <cell r="E5">
            <v>1</v>
          </cell>
          <cell r="F5" t="str">
            <v>โรงพยาบาลชุมชน</v>
          </cell>
          <cell r="G5" t="str">
            <v>รพช.</v>
          </cell>
          <cell r="H5">
            <v>50</v>
          </cell>
          <cell r="I5" t="str">
            <v>เชียงใหม่</v>
          </cell>
          <cell r="J5" t="str">
            <v>89</v>
          </cell>
          <cell r="K5" t="str">
            <v/>
          </cell>
          <cell r="L5" t="str">
            <v>F1</v>
          </cell>
          <cell r="M5">
            <v>11</v>
          </cell>
          <cell r="N5" t="str">
            <v>F1 50,000-100,000</v>
          </cell>
          <cell r="O5" t="str">
            <v>001112100</v>
          </cell>
        </row>
        <row r="6">
          <cell r="A6" t="str">
            <v>11122</v>
          </cell>
          <cell r="B6" t="str">
            <v>โรงพยาบาลดอยสะเก็ด</v>
          </cell>
          <cell r="C6" t="str">
            <v>ดอยสะเก็ด,รพช.</v>
          </cell>
          <cell r="D6" t="str">
            <v>ดอยสะเก็ด</v>
          </cell>
          <cell r="E6">
            <v>1</v>
          </cell>
          <cell r="F6" t="str">
            <v>โรงพยาบาลชุมชน</v>
          </cell>
          <cell r="G6" t="str">
            <v>รพช.</v>
          </cell>
          <cell r="H6">
            <v>50</v>
          </cell>
          <cell r="I6" t="str">
            <v>เชียงใหม่</v>
          </cell>
          <cell r="J6" t="str">
            <v>60</v>
          </cell>
          <cell r="K6" t="str">
            <v/>
          </cell>
          <cell r="L6" t="str">
            <v>F2</v>
          </cell>
          <cell r="M6">
            <v>14</v>
          </cell>
          <cell r="N6" t="str">
            <v>F2 60,000-90,000</v>
          </cell>
          <cell r="O6" t="str">
            <v>001112200</v>
          </cell>
        </row>
        <row r="7">
          <cell r="A7" t="str">
            <v>11123</v>
          </cell>
          <cell r="B7" t="str">
            <v>โรงพยาบาลแม่แตง</v>
          </cell>
          <cell r="C7" t="str">
            <v>แม่แตง,รพช.</v>
          </cell>
          <cell r="D7" t="str">
            <v>แม่แตง</v>
          </cell>
          <cell r="E7">
            <v>1</v>
          </cell>
          <cell r="F7" t="str">
            <v>โรงพยาบาลชุมชน</v>
          </cell>
          <cell r="G7" t="str">
            <v>รพช.</v>
          </cell>
          <cell r="H7">
            <v>50</v>
          </cell>
          <cell r="I7" t="str">
            <v>เชียงใหม่</v>
          </cell>
          <cell r="J7" t="str">
            <v>62</v>
          </cell>
          <cell r="K7" t="str">
            <v/>
          </cell>
          <cell r="L7" t="str">
            <v>F2</v>
          </cell>
          <cell r="M7">
            <v>14</v>
          </cell>
          <cell r="N7" t="str">
            <v>F2 60,000-90,000</v>
          </cell>
          <cell r="O7" t="str">
            <v>001112300</v>
          </cell>
        </row>
        <row r="8">
          <cell r="A8" t="str">
            <v>11124</v>
          </cell>
          <cell r="B8" t="str">
            <v>โรงพยาบาลสะเมิง</v>
          </cell>
          <cell r="C8" t="str">
            <v>สะเมิง,รพช.</v>
          </cell>
          <cell r="D8" t="str">
            <v>สะเมิง</v>
          </cell>
          <cell r="E8">
            <v>1</v>
          </cell>
          <cell r="F8" t="str">
            <v>โรงพยาบาลชุมชน</v>
          </cell>
          <cell r="G8" t="str">
            <v>รพช.</v>
          </cell>
          <cell r="H8">
            <v>50</v>
          </cell>
          <cell r="I8" t="str">
            <v>เชียงใหม่</v>
          </cell>
          <cell r="J8" t="str">
            <v>32</v>
          </cell>
          <cell r="K8" t="str">
            <v/>
          </cell>
          <cell r="L8" t="str">
            <v>F2</v>
          </cell>
          <cell r="M8">
            <v>16</v>
          </cell>
          <cell r="N8" t="str">
            <v>F2 &lt;=30,000</v>
          </cell>
          <cell r="O8" t="str">
            <v>001112400</v>
          </cell>
        </row>
        <row r="9">
          <cell r="A9" t="str">
            <v>11125</v>
          </cell>
          <cell r="B9" t="str">
            <v>โรงพยาบาลฝาง</v>
          </cell>
          <cell r="C9" t="str">
            <v>ฝาง,รพท.</v>
          </cell>
          <cell r="D9" t="str">
            <v>ฝาง</v>
          </cell>
          <cell r="E9">
            <v>1</v>
          </cell>
          <cell r="F9" t="str">
            <v>โรงพยาบาลทั่วไป</v>
          </cell>
          <cell r="G9" t="str">
            <v>รพท.</v>
          </cell>
          <cell r="H9">
            <v>50</v>
          </cell>
          <cell r="I9" t="str">
            <v>เชียงใหม่</v>
          </cell>
          <cell r="J9" t="str">
            <v>194</v>
          </cell>
          <cell r="K9" t="str">
            <v/>
          </cell>
          <cell r="L9" t="str">
            <v>M1</v>
          </cell>
          <cell r="M9">
            <v>7</v>
          </cell>
          <cell r="N9" t="str">
            <v>M1 &lt;=200</v>
          </cell>
          <cell r="O9" t="str">
            <v>001112500</v>
          </cell>
        </row>
        <row r="10">
          <cell r="A10" t="str">
            <v>11126</v>
          </cell>
          <cell r="B10" t="str">
            <v>โรงพยาบาลแม่อาย</v>
          </cell>
          <cell r="C10" t="str">
            <v>แม่อาย,รพช.</v>
          </cell>
          <cell r="D10" t="str">
            <v>แม่อาย</v>
          </cell>
          <cell r="E10">
            <v>1</v>
          </cell>
          <cell r="F10" t="str">
            <v>โรงพยาบาลชุมชน</v>
          </cell>
          <cell r="G10" t="str">
            <v>รพช.</v>
          </cell>
          <cell r="H10">
            <v>50</v>
          </cell>
          <cell r="I10" t="str">
            <v>เชียงใหม่</v>
          </cell>
          <cell r="J10" t="str">
            <v>70</v>
          </cell>
          <cell r="K10" t="str">
            <v/>
          </cell>
          <cell r="L10" t="str">
            <v>F2</v>
          </cell>
          <cell r="M10">
            <v>14</v>
          </cell>
          <cell r="N10" t="str">
            <v>F2 60,000-90,000</v>
          </cell>
          <cell r="O10" t="str">
            <v>001112600</v>
          </cell>
        </row>
        <row r="11">
          <cell r="A11" t="str">
            <v>11127</v>
          </cell>
          <cell r="B11" t="str">
            <v>โรงพยาบาลพร้าว</v>
          </cell>
          <cell r="C11" t="str">
            <v>พร้าว,รพช.</v>
          </cell>
          <cell r="D11" t="str">
            <v>พร้าว</v>
          </cell>
          <cell r="E11">
            <v>1</v>
          </cell>
          <cell r="F11" t="str">
            <v>โรงพยาบาลชุมชน</v>
          </cell>
          <cell r="G11" t="str">
            <v>รพช.</v>
          </cell>
          <cell r="H11">
            <v>50</v>
          </cell>
          <cell r="I11" t="str">
            <v>เชียงใหม่</v>
          </cell>
          <cell r="J11" t="str">
            <v>33</v>
          </cell>
          <cell r="K11" t="str">
            <v/>
          </cell>
          <cell r="L11" t="str">
            <v>F2</v>
          </cell>
          <cell r="M11">
            <v>15</v>
          </cell>
          <cell r="N11" t="str">
            <v>F2 30,000-=60,000</v>
          </cell>
          <cell r="O11" t="str">
            <v>001112700</v>
          </cell>
        </row>
        <row r="12">
          <cell r="A12" t="str">
            <v>11128</v>
          </cell>
          <cell r="B12" t="str">
            <v>โรงพยาบาลสันป่าตอง</v>
          </cell>
          <cell r="C12" t="str">
            <v>สันป่าตอง,รพช.</v>
          </cell>
          <cell r="D12" t="str">
            <v>สันป่าตอง</v>
          </cell>
          <cell r="E12">
            <v>1</v>
          </cell>
          <cell r="F12" t="str">
            <v>โรงพยาบาลชุมชน</v>
          </cell>
          <cell r="G12" t="str">
            <v>รพช.</v>
          </cell>
          <cell r="H12">
            <v>50</v>
          </cell>
          <cell r="I12" t="str">
            <v>เชียงใหม่</v>
          </cell>
          <cell r="J12" t="str">
            <v>120</v>
          </cell>
          <cell r="K12" t="str">
            <v/>
          </cell>
          <cell r="L12" t="str">
            <v>M2</v>
          </cell>
          <cell r="M12">
            <v>8</v>
          </cell>
          <cell r="N12" t="str">
            <v>M2 &gt;100</v>
          </cell>
          <cell r="O12" t="str">
            <v>001112800</v>
          </cell>
        </row>
        <row r="13">
          <cell r="A13" t="str">
            <v>11129</v>
          </cell>
          <cell r="B13" t="str">
            <v>โรงพยาบาลสันกำแพง</v>
          </cell>
          <cell r="C13" t="str">
            <v>สันกำแพง,รพช.</v>
          </cell>
          <cell r="D13" t="str">
            <v>สันกำแพง</v>
          </cell>
          <cell r="E13">
            <v>1</v>
          </cell>
          <cell r="F13" t="str">
            <v>โรงพยาบาลชุมชน</v>
          </cell>
          <cell r="G13" t="str">
            <v>รพช.</v>
          </cell>
          <cell r="H13">
            <v>50</v>
          </cell>
          <cell r="I13" t="str">
            <v>เชียงใหม่</v>
          </cell>
          <cell r="J13" t="str">
            <v>30</v>
          </cell>
          <cell r="K13" t="str">
            <v/>
          </cell>
          <cell r="L13" t="str">
            <v>F2</v>
          </cell>
          <cell r="M13">
            <v>14</v>
          </cell>
          <cell r="N13" t="str">
            <v>F2 60,000-90,000</v>
          </cell>
          <cell r="O13" t="str">
            <v>001112900</v>
          </cell>
        </row>
        <row r="14">
          <cell r="A14" t="str">
            <v>11130</v>
          </cell>
          <cell r="B14" t="str">
            <v>โรงพยาบาลสันทราย</v>
          </cell>
          <cell r="C14" t="str">
            <v>สันทราย,รพช.</v>
          </cell>
          <cell r="D14" t="str">
            <v>สันทราย</v>
          </cell>
          <cell r="E14">
            <v>1</v>
          </cell>
          <cell r="F14" t="str">
            <v>โรงพยาบาลชุมชน</v>
          </cell>
          <cell r="G14" t="str">
            <v>รพช.</v>
          </cell>
          <cell r="H14">
            <v>50</v>
          </cell>
          <cell r="I14" t="str">
            <v>เชียงใหม่</v>
          </cell>
          <cell r="J14" t="str">
            <v>44</v>
          </cell>
          <cell r="K14" t="str">
            <v/>
          </cell>
          <cell r="L14" t="str">
            <v>M2</v>
          </cell>
          <cell r="M14">
            <v>9</v>
          </cell>
          <cell r="N14" t="str">
            <v>M2 &lt;=100</v>
          </cell>
          <cell r="O14" t="str">
            <v>001113000</v>
          </cell>
        </row>
        <row r="15">
          <cell r="A15" t="str">
            <v>11131</v>
          </cell>
          <cell r="B15" t="str">
            <v>โรงพยาบาลหางดง</v>
          </cell>
          <cell r="C15" t="str">
            <v>หางดง,รพช.</v>
          </cell>
          <cell r="D15" t="str">
            <v>หางดง</v>
          </cell>
          <cell r="E15">
            <v>1</v>
          </cell>
          <cell r="F15" t="str">
            <v>โรงพยาบาลชุมชน</v>
          </cell>
          <cell r="G15" t="str">
            <v>รพช.</v>
          </cell>
          <cell r="H15">
            <v>50</v>
          </cell>
          <cell r="I15" t="str">
            <v>เชียงใหม่</v>
          </cell>
          <cell r="J15" t="str">
            <v>88</v>
          </cell>
          <cell r="K15" t="str">
            <v/>
          </cell>
          <cell r="L15" t="str">
            <v>F1</v>
          </cell>
          <cell r="M15">
            <v>11</v>
          </cell>
          <cell r="N15" t="str">
            <v>F1 50,000-100,000</v>
          </cell>
          <cell r="O15" t="str">
            <v>001113100</v>
          </cell>
        </row>
        <row r="16">
          <cell r="A16" t="str">
            <v>11132</v>
          </cell>
          <cell r="B16" t="str">
            <v>โรงพยาบาลฮอด</v>
          </cell>
          <cell r="C16" t="str">
            <v>ฮอด,รพช.</v>
          </cell>
          <cell r="D16" t="str">
            <v>ฮอด</v>
          </cell>
          <cell r="E16">
            <v>1</v>
          </cell>
          <cell r="F16" t="str">
            <v>โรงพยาบาลชุมชน</v>
          </cell>
          <cell r="G16" t="str">
            <v>รพช.</v>
          </cell>
          <cell r="H16">
            <v>50</v>
          </cell>
          <cell r="I16" t="str">
            <v>เชียงใหม่</v>
          </cell>
          <cell r="J16" t="str">
            <v>77</v>
          </cell>
          <cell r="K16" t="str">
            <v/>
          </cell>
          <cell r="L16" t="str">
            <v>F2</v>
          </cell>
          <cell r="M16">
            <v>15</v>
          </cell>
          <cell r="N16" t="str">
            <v>F2 30,000-=60,000</v>
          </cell>
          <cell r="O16" t="str">
            <v>001113200</v>
          </cell>
        </row>
        <row r="17">
          <cell r="A17" t="str">
            <v>11133</v>
          </cell>
          <cell r="B17" t="str">
            <v>โรงพยาบาลดอยเต่า</v>
          </cell>
          <cell r="C17" t="str">
            <v>ดอยเต่า,รพช.</v>
          </cell>
          <cell r="D17" t="str">
            <v>ดอยเต่า</v>
          </cell>
          <cell r="E17">
            <v>1</v>
          </cell>
          <cell r="F17" t="str">
            <v>โรงพยาบาลชุมชน</v>
          </cell>
          <cell r="G17" t="str">
            <v>รพช.</v>
          </cell>
          <cell r="H17">
            <v>50</v>
          </cell>
          <cell r="I17" t="str">
            <v>เชียงใหม่</v>
          </cell>
          <cell r="J17" t="str">
            <v>30</v>
          </cell>
          <cell r="K17" t="str">
            <v>S</v>
          </cell>
          <cell r="L17" t="str">
            <v>F2</v>
          </cell>
          <cell r="M17">
            <v>16</v>
          </cell>
          <cell r="N17" t="str">
            <v>F2 &lt;=30,000</v>
          </cell>
          <cell r="O17" t="str">
            <v>001113300</v>
          </cell>
        </row>
        <row r="18">
          <cell r="A18" t="str">
            <v>11134</v>
          </cell>
          <cell r="B18" t="str">
            <v>โรงพยาบาลอมก๋อย</v>
          </cell>
          <cell r="C18" t="str">
            <v>อมก๋อย,รพช.</v>
          </cell>
          <cell r="D18" t="str">
            <v>อมก๋อย</v>
          </cell>
          <cell r="E18">
            <v>1</v>
          </cell>
          <cell r="F18" t="str">
            <v>โรงพยาบาลชุมชน</v>
          </cell>
          <cell r="G18" t="str">
            <v>รพช.</v>
          </cell>
          <cell r="H18">
            <v>50</v>
          </cell>
          <cell r="I18" t="str">
            <v>เชียงใหม่</v>
          </cell>
          <cell r="J18" t="str">
            <v>30</v>
          </cell>
          <cell r="K18" t="str">
            <v/>
          </cell>
          <cell r="L18" t="str">
            <v>F2</v>
          </cell>
          <cell r="M18">
            <v>14</v>
          </cell>
          <cell r="N18" t="str">
            <v>F2 60,000-90,000</v>
          </cell>
          <cell r="O18" t="str">
            <v>001113400</v>
          </cell>
        </row>
        <row r="19">
          <cell r="A19" t="str">
            <v>11135</v>
          </cell>
          <cell r="B19" t="str">
            <v>โรงพยาบาลสารภี</v>
          </cell>
          <cell r="C19" t="str">
            <v>สารภี,รพช.</v>
          </cell>
          <cell r="D19" t="str">
            <v>สารภี</v>
          </cell>
          <cell r="E19">
            <v>1</v>
          </cell>
          <cell r="F19" t="str">
            <v>โรงพยาบาลชุมชน</v>
          </cell>
          <cell r="G19" t="str">
            <v>รพช.</v>
          </cell>
          <cell r="H19">
            <v>50</v>
          </cell>
          <cell r="I19" t="str">
            <v>เชียงใหม่</v>
          </cell>
          <cell r="J19" t="str">
            <v>47</v>
          </cell>
          <cell r="K19" t="str">
            <v/>
          </cell>
          <cell r="L19" t="str">
            <v>F2</v>
          </cell>
          <cell r="M19">
            <v>14</v>
          </cell>
          <cell r="N19" t="str">
            <v>F2 60,000-90,000</v>
          </cell>
          <cell r="O19" t="str">
            <v>001113500</v>
          </cell>
        </row>
        <row r="20">
          <cell r="A20" t="str">
            <v>11136</v>
          </cell>
          <cell r="B20" t="str">
            <v>โรงพยาบาลเวียงแหง</v>
          </cell>
          <cell r="C20" t="str">
            <v>เวียงแหง,รพช.</v>
          </cell>
          <cell r="D20" t="str">
            <v>เวียงแหง</v>
          </cell>
          <cell r="E20">
            <v>1</v>
          </cell>
          <cell r="F20" t="str">
            <v>โรงพยาบาลชุมชน</v>
          </cell>
          <cell r="G20" t="str">
            <v>รพช.</v>
          </cell>
          <cell r="H20">
            <v>50</v>
          </cell>
          <cell r="I20" t="str">
            <v>เชียงใหม่</v>
          </cell>
          <cell r="J20" t="str">
            <v>36</v>
          </cell>
          <cell r="K20" t="str">
            <v/>
          </cell>
          <cell r="L20" t="str">
            <v>F2</v>
          </cell>
          <cell r="M20">
            <v>16</v>
          </cell>
          <cell r="N20" t="str">
            <v>F2 &lt;=30,000</v>
          </cell>
          <cell r="O20" t="str">
            <v>001113600</v>
          </cell>
        </row>
        <row r="21">
          <cell r="A21" t="str">
            <v>11137</v>
          </cell>
          <cell r="B21" t="str">
            <v>โรงพยาบาลไชยปราการ</v>
          </cell>
          <cell r="C21" t="str">
            <v>ไชยปราการ,รพช.</v>
          </cell>
          <cell r="D21" t="str">
            <v>ไชยปราการ</v>
          </cell>
          <cell r="E21">
            <v>1</v>
          </cell>
          <cell r="F21" t="str">
            <v>โรงพยาบาลชุมชน</v>
          </cell>
          <cell r="G21" t="str">
            <v>รพช.</v>
          </cell>
          <cell r="H21">
            <v>50</v>
          </cell>
          <cell r="I21" t="str">
            <v>เชียงใหม่</v>
          </cell>
          <cell r="J21" t="str">
            <v>45</v>
          </cell>
          <cell r="K21" t="str">
            <v/>
          </cell>
          <cell r="L21" t="str">
            <v>F2</v>
          </cell>
          <cell r="M21">
            <v>15</v>
          </cell>
          <cell r="N21" t="str">
            <v>F2 30,000-=60,000</v>
          </cell>
          <cell r="O21" t="str">
            <v>001113700</v>
          </cell>
        </row>
        <row r="22">
          <cell r="A22" t="str">
            <v>11138</v>
          </cell>
          <cell r="B22" t="str">
            <v>โรงพยาบาลแม่วาง</v>
          </cell>
          <cell r="C22" t="str">
            <v>แม่วาง,รพช.</v>
          </cell>
          <cell r="D22" t="str">
            <v>แม่วาง</v>
          </cell>
          <cell r="E22">
            <v>1</v>
          </cell>
          <cell r="F22" t="str">
            <v>โรงพยาบาลชุมชน</v>
          </cell>
          <cell r="G22" t="str">
            <v>รพช.</v>
          </cell>
          <cell r="H22">
            <v>50</v>
          </cell>
          <cell r="I22" t="str">
            <v>เชียงใหม่</v>
          </cell>
          <cell r="J22" t="str">
            <v>30</v>
          </cell>
          <cell r="K22" t="str">
            <v/>
          </cell>
          <cell r="L22" t="str">
            <v>F2</v>
          </cell>
          <cell r="M22">
            <v>15</v>
          </cell>
          <cell r="N22" t="str">
            <v>F2 30,000-=60,000</v>
          </cell>
          <cell r="O22" t="str">
            <v>001113800</v>
          </cell>
        </row>
        <row r="23">
          <cell r="A23" t="str">
            <v>11139</v>
          </cell>
          <cell r="B23" t="str">
            <v>โรงพยาบาลแม่ออน</v>
          </cell>
          <cell r="C23" t="str">
            <v>แม่ออน,รพช.</v>
          </cell>
          <cell r="D23" t="str">
            <v>แม่ออน</v>
          </cell>
          <cell r="E23">
            <v>1</v>
          </cell>
          <cell r="F23" t="str">
            <v>โรงพยาบาลชุมชน</v>
          </cell>
          <cell r="G23" t="str">
            <v>รพช.</v>
          </cell>
          <cell r="H23">
            <v>50</v>
          </cell>
          <cell r="I23" t="str">
            <v>เชียงใหม่</v>
          </cell>
          <cell r="J23" t="str">
            <v>29</v>
          </cell>
          <cell r="K23" t="str">
            <v/>
          </cell>
          <cell r="L23" t="str">
            <v>F2</v>
          </cell>
          <cell r="M23">
            <v>16</v>
          </cell>
          <cell r="N23" t="str">
            <v>F2 &lt;=30,000</v>
          </cell>
          <cell r="O23" t="str">
            <v>001113900</v>
          </cell>
        </row>
        <row r="24">
          <cell r="A24" t="str">
            <v>11643</v>
          </cell>
          <cell r="B24" t="str">
            <v>โรงพยาบาลดอยหล่อ</v>
          </cell>
          <cell r="C24" t="str">
            <v>ดอยหล่อ,รพช.</v>
          </cell>
          <cell r="D24" t="str">
            <v>ดอยหล่อ</v>
          </cell>
          <cell r="E24">
            <v>1</v>
          </cell>
          <cell r="F24" t="str">
            <v>โรงพยาบาลชุมชน</v>
          </cell>
          <cell r="G24" t="str">
            <v>รพช.</v>
          </cell>
          <cell r="H24">
            <v>50</v>
          </cell>
          <cell r="I24" t="str">
            <v>เชียงใหม่</v>
          </cell>
          <cell r="J24" t="str">
            <v>30</v>
          </cell>
          <cell r="K24" t="str">
            <v/>
          </cell>
          <cell r="L24" t="str">
            <v>F2</v>
          </cell>
          <cell r="M24">
            <v>16</v>
          </cell>
          <cell r="N24" t="str">
            <v>F2 &lt;=30,000</v>
          </cell>
          <cell r="O24" t="str">
            <v>001164300</v>
          </cell>
        </row>
        <row r="25">
          <cell r="A25" t="str">
            <v>23736</v>
          </cell>
          <cell r="B25" t="str">
            <v>โรงพยาบาลวัดจันทร์ เฉลิมพระเกียรติ 80 พรรษา</v>
          </cell>
          <cell r="C25" t="str">
            <v>วัดจันทร์ เฉลิมพระเกียรติ 80 พรรษา,รพช.</v>
          </cell>
          <cell r="D25" t="str">
            <v>วัดจันทร์ เฉลิมพระเกียรติ 80 พรรษา</v>
          </cell>
          <cell r="E25">
            <v>1</v>
          </cell>
          <cell r="F25" t="str">
            <v>โรงพยาบาลชุมชน</v>
          </cell>
          <cell r="G25" t="str">
            <v>รพช.</v>
          </cell>
          <cell r="H25">
            <v>50</v>
          </cell>
          <cell r="I25" t="str">
            <v>เชียงใหม่</v>
          </cell>
          <cell r="J25" t="str">
            <v>10</v>
          </cell>
          <cell r="K25" t="str">
            <v>S</v>
          </cell>
          <cell r="L25" t="str">
            <v>F3</v>
          </cell>
          <cell r="M25">
            <v>19</v>
          </cell>
          <cell r="N25" t="str">
            <v>F3 &lt;=15,000</v>
          </cell>
          <cell r="O25" t="str">
            <v>002373600</v>
          </cell>
        </row>
        <row r="26">
          <cell r="A26" t="str">
            <v>10714</v>
          </cell>
          <cell r="B26" t="str">
            <v>โรงพยาบาลลำพูน</v>
          </cell>
          <cell r="C26" t="str">
            <v>ลำพูน,รพท.</v>
          </cell>
          <cell r="D26" t="str">
            <v>ลำพูน</v>
          </cell>
          <cell r="E26">
            <v>1</v>
          </cell>
          <cell r="F26" t="str">
            <v>โรงพยาบาลทั่วไป</v>
          </cell>
          <cell r="G26" t="str">
            <v>รพท.</v>
          </cell>
          <cell r="H26">
            <v>51</v>
          </cell>
          <cell r="I26" t="str">
            <v>ลำพูน</v>
          </cell>
          <cell r="J26" t="str">
            <v>411</v>
          </cell>
          <cell r="K26" t="str">
            <v>S</v>
          </cell>
          <cell r="L26" t="str">
            <v>S</v>
          </cell>
          <cell r="M26">
            <v>4</v>
          </cell>
          <cell r="N26" t="str">
            <v>S &gt;400</v>
          </cell>
          <cell r="O26" t="str">
            <v>001071400</v>
          </cell>
        </row>
        <row r="27">
          <cell r="A27" t="str">
            <v>11140</v>
          </cell>
          <cell r="B27" t="str">
            <v>โรงพยาบาลแม่ทา</v>
          </cell>
          <cell r="C27" t="str">
            <v>แม่ทา,รพช.</v>
          </cell>
          <cell r="D27" t="str">
            <v>แม่ทา</v>
          </cell>
          <cell r="E27">
            <v>1</v>
          </cell>
          <cell r="F27" t="str">
            <v>โรงพยาบาลชุมชน</v>
          </cell>
          <cell r="G27" t="str">
            <v>รพช.</v>
          </cell>
          <cell r="H27">
            <v>51</v>
          </cell>
          <cell r="I27" t="str">
            <v>ลำพูน</v>
          </cell>
          <cell r="J27" t="str">
            <v>31</v>
          </cell>
          <cell r="K27" t="str">
            <v/>
          </cell>
          <cell r="L27" t="str">
            <v>F2</v>
          </cell>
          <cell r="M27">
            <v>15</v>
          </cell>
          <cell r="N27" t="str">
            <v>F2 30,000-=60,000</v>
          </cell>
          <cell r="O27" t="str">
            <v>001114000</v>
          </cell>
        </row>
        <row r="28">
          <cell r="A28" t="str">
            <v>11141</v>
          </cell>
          <cell r="B28" t="str">
            <v>โรงพยาบาลบ้านโฮ่ง</v>
          </cell>
          <cell r="C28" t="str">
            <v>บ้านโฮ่ง,รพช.</v>
          </cell>
          <cell r="D28" t="str">
            <v>บ้านโฮ่ง</v>
          </cell>
          <cell r="E28">
            <v>1</v>
          </cell>
          <cell r="F28" t="str">
            <v>โรงพยาบาลชุมชน</v>
          </cell>
          <cell r="G28" t="str">
            <v>รพช.</v>
          </cell>
          <cell r="H28">
            <v>51</v>
          </cell>
          <cell r="I28" t="str">
            <v>ลำพูน</v>
          </cell>
          <cell r="J28" t="str">
            <v>30</v>
          </cell>
          <cell r="K28" t="str">
            <v/>
          </cell>
          <cell r="L28" t="str">
            <v>F2</v>
          </cell>
          <cell r="M28">
            <v>15</v>
          </cell>
          <cell r="N28" t="str">
            <v>F2 30,000-=60,000</v>
          </cell>
          <cell r="O28" t="str">
            <v>001114100</v>
          </cell>
        </row>
        <row r="29">
          <cell r="A29" t="str">
            <v>11142</v>
          </cell>
          <cell r="B29" t="str">
            <v>โรงพยาบาลลี้</v>
          </cell>
          <cell r="C29" t="str">
            <v>ลี้,รพช.</v>
          </cell>
          <cell r="D29" t="str">
            <v>ลี้</v>
          </cell>
          <cell r="E29">
            <v>1</v>
          </cell>
          <cell r="F29" t="str">
            <v>โรงพยาบาลชุมชน</v>
          </cell>
          <cell r="G29" t="str">
            <v>รพช.</v>
          </cell>
          <cell r="H29">
            <v>51</v>
          </cell>
          <cell r="I29" t="str">
            <v>ลำพูน</v>
          </cell>
          <cell r="J29" t="str">
            <v>60</v>
          </cell>
          <cell r="K29" t="str">
            <v/>
          </cell>
          <cell r="L29" t="str">
            <v>F1</v>
          </cell>
          <cell r="M29">
            <v>11</v>
          </cell>
          <cell r="N29" t="str">
            <v>F1 50,000-100,000</v>
          </cell>
          <cell r="O29" t="str">
            <v>001114200</v>
          </cell>
        </row>
        <row r="30">
          <cell r="A30" t="str">
            <v>11143</v>
          </cell>
          <cell r="B30" t="str">
            <v>โรงพยาบาลทุ่งหัวช้าง</v>
          </cell>
          <cell r="C30" t="str">
            <v>ทุ่งหัวช้าง,รพช.</v>
          </cell>
          <cell r="D30" t="str">
            <v>ทุ่งหัวช้าง</v>
          </cell>
          <cell r="E30">
            <v>1</v>
          </cell>
          <cell r="F30" t="str">
            <v>โรงพยาบาลชุมชน</v>
          </cell>
          <cell r="G30" t="str">
            <v>รพช.</v>
          </cell>
          <cell r="H30">
            <v>51</v>
          </cell>
          <cell r="I30" t="str">
            <v>ลำพูน</v>
          </cell>
          <cell r="J30" t="str">
            <v>30</v>
          </cell>
          <cell r="K30" t="str">
            <v/>
          </cell>
          <cell r="L30" t="str">
            <v>F2</v>
          </cell>
          <cell r="M30">
            <v>16</v>
          </cell>
          <cell r="N30" t="str">
            <v>F2 &lt;=30,000</v>
          </cell>
          <cell r="O30" t="str">
            <v>001114300</v>
          </cell>
        </row>
        <row r="31">
          <cell r="A31" t="str">
            <v>11144</v>
          </cell>
          <cell r="B31" t="str">
            <v>โรงพยาบาลป่าซาง</v>
          </cell>
          <cell r="C31" t="str">
            <v>ป่าซาง,รพช.</v>
          </cell>
          <cell r="D31" t="str">
            <v>ป่าซาง</v>
          </cell>
          <cell r="E31">
            <v>1</v>
          </cell>
          <cell r="F31" t="str">
            <v>โรงพยาบาลชุมชน</v>
          </cell>
          <cell r="G31" t="str">
            <v>รพช.</v>
          </cell>
          <cell r="H31">
            <v>51</v>
          </cell>
          <cell r="I31" t="str">
            <v>ลำพูน</v>
          </cell>
          <cell r="J31" t="str">
            <v>75</v>
          </cell>
          <cell r="K31" t="str">
            <v/>
          </cell>
          <cell r="L31" t="str">
            <v>F2</v>
          </cell>
          <cell r="M31">
            <v>15</v>
          </cell>
          <cell r="N31" t="str">
            <v>F2 30,000-=60,000</v>
          </cell>
          <cell r="O31" t="str">
            <v>001114400</v>
          </cell>
        </row>
        <row r="32">
          <cell r="A32" t="str">
            <v>11145</v>
          </cell>
          <cell r="B32" t="str">
            <v>โรงพยาบาลบ้านธิ</v>
          </cell>
          <cell r="C32" t="str">
            <v>บ้านธิ,รพช.</v>
          </cell>
          <cell r="D32" t="str">
            <v>บ้านธิ</v>
          </cell>
          <cell r="E32">
            <v>1</v>
          </cell>
          <cell r="F32" t="str">
            <v>โรงพยาบาลชุมชน</v>
          </cell>
          <cell r="G32" t="str">
            <v>รพช.</v>
          </cell>
          <cell r="H32">
            <v>51</v>
          </cell>
          <cell r="I32" t="str">
            <v>ลำพูน</v>
          </cell>
          <cell r="J32" t="str">
            <v>30</v>
          </cell>
          <cell r="K32" t="str">
            <v/>
          </cell>
          <cell r="L32" t="str">
            <v>F2</v>
          </cell>
          <cell r="M32">
            <v>16</v>
          </cell>
          <cell r="N32" t="str">
            <v>F2 &lt;=30,000</v>
          </cell>
          <cell r="O32" t="str">
            <v>001114500</v>
          </cell>
        </row>
        <row r="33">
          <cell r="A33" t="str">
            <v>24956</v>
          </cell>
          <cell r="B33" t="str">
            <v>โรงพยาบาลเวียงหนองล่อง</v>
          </cell>
          <cell r="C33" t="str">
            <v>เวียงหนองล่อง,รพช.</v>
          </cell>
          <cell r="D33" t="str">
            <v>เวียงหนองล่อง</v>
          </cell>
          <cell r="E33">
            <v>1</v>
          </cell>
          <cell r="F33" t="str">
            <v>โรงพยาบาลชุมชน</v>
          </cell>
          <cell r="G33" t="str">
            <v>รพช.</v>
          </cell>
          <cell r="H33">
            <v>51</v>
          </cell>
          <cell r="I33" t="str">
            <v>ลำพูน</v>
          </cell>
          <cell r="J33" t="str">
            <v>0</v>
          </cell>
          <cell r="K33" t="str">
            <v>S</v>
          </cell>
          <cell r="L33" t="str">
            <v>F3</v>
          </cell>
          <cell r="M33">
            <v>18</v>
          </cell>
          <cell r="N33" t="str">
            <v>F3 15,000-25,000</v>
          </cell>
          <cell r="O33" t="str">
            <v>002495600</v>
          </cell>
        </row>
        <row r="34">
          <cell r="A34" t="str">
            <v>10672</v>
          </cell>
          <cell r="B34" t="str">
            <v>โรงพยาบาลลำปาง</v>
          </cell>
          <cell r="C34" t="str">
            <v>ลำปาง,รพศ.</v>
          </cell>
          <cell r="D34" t="str">
            <v>ลำปาง</v>
          </cell>
          <cell r="E34">
            <v>1</v>
          </cell>
          <cell r="F34" t="str">
            <v>โรงพยาบาลศูนย์</v>
          </cell>
          <cell r="G34" t="str">
            <v>รพศ.</v>
          </cell>
          <cell r="H34">
            <v>52</v>
          </cell>
          <cell r="I34" t="str">
            <v>ลำปาง</v>
          </cell>
          <cell r="J34" t="str">
            <v>801</v>
          </cell>
          <cell r="K34" t="str">
            <v/>
          </cell>
          <cell r="L34" t="str">
            <v>A</v>
          </cell>
          <cell r="M34">
            <v>2</v>
          </cell>
          <cell r="N34" t="str">
            <v>A &gt;700 to &lt;1000</v>
          </cell>
          <cell r="O34" t="str">
            <v>001067200</v>
          </cell>
        </row>
        <row r="35">
          <cell r="A35" t="str">
            <v>11146</v>
          </cell>
          <cell r="B35" t="str">
            <v>โรงพยาบาลแม่เมาะ</v>
          </cell>
          <cell r="C35" t="str">
            <v>แม่เมาะ,รพช.</v>
          </cell>
          <cell r="D35" t="str">
            <v>แม่เมาะ</v>
          </cell>
          <cell r="E35">
            <v>1</v>
          </cell>
          <cell r="F35" t="str">
            <v>โรงพยาบาลชุมชน</v>
          </cell>
          <cell r="G35" t="str">
            <v>รพช.</v>
          </cell>
          <cell r="H35">
            <v>52</v>
          </cell>
          <cell r="I35" t="str">
            <v>ลำปาง</v>
          </cell>
          <cell r="J35" t="str">
            <v>30</v>
          </cell>
          <cell r="K35" t="str">
            <v/>
          </cell>
          <cell r="L35" t="str">
            <v>F2</v>
          </cell>
          <cell r="M35">
            <v>15</v>
          </cell>
          <cell r="N35" t="str">
            <v>F2 30,000-=60,000</v>
          </cell>
          <cell r="O35" t="str">
            <v>001114600</v>
          </cell>
        </row>
        <row r="36">
          <cell r="A36" t="str">
            <v>11147</v>
          </cell>
          <cell r="B36" t="str">
            <v>โรงพยาบาลเกาะคา</v>
          </cell>
          <cell r="C36" t="str">
            <v>เกาะคา,รพช.</v>
          </cell>
          <cell r="D36" t="str">
            <v>เกาะคา</v>
          </cell>
          <cell r="E36">
            <v>1</v>
          </cell>
          <cell r="F36" t="str">
            <v>โรงพยาบาลชุมชน</v>
          </cell>
          <cell r="G36" t="str">
            <v>รพช.</v>
          </cell>
          <cell r="H36">
            <v>52</v>
          </cell>
          <cell r="I36" t="str">
            <v>ลำปาง</v>
          </cell>
          <cell r="J36" t="str">
            <v>70</v>
          </cell>
          <cell r="K36" t="str">
            <v/>
          </cell>
          <cell r="L36" t="str">
            <v>M2</v>
          </cell>
          <cell r="M36">
            <v>9</v>
          </cell>
          <cell r="N36" t="str">
            <v>M2 &lt;=100</v>
          </cell>
          <cell r="O36" t="str">
            <v>001114700</v>
          </cell>
        </row>
        <row r="37">
          <cell r="A37" t="str">
            <v>11148</v>
          </cell>
          <cell r="B37" t="str">
            <v>โรงพยาบาลเสริมงาม</v>
          </cell>
          <cell r="C37" t="str">
            <v>เสริมงาม,รพช.</v>
          </cell>
          <cell r="D37" t="str">
            <v>เสริมงาม</v>
          </cell>
          <cell r="E37">
            <v>1</v>
          </cell>
          <cell r="F37" t="str">
            <v>โรงพยาบาลชุมชน</v>
          </cell>
          <cell r="G37" t="str">
            <v>รพช.</v>
          </cell>
          <cell r="H37">
            <v>52</v>
          </cell>
          <cell r="I37" t="str">
            <v>ลำปาง</v>
          </cell>
          <cell r="J37" t="str">
            <v>30</v>
          </cell>
          <cell r="K37" t="str">
            <v/>
          </cell>
          <cell r="L37" t="str">
            <v>F2</v>
          </cell>
          <cell r="M37">
            <v>15</v>
          </cell>
          <cell r="N37" t="str">
            <v>F2 30,000-=60,000</v>
          </cell>
          <cell r="O37" t="str">
            <v>001114800</v>
          </cell>
        </row>
        <row r="38">
          <cell r="A38" t="str">
            <v>11149</v>
          </cell>
          <cell r="B38" t="str">
            <v>โรงพยาบาลงาว</v>
          </cell>
          <cell r="C38" t="str">
            <v>งาว,รพช.</v>
          </cell>
          <cell r="D38" t="str">
            <v>งาว</v>
          </cell>
          <cell r="E38">
            <v>1</v>
          </cell>
          <cell r="F38" t="str">
            <v>โรงพยาบาลชุมชน</v>
          </cell>
          <cell r="G38" t="str">
            <v>รพช.</v>
          </cell>
          <cell r="H38">
            <v>52</v>
          </cell>
          <cell r="I38" t="str">
            <v>ลำปาง</v>
          </cell>
          <cell r="J38" t="str">
            <v>30</v>
          </cell>
          <cell r="K38" t="str">
            <v/>
          </cell>
          <cell r="L38" t="str">
            <v>F2</v>
          </cell>
          <cell r="M38">
            <v>15</v>
          </cell>
          <cell r="N38" t="str">
            <v>F2 30,000-=60,000</v>
          </cell>
          <cell r="O38" t="str">
            <v>001114900</v>
          </cell>
        </row>
        <row r="39">
          <cell r="A39" t="str">
            <v>11150</v>
          </cell>
          <cell r="B39" t="str">
            <v>โรงพยาบาลแจ้ห่ม</v>
          </cell>
          <cell r="C39" t="str">
            <v>แจ้ห่ม,รพช.</v>
          </cell>
          <cell r="D39" t="str">
            <v>แจ้ห่ม</v>
          </cell>
          <cell r="E39">
            <v>1</v>
          </cell>
          <cell r="F39" t="str">
            <v>โรงพยาบาลชุมชน</v>
          </cell>
          <cell r="G39" t="str">
            <v>รพช.</v>
          </cell>
          <cell r="H39">
            <v>52</v>
          </cell>
          <cell r="I39" t="str">
            <v>ลำปาง</v>
          </cell>
          <cell r="J39" t="str">
            <v>30</v>
          </cell>
          <cell r="K39" t="str">
            <v/>
          </cell>
          <cell r="L39" t="str">
            <v>F2</v>
          </cell>
          <cell r="M39">
            <v>15</v>
          </cell>
          <cell r="N39" t="str">
            <v>F2 30,000-=60,000</v>
          </cell>
          <cell r="O39" t="str">
            <v>001115000</v>
          </cell>
        </row>
        <row r="40">
          <cell r="A40" t="str">
            <v>11151</v>
          </cell>
          <cell r="B40" t="str">
            <v>โรงพยาบาลวังเหนือ</v>
          </cell>
          <cell r="C40" t="str">
            <v>วังเหนือ,รพช.</v>
          </cell>
          <cell r="D40" t="str">
            <v>วังเหนือ</v>
          </cell>
          <cell r="E40">
            <v>1</v>
          </cell>
          <cell r="F40" t="str">
            <v>โรงพยาบาลชุมชน</v>
          </cell>
          <cell r="G40" t="str">
            <v>รพช.</v>
          </cell>
          <cell r="H40">
            <v>52</v>
          </cell>
          <cell r="I40" t="str">
            <v>ลำปาง</v>
          </cell>
          <cell r="J40" t="str">
            <v>47</v>
          </cell>
          <cell r="K40" t="str">
            <v/>
          </cell>
          <cell r="L40" t="str">
            <v>F2</v>
          </cell>
          <cell r="M40">
            <v>15</v>
          </cell>
          <cell r="N40" t="str">
            <v>F2 30,000-=60,000</v>
          </cell>
          <cell r="O40" t="str">
            <v>001115100</v>
          </cell>
        </row>
        <row r="41">
          <cell r="A41" t="str">
            <v>11152</v>
          </cell>
          <cell r="B41" t="str">
            <v>โรงพยาบาลเถิน</v>
          </cell>
          <cell r="C41" t="str">
            <v>เถิน,รพช.</v>
          </cell>
          <cell r="D41" t="str">
            <v>เถิน</v>
          </cell>
          <cell r="E41">
            <v>1</v>
          </cell>
          <cell r="F41" t="str">
            <v>โรงพยาบาลชุมชน</v>
          </cell>
          <cell r="G41" t="str">
            <v>รพช.</v>
          </cell>
          <cell r="H41">
            <v>52</v>
          </cell>
          <cell r="I41" t="str">
            <v>ลำปาง</v>
          </cell>
          <cell r="J41" t="str">
            <v>65</v>
          </cell>
          <cell r="K41" t="str">
            <v/>
          </cell>
          <cell r="L41" t="str">
            <v>M2</v>
          </cell>
          <cell r="M41">
            <v>9</v>
          </cell>
          <cell r="N41" t="str">
            <v>M2 &lt;=100</v>
          </cell>
          <cell r="O41" t="str">
            <v>001115200</v>
          </cell>
        </row>
        <row r="42">
          <cell r="A42" t="str">
            <v>11153</v>
          </cell>
          <cell r="B42" t="str">
            <v>โรงพยาบาลแม่พริก</v>
          </cell>
          <cell r="C42" t="str">
            <v>แม่พริก,รพช.</v>
          </cell>
          <cell r="D42" t="str">
            <v>แม่พริก</v>
          </cell>
          <cell r="E42">
            <v>1</v>
          </cell>
          <cell r="F42" t="str">
            <v>โรงพยาบาลชุมชน</v>
          </cell>
          <cell r="G42" t="str">
            <v>รพช.</v>
          </cell>
          <cell r="H42">
            <v>52</v>
          </cell>
          <cell r="I42" t="str">
            <v>ลำปาง</v>
          </cell>
          <cell r="J42" t="str">
            <v>30</v>
          </cell>
          <cell r="K42" t="str">
            <v/>
          </cell>
          <cell r="L42" t="str">
            <v>F2</v>
          </cell>
          <cell r="M42">
            <v>16</v>
          </cell>
          <cell r="N42" t="str">
            <v>F2 &lt;=30,000</v>
          </cell>
          <cell r="O42" t="str">
            <v>001115300</v>
          </cell>
        </row>
        <row r="43">
          <cell r="A43" t="str">
            <v>11154</v>
          </cell>
          <cell r="B43" t="str">
            <v>โรงพยาบาลแม่ทะ</v>
          </cell>
          <cell r="C43" t="str">
            <v>แม่ทะ,รพช.</v>
          </cell>
          <cell r="D43" t="str">
            <v>แม่ทะ</v>
          </cell>
          <cell r="E43">
            <v>1</v>
          </cell>
          <cell r="F43" t="str">
            <v>โรงพยาบาลชุมชน</v>
          </cell>
          <cell r="G43" t="str">
            <v>รพช.</v>
          </cell>
          <cell r="H43">
            <v>52</v>
          </cell>
          <cell r="I43" t="str">
            <v>ลำปาง</v>
          </cell>
          <cell r="J43" t="str">
            <v>30</v>
          </cell>
          <cell r="K43" t="str">
            <v/>
          </cell>
          <cell r="L43" t="str">
            <v>F2</v>
          </cell>
          <cell r="M43">
            <v>15</v>
          </cell>
          <cell r="N43" t="str">
            <v>F2 30,000-=60,000</v>
          </cell>
          <cell r="O43" t="str">
            <v>001115400</v>
          </cell>
        </row>
        <row r="44">
          <cell r="A44" t="str">
            <v>11155</v>
          </cell>
          <cell r="B44" t="str">
            <v>โรงพยาบาลสบปราบ</v>
          </cell>
          <cell r="C44" t="str">
            <v>สบปราบ,รพช.</v>
          </cell>
          <cell r="D44" t="str">
            <v>สบปราบ</v>
          </cell>
          <cell r="E44">
            <v>1</v>
          </cell>
          <cell r="F44" t="str">
            <v>โรงพยาบาลชุมชน</v>
          </cell>
          <cell r="G44" t="str">
            <v>รพช.</v>
          </cell>
          <cell r="H44">
            <v>52</v>
          </cell>
          <cell r="I44" t="str">
            <v>ลำปาง</v>
          </cell>
          <cell r="J44" t="str">
            <v>30</v>
          </cell>
          <cell r="K44" t="str">
            <v/>
          </cell>
          <cell r="L44" t="str">
            <v>F2</v>
          </cell>
          <cell r="M44">
            <v>16</v>
          </cell>
          <cell r="N44" t="str">
            <v>F2 &lt;=30,000</v>
          </cell>
          <cell r="O44" t="str">
            <v>001115500</v>
          </cell>
        </row>
        <row r="45">
          <cell r="A45" t="str">
            <v>11156</v>
          </cell>
          <cell r="B45" t="str">
            <v>โรงพยาบาลห้างฉัตร</v>
          </cell>
          <cell r="C45" t="str">
            <v>ห้างฉัตร,รพช.</v>
          </cell>
          <cell r="D45" t="str">
            <v>ห้างฉัตร</v>
          </cell>
          <cell r="E45">
            <v>1</v>
          </cell>
          <cell r="F45" t="str">
            <v>โรงพยาบาลชุมชน</v>
          </cell>
          <cell r="G45" t="str">
            <v>รพช.</v>
          </cell>
          <cell r="H45">
            <v>52</v>
          </cell>
          <cell r="I45" t="str">
            <v>ลำปาง</v>
          </cell>
          <cell r="J45" t="str">
            <v>30</v>
          </cell>
          <cell r="K45" t="str">
            <v/>
          </cell>
          <cell r="L45" t="str">
            <v>F2</v>
          </cell>
          <cell r="M45">
            <v>15</v>
          </cell>
          <cell r="N45" t="str">
            <v>F2 30,000-=60,000</v>
          </cell>
          <cell r="O45" t="str">
            <v>001115600</v>
          </cell>
        </row>
        <row r="46">
          <cell r="A46" t="str">
            <v>11157</v>
          </cell>
          <cell r="B46" t="str">
            <v>โรงพยาบาลเมืองปาน</v>
          </cell>
          <cell r="C46" t="str">
            <v>เมืองปาน,รพช.</v>
          </cell>
          <cell r="D46" t="str">
            <v>เมืองปาน</v>
          </cell>
          <cell r="E46">
            <v>1</v>
          </cell>
          <cell r="F46" t="str">
            <v>โรงพยาบาลชุมชน</v>
          </cell>
          <cell r="G46" t="str">
            <v>รพช.</v>
          </cell>
          <cell r="H46">
            <v>52</v>
          </cell>
          <cell r="I46" t="str">
            <v>ลำปาง</v>
          </cell>
          <cell r="J46" t="str">
            <v>34</v>
          </cell>
          <cell r="K46" t="str">
            <v/>
          </cell>
          <cell r="L46" t="str">
            <v>F2</v>
          </cell>
          <cell r="M46">
            <v>15</v>
          </cell>
          <cell r="N46" t="str">
            <v>F2 30,000-=60,000</v>
          </cell>
          <cell r="O46" t="str">
            <v>001115700</v>
          </cell>
        </row>
        <row r="47">
          <cell r="A47" t="str">
            <v>10715</v>
          </cell>
          <cell r="B47" t="str">
            <v>โรงพยาบาลแพร่</v>
          </cell>
          <cell r="C47" t="str">
            <v>แพร่,รพท.</v>
          </cell>
          <cell r="D47" t="str">
            <v>แพร่</v>
          </cell>
          <cell r="E47">
            <v>1</v>
          </cell>
          <cell r="F47" t="str">
            <v>โรงพยาบาลทั่วไป</v>
          </cell>
          <cell r="G47" t="str">
            <v>รพท.</v>
          </cell>
          <cell r="H47">
            <v>54</v>
          </cell>
          <cell r="I47" t="str">
            <v>แพร่</v>
          </cell>
          <cell r="J47" t="str">
            <v>500</v>
          </cell>
          <cell r="K47" t="str">
            <v/>
          </cell>
          <cell r="L47" t="str">
            <v>S</v>
          </cell>
          <cell r="M47">
            <v>4</v>
          </cell>
          <cell r="N47" t="str">
            <v>S &gt;400</v>
          </cell>
          <cell r="O47" t="str">
            <v>001071500</v>
          </cell>
        </row>
        <row r="48">
          <cell r="A48" t="str">
            <v>11166</v>
          </cell>
          <cell r="B48" t="str">
            <v>โรงพยาบาลร้องกวาง</v>
          </cell>
          <cell r="C48" t="str">
            <v>ร้องกวาง,รพช.</v>
          </cell>
          <cell r="D48" t="str">
            <v>ร้องกวาง</v>
          </cell>
          <cell r="E48">
            <v>1</v>
          </cell>
          <cell r="F48" t="str">
            <v>โรงพยาบาลชุมชน</v>
          </cell>
          <cell r="G48" t="str">
            <v>รพช.</v>
          </cell>
          <cell r="H48">
            <v>54</v>
          </cell>
          <cell r="I48" t="str">
            <v>แพร่</v>
          </cell>
          <cell r="J48" t="str">
            <v>54</v>
          </cell>
          <cell r="K48" t="str">
            <v/>
          </cell>
          <cell r="L48" t="str">
            <v>F2</v>
          </cell>
          <cell r="M48">
            <v>15</v>
          </cell>
          <cell r="N48" t="str">
            <v>F2 30,000-=60,000</v>
          </cell>
          <cell r="O48" t="str">
            <v>001116600</v>
          </cell>
        </row>
        <row r="49">
          <cell r="A49" t="str">
            <v>11167</v>
          </cell>
          <cell r="B49" t="str">
            <v>โรงพยาบาลลอง</v>
          </cell>
          <cell r="C49" t="str">
            <v>ลอง,รพช.</v>
          </cell>
          <cell r="D49" t="str">
            <v>ลอง</v>
          </cell>
          <cell r="E49">
            <v>1</v>
          </cell>
          <cell r="F49" t="str">
            <v>โรงพยาบาลชุมชน</v>
          </cell>
          <cell r="G49" t="str">
            <v>รพช.</v>
          </cell>
          <cell r="H49">
            <v>54</v>
          </cell>
          <cell r="I49" t="str">
            <v>แพร่</v>
          </cell>
          <cell r="J49" t="str">
            <v>44</v>
          </cell>
          <cell r="K49" t="str">
            <v/>
          </cell>
          <cell r="L49" t="str">
            <v>F2</v>
          </cell>
          <cell r="M49">
            <v>15</v>
          </cell>
          <cell r="N49" t="str">
            <v>F2 30,000-=60,000</v>
          </cell>
          <cell r="O49" t="str">
            <v>001116700</v>
          </cell>
        </row>
        <row r="50">
          <cell r="A50" t="str">
            <v>11169</v>
          </cell>
          <cell r="B50" t="str">
            <v>โรงพยาบาลสูงเม่น</v>
          </cell>
          <cell r="C50" t="str">
            <v>สูงเม่น,รพช.</v>
          </cell>
          <cell r="D50" t="str">
            <v>สูงเม่น</v>
          </cell>
          <cell r="E50">
            <v>1</v>
          </cell>
          <cell r="F50" t="str">
            <v>โรงพยาบาลชุมชน</v>
          </cell>
          <cell r="G50" t="str">
            <v>รพช.</v>
          </cell>
          <cell r="H50">
            <v>54</v>
          </cell>
          <cell r="I50" t="str">
            <v>แพร่</v>
          </cell>
          <cell r="J50" t="str">
            <v>43</v>
          </cell>
          <cell r="K50" t="str">
            <v/>
          </cell>
          <cell r="L50" t="str">
            <v>F2</v>
          </cell>
          <cell r="M50">
            <v>14</v>
          </cell>
          <cell r="N50" t="str">
            <v>F2 60,000-90,000</v>
          </cell>
          <cell r="O50" t="str">
            <v>001116900</v>
          </cell>
        </row>
        <row r="51">
          <cell r="A51" t="str">
            <v>11170</v>
          </cell>
          <cell r="B51" t="str">
            <v>โรงพยาบาลสอง</v>
          </cell>
          <cell r="C51" t="str">
            <v>สอง,รพช.</v>
          </cell>
          <cell r="D51" t="str">
            <v>สอง</v>
          </cell>
          <cell r="E51">
            <v>1</v>
          </cell>
          <cell r="F51" t="str">
            <v>โรงพยาบาลชุมชน</v>
          </cell>
          <cell r="G51" t="str">
            <v>รพช.</v>
          </cell>
          <cell r="H51">
            <v>54</v>
          </cell>
          <cell r="I51" t="str">
            <v>แพร่</v>
          </cell>
          <cell r="J51" t="str">
            <v>35</v>
          </cell>
          <cell r="K51" t="str">
            <v/>
          </cell>
          <cell r="L51" t="str">
            <v>F2</v>
          </cell>
          <cell r="M51">
            <v>15</v>
          </cell>
          <cell r="N51" t="str">
            <v>F2 30,000-=60,000</v>
          </cell>
          <cell r="O51" t="str">
            <v>001117000</v>
          </cell>
        </row>
        <row r="52">
          <cell r="A52" t="str">
            <v>11171</v>
          </cell>
          <cell r="B52" t="str">
            <v>โรงพยาบาลวังชิ้น</v>
          </cell>
          <cell r="C52" t="str">
            <v>วังชิ้น,รพช.</v>
          </cell>
          <cell r="D52" t="str">
            <v>วังชิ้น</v>
          </cell>
          <cell r="E52">
            <v>1</v>
          </cell>
          <cell r="F52" t="str">
            <v>โรงพยาบาลชุมชน</v>
          </cell>
          <cell r="G52" t="str">
            <v>รพช.</v>
          </cell>
          <cell r="H52">
            <v>54</v>
          </cell>
          <cell r="I52" t="str">
            <v>แพร่</v>
          </cell>
          <cell r="J52" t="str">
            <v>30</v>
          </cell>
          <cell r="K52" t="str">
            <v/>
          </cell>
          <cell r="L52" t="str">
            <v>F2</v>
          </cell>
          <cell r="M52">
            <v>15</v>
          </cell>
          <cell r="N52" t="str">
            <v>F2 30,000-=60,000</v>
          </cell>
          <cell r="O52" t="str">
            <v>001117100</v>
          </cell>
        </row>
        <row r="53">
          <cell r="A53" t="str">
            <v>11172</v>
          </cell>
          <cell r="B53" t="str">
            <v>โรงพยาบาลหนองม่วงไข่</v>
          </cell>
          <cell r="C53" t="str">
            <v>หนองม่วงไข่,รพช.</v>
          </cell>
          <cell r="D53" t="str">
            <v>หนองม่วงไข่</v>
          </cell>
          <cell r="E53">
            <v>1</v>
          </cell>
          <cell r="F53" t="str">
            <v>โรงพยาบาลชุมชน</v>
          </cell>
          <cell r="G53" t="str">
            <v>รพช.</v>
          </cell>
          <cell r="H53">
            <v>54</v>
          </cell>
          <cell r="I53" t="str">
            <v>แพร่</v>
          </cell>
          <cell r="J53" t="str">
            <v>34</v>
          </cell>
          <cell r="K53" t="str">
            <v/>
          </cell>
          <cell r="L53" t="str">
            <v>F2</v>
          </cell>
          <cell r="M53">
            <v>16</v>
          </cell>
          <cell r="N53" t="str">
            <v>F2 &lt;=30,000</v>
          </cell>
          <cell r="O53" t="str">
            <v>001117200</v>
          </cell>
        </row>
        <row r="54">
          <cell r="A54" t="str">
            <v>11452</v>
          </cell>
          <cell r="B54" t="str">
            <v>โรงพยาบาลสมเด็จพระยุพราชเด่นชัย</v>
          </cell>
          <cell r="C54" t="str">
            <v>สมเด็จพระยุพราชเด่นชัย,รพช.</v>
          </cell>
          <cell r="D54" t="str">
            <v>สมเด็จพระยุพราชเด่นชัย</v>
          </cell>
          <cell r="E54">
            <v>1</v>
          </cell>
          <cell r="F54" t="str">
            <v>โรงพยาบาลชุมชน</v>
          </cell>
          <cell r="G54" t="str">
            <v>รพช.</v>
          </cell>
          <cell r="H54">
            <v>54</v>
          </cell>
          <cell r="I54" t="str">
            <v>แพร่</v>
          </cell>
          <cell r="J54" t="str">
            <v>30</v>
          </cell>
          <cell r="K54" t="str">
            <v/>
          </cell>
          <cell r="L54" t="str">
            <v>F1</v>
          </cell>
          <cell r="M54">
            <v>12</v>
          </cell>
          <cell r="N54" t="str">
            <v>F1 &lt;=50,000</v>
          </cell>
          <cell r="O54" t="str">
            <v>001145200</v>
          </cell>
        </row>
        <row r="55">
          <cell r="A55" t="str">
            <v>10716</v>
          </cell>
          <cell r="B55" t="str">
            <v>โรงพยาบาลน่าน</v>
          </cell>
          <cell r="C55" t="str">
            <v>น่าน,รพท.</v>
          </cell>
          <cell r="D55" t="str">
            <v>น่าน</v>
          </cell>
          <cell r="E55">
            <v>1</v>
          </cell>
          <cell r="F55" t="str">
            <v>โรงพยาบาลทั่วไป</v>
          </cell>
          <cell r="G55" t="str">
            <v>รพท.</v>
          </cell>
          <cell r="H55">
            <v>55</v>
          </cell>
          <cell r="I55" t="str">
            <v>น่าน</v>
          </cell>
          <cell r="J55" t="str">
            <v>502</v>
          </cell>
          <cell r="K55" t="str">
            <v/>
          </cell>
          <cell r="L55" t="str">
            <v>S</v>
          </cell>
          <cell r="M55">
            <v>4</v>
          </cell>
          <cell r="N55" t="str">
            <v>S &gt;400</v>
          </cell>
          <cell r="O55" t="str">
            <v>001071600</v>
          </cell>
        </row>
        <row r="56">
          <cell r="A56" t="str">
            <v>11173</v>
          </cell>
          <cell r="B56" t="str">
            <v>โรงพยาบาลแม่จริม</v>
          </cell>
          <cell r="C56" t="str">
            <v>แม่จริม,รพช.</v>
          </cell>
          <cell r="D56" t="str">
            <v>แม่จริม</v>
          </cell>
          <cell r="E56">
            <v>1</v>
          </cell>
          <cell r="F56" t="str">
            <v>โรงพยาบาลชุมชน</v>
          </cell>
          <cell r="G56" t="str">
            <v>รพช.</v>
          </cell>
          <cell r="H56">
            <v>55</v>
          </cell>
          <cell r="I56" t="str">
            <v>น่าน</v>
          </cell>
          <cell r="J56" t="str">
            <v>34</v>
          </cell>
          <cell r="K56" t="str">
            <v/>
          </cell>
          <cell r="L56" t="str">
            <v>F2</v>
          </cell>
          <cell r="M56">
            <v>16</v>
          </cell>
          <cell r="N56" t="str">
            <v>F2 &lt;=30,000</v>
          </cell>
          <cell r="O56" t="str">
            <v>001117300</v>
          </cell>
        </row>
        <row r="57">
          <cell r="A57" t="str">
            <v>11174</v>
          </cell>
          <cell r="B57" t="str">
            <v>โรงพยาบาลบ้านหลวง</v>
          </cell>
          <cell r="C57" t="str">
            <v>บ้านหลวง,รพช.</v>
          </cell>
          <cell r="D57" t="str">
            <v>บ้านหลวง</v>
          </cell>
          <cell r="E57">
            <v>1</v>
          </cell>
          <cell r="F57" t="str">
            <v>โรงพยาบาลชุมชน</v>
          </cell>
          <cell r="G57" t="str">
            <v>รพช.</v>
          </cell>
          <cell r="H57">
            <v>55</v>
          </cell>
          <cell r="I57" t="str">
            <v>น่าน</v>
          </cell>
          <cell r="J57" t="str">
            <v>30</v>
          </cell>
          <cell r="K57" t="str">
            <v/>
          </cell>
          <cell r="L57" t="str">
            <v>F2</v>
          </cell>
          <cell r="M57">
            <v>16</v>
          </cell>
          <cell r="N57" t="str">
            <v>F2 &lt;=30,000</v>
          </cell>
          <cell r="O57" t="str">
            <v>001117400</v>
          </cell>
        </row>
        <row r="58">
          <cell r="A58" t="str">
            <v>11175</v>
          </cell>
          <cell r="B58" t="str">
            <v>โรงพยาบาลนาน้อย</v>
          </cell>
          <cell r="C58" t="str">
            <v>นาน้อย,รพช.</v>
          </cell>
          <cell r="D58" t="str">
            <v>นาน้อย</v>
          </cell>
          <cell r="E58">
            <v>1</v>
          </cell>
          <cell r="F58" t="str">
            <v>โรงพยาบาลชุมชน</v>
          </cell>
          <cell r="G58" t="str">
            <v>รพช.</v>
          </cell>
          <cell r="H58">
            <v>55</v>
          </cell>
          <cell r="I58" t="str">
            <v>น่าน</v>
          </cell>
          <cell r="J58" t="str">
            <v>43</v>
          </cell>
          <cell r="K58" t="str">
            <v/>
          </cell>
          <cell r="L58" t="str">
            <v>F2</v>
          </cell>
          <cell r="M58">
            <v>15</v>
          </cell>
          <cell r="N58" t="str">
            <v>F2 30,000-=60,000</v>
          </cell>
          <cell r="O58" t="str">
            <v>001117500</v>
          </cell>
        </row>
        <row r="59">
          <cell r="A59" t="str">
            <v>11176</v>
          </cell>
          <cell r="B59" t="str">
            <v>โรงพยาบาลท่าวังผา</v>
          </cell>
          <cell r="C59" t="str">
            <v>ท่าวังผา,รพช.</v>
          </cell>
          <cell r="D59" t="str">
            <v>ท่าวังผา</v>
          </cell>
          <cell r="E59">
            <v>1</v>
          </cell>
          <cell r="F59" t="str">
            <v>โรงพยาบาลชุมชน</v>
          </cell>
          <cell r="G59" t="str">
            <v>รพช.</v>
          </cell>
          <cell r="H59">
            <v>55</v>
          </cell>
          <cell r="I59" t="str">
            <v>น่าน</v>
          </cell>
          <cell r="J59" t="str">
            <v>49</v>
          </cell>
          <cell r="K59" t="str">
            <v/>
          </cell>
          <cell r="L59" t="str">
            <v>F2</v>
          </cell>
          <cell r="M59">
            <v>15</v>
          </cell>
          <cell r="N59" t="str">
            <v>F2 30,000-=60,000</v>
          </cell>
          <cell r="O59" t="str">
            <v>001117600</v>
          </cell>
        </row>
        <row r="60">
          <cell r="A60" t="str">
            <v>11177</v>
          </cell>
          <cell r="B60" t="str">
            <v>โรงพยาบาลเวียงสา</v>
          </cell>
          <cell r="C60" t="str">
            <v>เวียงสา,รพช.</v>
          </cell>
          <cell r="D60" t="str">
            <v>เวียงสา</v>
          </cell>
          <cell r="E60">
            <v>1</v>
          </cell>
          <cell r="F60" t="str">
            <v>โรงพยาบาลชุมชน</v>
          </cell>
          <cell r="G60" t="str">
            <v>รพช.</v>
          </cell>
          <cell r="H60">
            <v>55</v>
          </cell>
          <cell r="I60" t="str">
            <v>น่าน</v>
          </cell>
          <cell r="J60" t="str">
            <v>73</v>
          </cell>
          <cell r="K60" t="str">
            <v/>
          </cell>
          <cell r="L60" t="str">
            <v>F2</v>
          </cell>
          <cell r="M60">
            <v>14</v>
          </cell>
          <cell r="N60" t="str">
            <v>F2 60,000-90,000</v>
          </cell>
          <cell r="O60" t="str">
            <v>001117700</v>
          </cell>
        </row>
        <row r="61">
          <cell r="A61" t="str">
            <v>11178</v>
          </cell>
          <cell r="B61" t="str">
            <v>โรงพยาบาลทุ่งช้าง</v>
          </cell>
          <cell r="C61" t="str">
            <v>ทุ่งช้าง,รพช.</v>
          </cell>
          <cell r="D61" t="str">
            <v>ทุ่งช้าง</v>
          </cell>
          <cell r="E61">
            <v>1</v>
          </cell>
          <cell r="F61" t="str">
            <v>โรงพยาบาลชุมชน</v>
          </cell>
          <cell r="G61" t="str">
            <v>รพช.</v>
          </cell>
          <cell r="H61">
            <v>55</v>
          </cell>
          <cell r="I61" t="str">
            <v>น่าน</v>
          </cell>
          <cell r="J61" t="str">
            <v>30</v>
          </cell>
          <cell r="K61" t="str">
            <v/>
          </cell>
          <cell r="L61" t="str">
            <v>F2</v>
          </cell>
          <cell r="M61">
            <v>16</v>
          </cell>
          <cell r="N61" t="str">
            <v>F2 &lt;=30,000</v>
          </cell>
          <cell r="O61" t="str">
            <v>001117800</v>
          </cell>
        </row>
        <row r="62">
          <cell r="A62" t="str">
            <v>11179</v>
          </cell>
          <cell r="B62" t="str">
            <v>โรงพยาบาลเชียงกลาง</v>
          </cell>
          <cell r="C62" t="str">
            <v>เชียงกลาง,รพช.</v>
          </cell>
          <cell r="D62" t="str">
            <v>เชียงกลาง</v>
          </cell>
          <cell r="E62">
            <v>1</v>
          </cell>
          <cell r="F62" t="str">
            <v>โรงพยาบาลชุมชน</v>
          </cell>
          <cell r="G62" t="str">
            <v>รพช.</v>
          </cell>
          <cell r="H62">
            <v>55</v>
          </cell>
          <cell r="I62" t="str">
            <v>น่าน</v>
          </cell>
          <cell r="J62" t="str">
            <v>42</v>
          </cell>
          <cell r="K62" t="str">
            <v/>
          </cell>
          <cell r="L62" t="str">
            <v>F2</v>
          </cell>
          <cell r="M62">
            <v>16</v>
          </cell>
          <cell r="N62" t="str">
            <v>F2 &lt;=30,000</v>
          </cell>
          <cell r="O62" t="str">
            <v>001117900</v>
          </cell>
        </row>
        <row r="63">
          <cell r="A63" t="str">
            <v>11180</v>
          </cell>
          <cell r="B63" t="str">
            <v>โรงพยาบาลนาหมื่น</v>
          </cell>
          <cell r="C63" t="str">
            <v>นาหมื่น,รพช.</v>
          </cell>
          <cell r="D63" t="str">
            <v>นาหมื่น</v>
          </cell>
          <cell r="E63">
            <v>1</v>
          </cell>
          <cell r="F63" t="str">
            <v>โรงพยาบาลชุมชน</v>
          </cell>
          <cell r="G63" t="str">
            <v>รพช.</v>
          </cell>
          <cell r="H63">
            <v>55</v>
          </cell>
          <cell r="I63" t="str">
            <v>น่าน</v>
          </cell>
          <cell r="J63" t="str">
            <v>30</v>
          </cell>
          <cell r="K63" t="str">
            <v/>
          </cell>
          <cell r="L63" t="str">
            <v>F2</v>
          </cell>
          <cell r="M63">
            <v>16</v>
          </cell>
          <cell r="N63" t="str">
            <v>F2 &lt;=30,000</v>
          </cell>
          <cell r="O63" t="str">
            <v>001118000</v>
          </cell>
        </row>
        <row r="64">
          <cell r="A64" t="str">
            <v>11181</v>
          </cell>
          <cell r="B64" t="str">
            <v>โรงพยาบาลสันติสุข</v>
          </cell>
          <cell r="C64" t="str">
            <v>สันติสุข,รพช.</v>
          </cell>
          <cell r="D64" t="str">
            <v>สันติสุข</v>
          </cell>
          <cell r="E64">
            <v>1</v>
          </cell>
          <cell r="F64" t="str">
            <v>โรงพยาบาลชุมชน</v>
          </cell>
          <cell r="G64" t="str">
            <v>รพช.</v>
          </cell>
          <cell r="H64">
            <v>55</v>
          </cell>
          <cell r="I64" t="str">
            <v>น่าน</v>
          </cell>
          <cell r="J64" t="str">
            <v>30</v>
          </cell>
          <cell r="K64" t="str">
            <v/>
          </cell>
          <cell r="L64" t="str">
            <v>F2</v>
          </cell>
          <cell r="M64">
            <v>16</v>
          </cell>
          <cell r="N64" t="str">
            <v>F2 &lt;=30,000</v>
          </cell>
          <cell r="O64" t="str">
            <v>001118100</v>
          </cell>
        </row>
        <row r="65">
          <cell r="A65" t="str">
            <v>11182</v>
          </cell>
          <cell r="B65" t="str">
            <v>โรงพยาบาลบ่อเกลือ</v>
          </cell>
          <cell r="C65" t="str">
            <v>บ่อเกลือ,รพช.</v>
          </cell>
          <cell r="D65" t="str">
            <v>บ่อเกลือ</v>
          </cell>
          <cell r="E65">
            <v>1</v>
          </cell>
          <cell r="F65" t="str">
            <v>โรงพยาบาลชุมชน</v>
          </cell>
          <cell r="G65" t="str">
            <v>รพช.</v>
          </cell>
          <cell r="H65">
            <v>55</v>
          </cell>
          <cell r="I65" t="str">
            <v>น่าน</v>
          </cell>
          <cell r="J65" t="str">
            <v>21</v>
          </cell>
          <cell r="K65" t="str">
            <v/>
          </cell>
          <cell r="L65" t="str">
            <v>F2</v>
          </cell>
          <cell r="M65">
            <v>16</v>
          </cell>
          <cell r="N65" t="str">
            <v>F2 &lt;=30,000</v>
          </cell>
          <cell r="O65" t="str">
            <v>001118200</v>
          </cell>
        </row>
        <row r="66">
          <cell r="A66" t="str">
            <v>11183</v>
          </cell>
          <cell r="B66" t="str">
            <v>โรงพยาบาลสองแคว</v>
          </cell>
          <cell r="C66" t="str">
            <v>สองแคว,รพช.</v>
          </cell>
          <cell r="D66" t="str">
            <v>สองแคว</v>
          </cell>
          <cell r="E66">
            <v>1</v>
          </cell>
          <cell r="F66" t="str">
            <v>โรงพยาบาลชุมชน</v>
          </cell>
          <cell r="G66" t="str">
            <v>รพช.</v>
          </cell>
          <cell r="H66">
            <v>55</v>
          </cell>
          <cell r="I66" t="str">
            <v>น่าน</v>
          </cell>
          <cell r="J66" t="str">
            <v>30</v>
          </cell>
          <cell r="K66" t="str">
            <v/>
          </cell>
          <cell r="L66" t="str">
            <v>F2</v>
          </cell>
          <cell r="M66">
            <v>16</v>
          </cell>
          <cell r="N66" t="str">
            <v>F2 &lt;=30,000</v>
          </cell>
          <cell r="O66" t="str">
            <v>001118300</v>
          </cell>
        </row>
        <row r="67">
          <cell r="A67" t="str">
            <v>11453</v>
          </cell>
          <cell r="B67" t="str">
            <v>โรงพยาบาลสมเด็จพระยุพราชปัว</v>
          </cell>
          <cell r="C67" t="str">
            <v>สมเด็จพระยุพราชปัว,รพช.</v>
          </cell>
          <cell r="D67" t="str">
            <v>สมเด็จพระยุพราชปัว</v>
          </cell>
          <cell r="E67">
            <v>1</v>
          </cell>
          <cell r="F67" t="str">
            <v>โรงพยาบาลชุมชน</v>
          </cell>
          <cell r="G67" t="str">
            <v>รพช.</v>
          </cell>
          <cell r="H67">
            <v>55</v>
          </cell>
          <cell r="I67" t="str">
            <v>น่าน</v>
          </cell>
          <cell r="J67" t="str">
            <v>105</v>
          </cell>
          <cell r="K67" t="str">
            <v/>
          </cell>
          <cell r="L67" t="str">
            <v>M2</v>
          </cell>
          <cell r="M67">
            <v>8</v>
          </cell>
          <cell r="N67" t="str">
            <v>M2 &gt;100</v>
          </cell>
          <cell r="O67" t="str">
            <v>001145300</v>
          </cell>
        </row>
        <row r="68">
          <cell r="A68" t="str">
            <v>11625</v>
          </cell>
          <cell r="B68" t="str">
            <v>โรงพยาบาลเฉลิมพระเกียรติ</v>
          </cell>
          <cell r="C68" t="str">
            <v>เฉลิมพระเกียรติ(น่าน),รพช.</v>
          </cell>
          <cell r="D68" t="str">
            <v>เฉลิมพระเกียรติ(น่าน)</v>
          </cell>
          <cell r="E68">
            <v>1</v>
          </cell>
          <cell r="F68" t="str">
            <v>โรงพยาบาลชุมชน</v>
          </cell>
          <cell r="G68" t="str">
            <v>รพช.</v>
          </cell>
          <cell r="H68">
            <v>55</v>
          </cell>
          <cell r="I68" t="str">
            <v>น่าน</v>
          </cell>
          <cell r="J68" t="str">
            <v>30</v>
          </cell>
          <cell r="K68" t="str">
            <v/>
          </cell>
          <cell r="L68" t="str">
            <v>F2</v>
          </cell>
          <cell r="M68">
            <v>16</v>
          </cell>
          <cell r="N68" t="str">
            <v>F2 &lt;=30,000</v>
          </cell>
          <cell r="O68" t="str">
            <v>001162500</v>
          </cell>
        </row>
        <row r="69">
          <cell r="A69" t="str">
            <v>25017</v>
          </cell>
          <cell r="B69" t="str">
            <v>โรงพยาบาลภูเพียง</v>
          </cell>
          <cell r="C69" t="str">
            <v>ภูเพียง,รพช.</v>
          </cell>
          <cell r="D69" t="str">
            <v>ภูเพียง</v>
          </cell>
          <cell r="E69">
            <v>1</v>
          </cell>
          <cell r="F69" t="str">
            <v>โรงพยาบาลชุมชน</v>
          </cell>
          <cell r="G69" t="str">
            <v>รพช.</v>
          </cell>
          <cell r="H69">
            <v>55</v>
          </cell>
          <cell r="I69" t="str">
            <v>น่าน</v>
          </cell>
          <cell r="J69" t="str">
            <v>0</v>
          </cell>
          <cell r="K69" t="str">
            <v>S</v>
          </cell>
          <cell r="L69" t="str">
            <v>F3</v>
          </cell>
          <cell r="M69">
            <v>17</v>
          </cell>
          <cell r="N69" t="str">
            <v>F3 &gt;=25,000</v>
          </cell>
          <cell r="O69" t="str">
            <v>002501700</v>
          </cell>
        </row>
        <row r="70">
          <cell r="A70" t="str">
            <v>10717</v>
          </cell>
          <cell r="B70" t="str">
            <v>โรงพยาบาลพะเยา</v>
          </cell>
          <cell r="C70" t="str">
            <v>พะเยา,รพท.</v>
          </cell>
          <cell r="D70" t="str">
            <v>พะเยา</v>
          </cell>
          <cell r="E70">
            <v>1</v>
          </cell>
          <cell r="F70" t="str">
            <v>โรงพยาบาลทั่วไป</v>
          </cell>
          <cell r="G70" t="str">
            <v>รพท.</v>
          </cell>
          <cell r="H70">
            <v>56</v>
          </cell>
          <cell r="I70" t="str">
            <v>พะเยา</v>
          </cell>
          <cell r="J70" t="str">
            <v>400</v>
          </cell>
          <cell r="K70" t="str">
            <v>S</v>
          </cell>
          <cell r="L70" t="str">
            <v>S</v>
          </cell>
          <cell r="M70">
            <v>4</v>
          </cell>
          <cell r="N70" t="str">
            <v>S &gt;400</v>
          </cell>
          <cell r="O70" t="str">
            <v>001071700</v>
          </cell>
        </row>
        <row r="71">
          <cell r="A71" t="str">
            <v>10718</v>
          </cell>
          <cell r="B71" t="str">
            <v>โรงพยาบาลเชียงคำ</v>
          </cell>
          <cell r="C71" t="str">
            <v>เชียงคำ,รพท.</v>
          </cell>
          <cell r="D71" t="str">
            <v>เชียงคำ</v>
          </cell>
          <cell r="E71">
            <v>1</v>
          </cell>
          <cell r="F71" t="str">
            <v>โรงพยาบาลทั่วไป</v>
          </cell>
          <cell r="G71" t="str">
            <v>รพท.</v>
          </cell>
          <cell r="H71">
            <v>56</v>
          </cell>
          <cell r="I71" t="str">
            <v>พะเยา</v>
          </cell>
          <cell r="J71" t="str">
            <v>231</v>
          </cell>
          <cell r="K71" t="str">
            <v>S</v>
          </cell>
          <cell r="L71" t="str">
            <v>M1</v>
          </cell>
          <cell r="M71">
            <v>6</v>
          </cell>
          <cell r="N71" t="str">
            <v>M1 &gt;200</v>
          </cell>
          <cell r="O71" t="str">
            <v>001071800</v>
          </cell>
        </row>
        <row r="72">
          <cell r="A72" t="str">
            <v>11184</v>
          </cell>
          <cell r="B72" t="str">
            <v>โรงพยาบาลจุน</v>
          </cell>
          <cell r="C72" t="str">
            <v>จุน,รพช.</v>
          </cell>
          <cell r="D72" t="str">
            <v>จุน</v>
          </cell>
          <cell r="E72">
            <v>1</v>
          </cell>
          <cell r="F72" t="str">
            <v>โรงพยาบาลชุมชน</v>
          </cell>
          <cell r="G72" t="str">
            <v>รพช.</v>
          </cell>
          <cell r="H72">
            <v>56</v>
          </cell>
          <cell r="I72" t="str">
            <v>พะเยา</v>
          </cell>
          <cell r="J72" t="str">
            <v>54</v>
          </cell>
          <cell r="K72" t="str">
            <v>S</v>
          </cell>
          <cell r="L72" t="str">
            <v>F2</v>
          </cell>
          <cell r="M72">
            <v>15</v>
          </cell>
          <cell r="N72" t="str">
            <v>F2 30,000-=60,000</v>
          </cell>
          <cell r="O72" t="str">
            <v>001118400</v>
          </cell>
        </row>
        <row r="73">
          <cell r="A73" t="str">
            <v>11185</v>
          </cell>
          <cell r="B73" t="str">
            <v>โรงพยาบาลเชียงม่วน</v>
          </cell>
          <cell r="C73" t="str">
            <v>เชียงม่วน,รพช.</v>
          </cell>
          <cell r="D73" t="str">
            <v>เชียงม่วน</v>
          </cell>
          <cell r="E73">
            <v>1</v>
          </cell>
          <cell r="F73" t="str">
            <v>โรงพยาบาลชุมชน</v>
          </cell>
          <cell r="G73" t="str">
            <v>รพช.</v>
          </cell>
          <cell r="H73">
            <v>56</v>
          </cell>
          <cell r="I73" t="str">
            <v>พะเยา</v>
          </cell>
          <cell r="J73" t="str">
            <v>30</v>
          </cell>
          <cell r="K73" t="str">
            <v>S</v>
          </cell>
          <cell r="L73" t="str">
            <v>F2</v>
          </cell>
          <cell r="M73">
            <v>16</v>
          </cell>
          <cell r="N73" t="str">
            <v>F2 &lt;=30,000</v>
          </cell>
          <cell r="O73" t="str">
            <v>001118500</v>
          </cell>
        </row>
        <row r="74">
          <cell r="A74" t="str">
            <v>11186</v>
          </cell>
          <cell r="B74" t="str">
            <v>โรงพยาบาลดอกคำใต้</v>
          </cell>
          <cell r="C74" t="str">
            <v>ดอกคำใต้,รพช.</v>
          </cell>
          <cell r="D74" t="str">
            <v>ดอกคำใต้</v>
          </cell>
          <cell r="E74">
            <v>1</v>
          </cell>
          <cell r="F74" t="str">
            <v>โรงพยาบาลชุมชน</v>
          </cell>
          <cell r="G74" t="str">
            <v>รพช.</v>
          </cell>
          <cell r="H74">
            <v>56</v>
          </cell>
          <cell r="I74" t="str">
            <v>พะเยา</v>
          </cell>
          <cell r="J74" t="str">
            <v>80</v>
          </cell>
          <cell r="K74" t="str">
            <v>S</v>
          </cell>
          <cell r="L74" t="str">
            <v>F2</v>
          </cell>
          <cell r="M74">
            <v>14</v>
          </cell>
          <cell r="N74" t="str">
            <v>F2 60,000-90,000</v>
          </cell>
          <cell r="O74" t="str">
            <v>001118600</v>
          </cell>
        </row>
        <row r="75">
          <cell r="A75" t="str">
            <v>11187</v>
          </cell>
          <cell r="B75" t="str">
            <v>โรงพยาบาลปง</v>
          </cell>
          <cell r="C75" t="str">
            <v>ปง,รพช.</v>
          </cell>
          <cell r="D75" t="str">
            <v>ปง</v>
          </cell>
          <cell r="E75">
            <v>1</v>
          </cell>
          <cell r="F75" t="str">
            <v>โรงพยาบาลชุมชน</v>
          </cell>
          <cell r="G75" t="str">
            <v>รพช.</v>
          </cell>
          <cell r="H75">
            <v>56</v>
          </cell>
          <cell r="I75" t="str">
            <v>พะเยา</v>
          </cell>
          <cell r="J75" t="str">
            <v>36</v>
          </cell>
          <cell r="K75" t="str">
            <v>S</v>
          </cell>
          <cell r="L75" t="str">
            <v>F2</v>
          </cell>
          <cell r="M75">
            <v>15</v>
          </cell>
          <cell r="N75" t="str">
            <v>F2 30,000-=60,000</v>
          </cell>
          <cell r="O75" t="str">
            <v>001118700</v>
          </cell>
        </row>
        <row r="76">
          <cell r="A76" t="str">
            <v>11188</v>
          </cell>
          <cell r="B76" t="str">
            <v>โรงพยาบาลแม่ใจ</v>
          </cell>
          <cell r="C76" t="str">
            <v>แม่ใจ,รพช.</v>
          </cell>
          <cell r="D76" t="str">
            <v>แม่ใจ</v>
          </cell>
          <cell r="E76">
            <v>1</v>
          </cell>
          <cell r="F76" t="str">
            <v>โรงพยาบาลชุมชน</v>
          </cell>
          <cell r="G76" t="str">
            <v>รพช.</v>
          </cell>
          <cell r="H76">
            <v>56</v>
          </cell>
          <cell r="I76" t="str">
            <v>พะเยา</v>
          </cell>
          <cell r="J76" t="str">
            <v>34</v>
          </cell>
          <cell r="K76" t="str">
            <v>S</v>
          </cell>
          <cell r="L76" t="str">
            <v>F2</v>
          </cell>
          <cell r="M76">
            <v>15</v>
          </cell>
          <cell r="N76" t="str">
            <v>F2 30,000-=60,000</v>
          </cell>
          <cell r="O76" t="str">
            <v>001118800</v>
          </cell>
        </row>
        <row r="77">
          <cell r="A77" t="str">
            <v>40744</v>
          </cell>
          <cell r="B77" t="str">
            <v>โรงพยาบาลภูซาง</v>
          </cell>
          <cell r="C77" t="str">
            <v>ภูซาง,รพช.</v>
          </cell>
          <cell r="D77" t="str">
            <v>ภูซาง</v>
          </cell>
          <cell r="E77">
            <v>1</v>
          </cell>
          <cell r="F77" t="str">
            <v>โรงพยาบาลชุมชน</v>
          </cell>
          <cell r="G77" t="str">
            <v>รพช.</v>
          </cell>
          <cell r="H77">
            <v>56</v>
          </cell>
          <cell r="I77" t="str">
            <v>พะเยา</v>
          </cell>
          <cell r="J77" t="str">
            <v>0</v>
          </cell>
          <cell r="K77" t="str">
            <v>S</v>
          </cell>
          <cell r="L77" t="str">
            <v>F3</v>
          </cell>
          <cell r="M77">
            <v>17</v>
          </cell>
          <cell r="N77" t="str">
            <v>F3 &gt;=25,000</v>
          </cell>
          <cell r="O77" t="str">
            <v>004074400</v>
          </cell>
        </row>
        <row r="78">
          <cell r="A78" t="str">
            <v>40745</v>
          </cell>
          <cell r="B78" t="str">
            <v>โรงพยาบาลภูกามยาว</v>
          </cell>
          <cell r="C78" t="str">
            <v>ภูกามยาว,รพช.</v>
          </cell>
          <cell r="D78" t="str">
            <v>ภูกามยาว</v>
          </cell>
          <cell r="E78">
            <v>1</v>
          </cell>
          <cell r="F78" t="str">
            <v>โรงพยาบาลชุมชน</v>
          </cell>
          <cell r="G78" t="str">
            <v>รพช.</v>
          </cell>
          <cell r="H78">
            <v>56</v>
          </cell>
          <cell r="I78" t="str">
            <v>พะเยา</v>
          </cell>
          <cell r="J78" t="str">
            <v>0</v>
          </cell>
          <cell r="K78" t="str">
            <v>S</v>
          </cell>
          <cell r="L78" t="str">
            <v>F3</v>
          </cell>
          <cell r="M78">
            <v>18</v>
          </cell>
          <cell r="N78" t="str">
            <v>F3 15,000-25,000</v>
          </cell>
          <cell r="O78" t="str">
            <v>004074500</v>
          </cell>
        </row>
        <row r="79">
          <cell r="A79" t="str">
            <v>10674</v>
          </cell>
          <cell r="B79" t="str">
            <v>โรงพยาบาลเชียงรายประชานุเคราะห์</v>
          </cell>
          <cell r="C79" t="str">
            <v>เชียงรายประชานุเคราะห์,รพศ.</v>
          </cell>
          <cell r="D79" t="str">
            <v>เชียงรายประชานุเคราะห์</v>
          </cell>
          <cell r="E79">
            <v>1</v>
          </cell>
          <cell r="F79" t="str">
            <v>โรงพยาบาลศูนย์</v>
          </cell>
          <cell r="G79" t="str">
            <v>รพศ.</v>
          </cell>
          <cell r="H79">
            <v>57</v>
          </cell>
          <cell r="I79" t="str">
            <v>เชียงราย</v>
          </cell>
          <cell r="J79" t="str">
            <v>787</v>
          </cell>
          <cell r="K79" t="str">
            <v>S</v>
          </cell>
          <cell r="L79" t="str">
            <v>A</v>
          </cell>
          <cell r="M79">
            <v>2</v>
          </cell>
          <cell r="N79" t="str">
            <v>A &gt;700 to &lt;1000</v>
          </cell>
          <cell r="O79" t="str">
            <v>001067400</v>
          </cell>
        </row>
        <row r="80">
          <cell r="A80" t="str">
            <v>11189</v>
          </cell>
          <cell r="B80" t="str">
            <v>โรงพยาบาลเทิง</v>
          </cell>
          <cell r="C80" t="str">
            <v>เทิง,รพช.</v>
          </cell>
          <cell r="D80" t="str">
            <v>เทิง</v>
          </cell>
          <cell r="E80">
            <v>1</v>
          </cell>
          <cell r="F80" t="str">
            <v>โรงพยาบาลชุมชน</v>
          </cell>
          <cell r="G80" t="str">
            <v>รพช.</v>
          </cell>
          <cell r="H80">
            <v>57</v>
          </cell>
          <cell r="I80" t="str">
            <v>เชียงราย</v>
          </cell>
          <cell r="J80" t="str">
            <v>66</v>
          </cell>
          <cell r="K80" t="str">
            <v/>
          </cell>
          <cell r="L80" t="str">
            <v>F1</v>
          </cell>
          <cell r="M80">
            <v>11</v>
          </cell>
          <cell r="N80" t="str">
            <v>F1 50,000-100,000</v>
          </cell>
          <cell r="O80" t="str">
            <v>001118900</v>
          </cell>
        </row>
        <row r="81">
          <cell r="A81" t="str">
            <v>11190</v>
          </cell>
          <cell r="B81" t="str">
            <v>โรงพยาบาลพาน</v>
          </cell>
          <cell r="C81" t="str">
            <v>พาน,รพช.</v>
          </cell>
          <cell r="D81" t="str">
            <v>พาน</v>
          </cell>
          <cell r="E81">
            <v>1</v>
          </cell>
          <cell r="F81" t="str">
            <v>โรงพยาบาลชุมชน</v>
          </cell>
          <cell r="G81" t="str">
            <v>รพช.</v>
          </cell>
          <cell r="H81">
            <v>57</v>
          </cell>
          <cell r="I81" t="str">
            <v>เชียงราย</v>
          </cell>
          <cell r="J81" t="str">
            <v>118</v>
          </cell>
          <cell r="K81" t="str">
            <v>S</v>
          </cell>
          <cell r="L81" t="str">
            <v>F1</v>
          </cell>
          <cell r="M81">
            <v>10</v>
          </cell>
          <cell r="N81" t="str">
            <v>F1 &gt;=100,000</v>
          </cell>
          <cell r="O81" t="str">
            <v>001119000</v>
          </cell>
        </row>
        <row r="82">
          <cell r="A82" t="str">
            <v>11191</v>
          </cell>
          <cell r="B82" t="str">
            <v>โรงพยาบาลป่าแดด</v>
          </cell>
          <cell r="C82" t="str">
            <v>ป่าแดด,รพช.</v>
          </cell>
          <cell r="D82" t="str">
            <v>ป่าแดด</v>
          </cell>
          <cell r="E82">
            <v>1</v>
          </cell>
          <cell r="F82" t="str">
            <v>โรงพยาบาลชุมชน</v>
          </cell>
          <cell r="G82" t="str">
            <v>รพช.</v>
          </cell>
          <cell r="H82">
            <v>57</v>
          </cell>
          <cell r="I82" t="str">
            <v>เชียงราย</v>
          </cell>
          <cell r="J82" t="str">
            <v>30</v>
          </cell>
          <cell r="K82" t="str">
            <v>S</v>
          </cell>
          <cell r="L82" t="str">
            <v>F2</v>
          </cell>
          <cell r="M82">
            <v>16</v>
          </cell>
          <cell r="N82" t="str">
            <v>F2 &lt;=30,000</v>
          </cell>
          <cell r="O82" t="str">
            <v>001119100</v>
          </cell>
        </row>
        <row r="83">
          <cell r="A83" t="str">
            <v>11192</v>
          </cell>
          <cell r="B83" t="str">
            <v>โรงพยาบาลแม่จัน</v>
          </cell>
          <cell r="C83" t="str">
            <v>แม่จัน,รพช.</v>
          </cell>
          <cell r="D83" t="str">
            <v>แม่จัน</v>
          </cell>
          <cell r="E83">
            <v>1</v>
          </cell>
          <cell r="F83" t="str">
            <v>โรงพยาบาลชุมชน</v>
          </cell>
          <cell r="G83" t="str">
            <v>รพช.</v>
          </cell>
          <cell r="H83">
            <v>57</v>
          </cell>
          <cell r="I83" t="str">
            <v>เชียงราย</v>
          </cell>
          <cell r="J83" t="str">
            <v>101</v>
          </cell>
          <cell r="K83" t="str">
            <v>S</v>
          </cell>
          <cell r="L83" t="str">
            <v>M2</v>
          </cell>
          <cell r="M83">
            <v>8</v>
          </cell>
          <cell r="N83" t="str">
            <v>M2 &gt;100</v>
          </cell>
          <cell r="O83" t="str">
            <v>001119200</v>
          </cell>
        </row>
        <row r="84">
          <cell r="A84" t="str">
            <v>11193</v>
          </cell>
          <cell r="B84" t="str">
            <v>โรงพยาบาลเชียงแสน</v>
          </cell>
          <cell r="C84" t="str">
            <v>เชียงแสน,รพช.</v>
          </cell>
          <cell r="D84" t="str">
            <v>เชียงแสน</v>
          </cell>
          <cell r="E84">
            <v>1</v>
          </cell>
          <cell r="F84" t="str">
            <v>โรงพยาบาลชุมชน</v>
          </cell>
          <cell r="G84" t="str">
            <v>รพช.</v>
          </cell>
          <cell r="H84">
            <v>57</v>
          </cell>
          <cell r="I84" t="str">
            <v>เชียงราย</v>
          </cell>
          <cell r="J84" t="str">
            <v>60</v>
          </cell>
          <cell r="K84" t="str">
            <v>S</v>
          </cell>
          <cell r="L84" t="str">
            <v>F2</v>
          </cell>
          <cell r="M84">
            <v>15</v>
          </cell>
          <cell r="N84" t="str">
            <v>F2 30,000-=60,000</v>
          </cell>
          <cell r="O84" t="str">
            <v>001119300</v>
          </cell>
        </row>
        <row r="85">
          <cell r="A85" t="str">
            <v>11194</v>
          </cell>
          <cell r="B85" t="str">
            <v>โรงพยาบาลแม่สาย</v>
          </cell>
          <cell r="C85" t="str">
            <v>แม่สาย,รพช.</v>
          </cell>
          <cell r="D85" t="str">
            <v>แม่สาย</v>
          </cell>
          <cell r="E85">
            <v>1</v>
          </cell>
          <cell r="F85" t="str">
            <v>โรงพยาบาลชุมชน</v>
          </cell>
          <cell r="G85" t="str">
            <v>รพช.</v>
          </cell>
          <cell r="H85">
            <v>57</v>
          </cell>
          <cell r="I85" t="str">
            <v>เชียงราย</v>
          </cell>
          <cell r="J85" t="str">
            <v>97</v>
          </cell>
          <cell r="K85" t="str">
            <v>S</v>
          </cell>
          <cell r="L85" t="str">
            <v>M2</v>
          </cell>
          <cell r="M85">
            <v>9</v>
          </cell>
          <cell r="N85" t="str">
            <v>M2 &lt;=100</v>
          </cell>
          <cell r="O85" t="str">
            <v>001119400</v>
          </cell>
        </row>
        <row r="86">
          <cell r="A86" t="str">
            <v>11195</v>
          </cell>
          <cell r="B86" t="str">
            <v>โรงพยาบาลแม่สรวย</v>
          </cell>
          <cell r="C86" t="str">
            <v>แม่สรวย,รพช.</v>
          </cell>
          <cell r="D86" t="str">
            <v>แม่สรวย</v>
          </cell>
          <cell r="E86">
            <v>1</v>
          </cell>
          <cell r="F86" t="str">
            <v>โรงพยาบาลชุมชน</v>
          </cell>
          <cell r="G86" t="str">
            <v>รพช.</v>
          </cell>
          <cell r="H86">
            <v>57</v>
          </cell>
          <cell r="I86" t="str">
            <v>เชียงราย</v>
          </cell>
          <cell r="J86" t="str">
            <v>65</v>
          </cell>
          <cell r="K86" t="str">
            <v>S</v>
          </cell>
          <cell r="L86" t="str">
            <v>F2</v>
          </cell>
          <cell r="M86">
            <v>14</v>
          </cell>
          <cell r="N86" t="str">
            <v>F2 60,000-90,000</v>
          </cell>
          <cell r="O86" t="str">
            <v>001119500</v>
          </cell>
        </row>
        <row r="87">
          <cell r="A87" t="str">
            <v>11196</v>
          </cell>
          <cell r="B87" t="str">
            <v>โรงพยาบาลเวียงป่าเป้า</v>
          </cell>
          <cell r="C87" t="str">
            <v>เวียงป่าเป้า,รพช.</v>
          </cell>
          <cell r="D87" t="str">
            <v>เวียงป่าเป้า</v>
          </cell>
          <cell r="E87">
            <v>1</v>
          </cell>
          <cell r="F87" t="str">
            <v>โรงพยาบาลชุมชน</v>
          </cell>
          <cell r="G87" t="str">
            <v>รพช.</v>
          </cell>
          <cell r="H87">
            <v>57</v>
          </cell>
          <cell r="I87" t="str">
            <v>เชียงราย</v>
          </cell>
          <cell r="J87" t="str">
            <v>72</v>
          </cell>
          <cell r="K87" t="str">
            <v>S</v>
          </cell>
          <cell r="L87" t="str">
            <v>F1</v>
          </cell>
          <cell r="M87">
            <v>11</v>
          </cell>
          <cell r="N87" t="str">
            <v>F1 50,000-100,000</v>
          </cell>
          <cell r="O87" t="str">
            <v>001119600</v>
          </cell>
        </row>
        <row r="88">
          <cell r="A88" t="str">
            <v>11197</v>
          </cell>
          <cell r="B88" t="str">
            <v>โรงพยาบาลพญาเม็งราย</v>
          </cell>
          <cell r="C88" t="str">
            <v>พญาเม็งราย,รพช.</v>
          </cell>
          <cell r="D88" t="str">
            <v>พญาเม็งราย</v>
          </cell>
          <cell r="E88">
            <v>1</v>
          </cell>
          <cell r="F88" t="str">
            <v>โรงพยาบาลชุมชน</v>
          </cell>
          <cell r="G88" t="str">
            <v>รพช.</v>
          </cell>
          <cell r="H88">
            <v>57</v>
          </cell>
          <cell r="I88" t="str">
            <v>เชียงราย</v>
          </cell>
          <cell r="J88" t="str">
            <v>48</v>
          </cell>
          <cell r="K88" t="str">
            <v>S</v>
          </cell>
          <cell r="L88" t="str">
            <v>F2</v>
          </cell>
          <cell r="M88">
            <v>15</v>
          </cell>
          <cell r="N88" t="str">
            <v>F2 30,000-=60,000</v>
          </cell>
          <cell r="O88" t="str">
            <v>001119700</v>
          </cell>
        </row>
        <row r="89">
          <cell r="A89" t="str">
            <v>11198</v>
          </cell>
          <cell r="B89" t="str">
            <v>โรงพยาบาลเวียงแก่น</v>
          </cell>
          <cell r="C89" t="str">
            <v>เวียงแก่น,รพช.</v>
          </cell>
          <cell r="D89" t="str">
            <v>เวียงแก่น</v>
          </cell>
          <cell r="E89">
            <v>1</v>
          </cell>
          <cell r="F89" t="str">
            <v>โรงพยาบาลชุมชน</v>
          </cell>
          <cell r="G89" t="str">
            <v>รพช.</v>
          </cell>
          <cell r="H89">
            <v>57</v>
          </cell>
          <cell r="I89" t="str">
            <v>เชียงราย</v>
          </cell>
          <cell r="J89" t="str">
            <v>30</v>
          </cell>
          <cell r="K89" t="str">
            <v>S</v>
          </cell>
          <cell r="L89" t="str">
            <v>F2</v>
          </cell>
          <cell r="M89">
            <v>15</v>
          </cell>
          <cell r="N89" t="str">
            <v>F2 30,000-=60,000</v>
          </cell>
          <cell r="O89" t="str">
            <v>001119800</v>
          </cell>
        </row>
        <row r="90">
          <cell r="A90" t="str">
            <v>11199</v>
          </cell>
          <cell r="B90" t="str">
            <v>โรงพยาบาลขุนตาล</v>
          </cell>
          <cell r="C90" t="str">
            <v>ขุนตาล,รพช.</v>
          </cell>
          <cell r="D90" t="str">
            <v>ขุนตาล</v>
          </cell>
          <cell r="E90">
            <v>1</v>
          </cell>
          <cell r="F90" t="str">
            <v>โรงพยาบาลชุมชน</v>
          </cell>
          <cell r="G90" t="str">
            <v>รพช.</v>
          </cell>
          <cell r="H90">
            <v>57</v>
          </cell>
          <cell r="I90" t="str">
            <v>เชียงราย</v>
          </cell>
          <cell r="J90" t="str">
            <v>34</v>
          </cell>
          <cell r="K90" t="str">
            <v>S</v>
          </cell>
          <cell r="L90" t="str">
            <v>F2</v>
          </cell>
          <cell r="M90">
            <v>15</v>
          </cell>
          <cell r="N90" t="str">
            <v>F2 30,000-=60,000</v>
          </cell>
          <cell r="O90" t="str">
            <v>001119900</v>
          </cell>
        </row>
        <row r="91">
          <cell r="A91" t="str">
            <v>11200</v>
          </cell>
          <cell r="B91" t="str">
            <v>โรงพยาบาลแม่ฟ้าหลวง</v>
          </cell>
          <cell r="C91" t="str">
            <v>แม่ฟ้าหลวง,รพช.</v>
          </cell>
          <cell r="D91" t="str">
            <v>แม่ฟ้าหลวง</v>
          </cell>
          <cell r="E91">
            <v>1</v>
          </cell>
          <cell r="F91" t="str">
            <v>โรงพยาบาลชุมชน</v>
          </cell>
          <cell r="G91" t="str">
            <v>รพช.</v>
          </cell>
          <cell r="H91">
            <v>57</v>
          </cell>
          <cell r="I91" t="str">
            <v>เชียงราย</v>
          </cell>
          <cell r="J91" t="str">
            <v>30</v>
          </cell>
          <cell r="K91" t="str">
            <v>S</v>
          </cell>
          <cell r="L91" t="str">
            <v>F2</v>
          </cell>
          <cell r="M91">
            <v>14</v>
          </cell>
          <cell r="N91" t="str">
            <v>F2 60,000-90,000</v>
          </cell>
          <cell r="O91" t="str">
            <v>001120000</v>
          </cell>
        </row>
        <row r="92">
          <cell r="A92" t="str">
            <v>11201</v>
          </cell>
          <cell r="B92" t="str">
            <v>โรงพยาบาลแม่ลาว</v>
          </cell>
          <cell r="C92" t="str">
            <v>แม่ลาว,รพช.</v>
          </cell>
          <cell r="D92" t="str">
            <v>แม่ลาว</v>
          </cell>
          <cell r="E92">
            <v>1</v>
          </cell>
          <cell r="F92" t="str">
            <v>โรงพยาบาลชุมชน</v>
          </cell>
          <cell r="G92" t="str">
            <v>รพช.</v>
          </cell>
          <cell r="H92">
            <v>57</v>
          </cell>
          <cell r="I92" t="str">
            <v>เชียงราย</v>
          </cell>
          <cell r="J92" t="str">
            <v>30</v>
          </cell>
          <cell r="K92" t="str">
            <v>S</v>
          </cell>
          <cell r="L92" t="str">
            <v>F2</v>
          </cell>
          <cell r="M92">
            <v>15</v>
          </cell>
          <cell r="N92" t="str">
            <v>F2 30,000-=60,000</v>
          </cell>
          <cell r="O92" t="str">
            <v>001120100</v>
          </cell>
        </row>
        <row r="93">
          <cell r="A93" t="str">
            <v>11202</v>
          </cell>
          <cell r="B93" t="str">
            <v>โรงพยาบาลเวียงเชียงรุ้ง</v>
          </cell>
          <cell r="C93" t="str">
            <v>เวียงเชียงรุ้ง,รพช.</v>
          </cell>
          <cell r="D93" t="str">
            <v>เวียงเชียงรุ้ง</v>
          </cell>
          <cell r="E93">
            <v>1</v>
          </cell>
          <cell r="F93" t="str">
            <v>โรงพยาบาลชุมชน</v>
          </cell>
          <cell r="G93" t="str">
            <v>รพช.</v>
          </cell>
          <cell r="H93">
            <v>57</v>
          </cell>
          <cell r="I93" t="str">
            <v>เชียงราย</v>
          </cell>
          <cell r="J93" t="str">
            <v>30</v>
          </cell>
          <cell r="K93" t="str">
            <v>S</v>
          </cell>
          <cell r="L93" t="str">
            <v>F2</v>
          </cell>
          <cell r="M93">
            <v>16</v>
          </cell>
          <cell r="N93" t="str">
            <v>F2 &lt;=30,000</v>
          </cell>
          <cell r="O93" t="str">
            <v>001120200</v>
          </cell>
        </row>
        <row r="94">
          <cell r="A94" t="str">
            <v>11454</v>
          </cell>
          <cell r="B94" t="str">
            <v>โรงพยาบาลสมเด็จพระยุพราชเชียงของ</v>
          </cell>
          <cell r="C94" t="str">
            <v>สมเด็จพระยุพราชเชียงของ,รพช.</v>
          </cell>
          <cell r="D94" t="str">
            <v>สมเด็จพระยุพราชเชียงของ</v>
          </cell>
          <cell r="E94">
            <v>1</v>
          </cell>
          <cell r="F94" t="str">
            <v>โรงพยาบาลชุมชน</v>
          </cell>
          <cell r="G94" t="str">
            <v>รพช.</v>
          </cell>
          <cell r="H94">
            <v>57</v>
          </cell>
          <cell r="I94" t="str">
            <v>เชียงราย</v>
          </cell>
          <cell r="J94" t="str">
            <v>68</v>
          </cell>
          <cell r="K94" t="str">
            <v>S</v>
          </cell>
          <cell r="L94" t="str">
            <v>F1</v>
          </cell>
          <cell r="M94">
            <v>11</v>
          </cell>
          <cell r="N94" t="str">
            <v>F1 50,000-100,000</v>
          </cell>
          <cell r="O94" t="str">
            <v>001145400</v>
          </cell>
        </row>
        <row r="95">
          <cell r="A95" t="str">
            <v>15012</v>
          </cell>
          <cell r="B95" t="str">
            <v>โรงพยาบาลสมเด็จพระญาณสังวร</v>
          </cell>
          <cell r="C95" t="str">
            <v>สมเด็จพระญาณสังวร,รพช.</v>
          </cell>
          <cell r="D95" t="str">
            <v>สมเด็จพระญาณสังวร</v>
          </cell>
          <cell r="E95">
            <v>1</v>
          </cell>
          <cell r="F95" t="str">
            <v>โรงพยาบาลชุมชน</v>
          </cell>
          <cell r="G95" t="str">
            <v>รพช.</v>
          </cell>
          <cell r="H95">
            <v>57</v>
          </cell>
          <cell r="I95" t="str">
            <v>เชียงราย</v>
          </cell>
          <cell r="J95" t="str">
            <v>30</v>
          </cell>
          <cell r="K95" t="str">
            <v>S</v>
          </cell>
          <cell r="L95" t="str">
            <v>F2</v>
          </cell>
          <cell r="M95">
            <v>15</v>
          </cell>
          <cell r="N95" t="str">
            <v>F2 30,000-=60,000</v>
          </cell>
          <cell r="O95" t="str">
            <v>001501200</v>
          </cell>
        </row>
        <row r="96">
          <cell r="A96" t="str">
            <v>28823</v>
          </cell>
          <cell r="B96" t="str">
            <v>โรงพยาบาลดอยหลวง</v>
          </cell>
          <cell r="C96" t="str">
            <v>ดอยหลวง,รพช.</v>
          </cell>
          <cell r="D96" t="str">
            <v>ดอยหลวง</v>
          </cell>
          <cell r="E96">
            <v>1</v>
          </cell>
          <cell r="F96" t="str">
            <v>โรงพยาบาลชุมชน</v>
          </cell>
          <cell r="G96" t="str">
            <v>รพช.</v>
          </cell>
          <cell r="H96">
            <v>57</v>
          </cell>
          <cell r="I96" t="str">
            <v>เชียงราย</v>
          </cell>
          <cell r="J96" t="str">
            <v>0</v>
          </cell>
          <cell r="K96" t="str">
            <v>S</v>
          </cell>
          <cell r="L96" t="str">
            <v>F3</v>
          </cell>
          <cell r="M96">
            <v>18</v>
          </cell>
          <cell r="N96" t="str">
            <v>F3 15,000-25,000</v>
          </cell>
          <cell r="O96" t="str">
            <v>002882300</v>
          </cell>
        </row>
        <row r="97">
          <cell r="A97" t="str">
            <v>10719</v>
          </cell>
          <cell r="B97" t="str">
            <v>โรงพยาบาลศรีสังวาลย์</v>
          </cell>
          <cell r="C97" t="str">
            <v>ศรีสังวาลย์,รพท.</v>
          </cell>
          <cell r="D97" t="str">
            <v>ศรีสังวาลย์</v>
          </cell>
          <cell r="E97">
            <v>1</v>
          </cell>
          <cell r="F97" t="str">
            <v>โรงพยาบาลทั่วไป</v>
          </cell>
          <cell r="G97" t="str">
            <v>รพท.</v>
          </cell>
          <cell r="H97">
            <v>58</v>
          </cell>
          <cell r="I97" t="str">
            <v>แม่ฮ่องสอน</v>
          </cell>
          <cell r="J97" t="str">
            <v>150</v>
          </cell>
          <cell r="K97" t="str">
            <v>S</v>
          </cell>
          <cell r="L97" t="str">
            <v>S</v>
          </cell>
          <cell r="M97">
            <v>5</v>
          </cell>
          <cell r="N97" t="str">
            <v>S &lt;=400</v>
          </cell>
          <cell r="O97" t="str">
            <v>001071900</v>
          </cell>
        </row>
        <row r="98">
          <cell r="A98" t="str">
            <v>11203</v>
          </cell>
          <cell r="B98" t="str">
            <v>โรงพยาบาลขุนยวม</v>
          </cell>
          <cell r="C98" t="str">
            <v>ขุนยวม,รพช.</v>
          </cell>
          <cell r="D98" t="str">
            <v>ขุนยวม</v>
          </cell>
          <cell r="E98">
            <v>1</v>
          </cell>
          <cell r="F98" t="str">
            <v>โรงพยาบาลชุมชน</v>
          </cell>
          <cell r="G98" t="str">
            <v>รพช.</v>
          </cell>
          <cell r="H98">
            <v>58</v>
          </cell>
          <cell r="I98" t="str">
            <v>แม่ฮ่องสอน</v>
          </cell>
          <cell r="J98" t="str">
            <v>30</v>
          </cell>
          <cell r="K98" t="str">
            <v>S</v>
          </cell>
          <cell r="L98" t="str">
            <v>F2</v>
          </cell>
          <cell r="M98">
            <v>16</v>
          </cell>
          <cell r="N98" t="str">
            <v>F2 &lt;=30,000</v>
          </cell>
          <cell r="O98" t="str">
            <v>001120300</v>
          </cell>
        </row>
        <row r="99">
          <cell r="A99" t="str">
            <v>11204</v>
          </cell>
          <cell r="B99" t="str">
            <v>โรงพยาบาลปาย</v>
          </cell>
          <cell r="C99" t="str">
            <v>ปาย,รพช.</v>
          </cell>
          <cell r="D99" t="str">
            <v>ปาย</v>
          </cell>
          <cell r="E99">
            <v>1</v>
          </cell>
          <cell r="F99" t="str">
            <v>โรงพยาบาลชุมชน</v>
          </cell>
          <cell r="G99" t="str">
            <v>รพช.</v>
          </cell>
          <cell r="H99">
            <v>58</v>
          </cell>
          <cell r="I99" t="str">
            <v>แม่ฮ่องสอน</v>
          </cell>
          <cell r="J99" t="str">
            <v>60</v>
          </cell>
          <cell r="K99" t="str">
            <v/>
          </cell>
          <cell r="L99" t="str">
            <v>F1</v>
          </cell>
          <cell r="M99">
            <v>12</v>
          </cell>
          <cell r="N99" t="str">
            <v>F1 &lt;=50,000</v>
          </cell>
          <cell r="O99" t="str">
            <v>001120400</v>
          </cell>
        </row>
        <row r="100">
          <cell r="A100" t="str">
            <v>11205</v>
          </cell>
          <cell r="B100" t="str">
            <v>โรงพยาบาลแม่สะเรียง</v>
          </cell>
          <cell r="C100" t="str">
            <v>แม่สะเรียง,รพช.</v>
          </cell>
          <cell r="D100" t="str">
            <v>แม่สะเรียง</v>
          </cell>
          <cell r="E100">
            <v>1</v>
          </cell>
          <cell r="F100" t="str">
            <v>โรงพยาบาลชุมชน</v>
          </cell>
          <cell r="G100" t="str">
            <v>รพช.</v>
          </cell>
          <cell r="H100">
            <v>58</v>
          </cell>
          <cell r="I100" t="str">
            <v>แม่ฮ่องสอน</v>
          </cell>
          <cell r="J100" t="str">
            <v>115</v>
          </cell>
          <cell r="K100" t="str">
            <v/>
          </cell>
          <cell r="L100" t="str">
            <v>M2</v>
          </cell>
          <cell r="M100">
            <v>8</v>
          </cell>
          <cell r="N100" t="str">
            <v>M2 &gt;100</v>
          </cell>
          <cell r="O100" t="str">
            <v>001120500</v>
          </cell>
        </row>
        <row r="101">
          <cell r="A101" t="str">
            <v>11206</v>
          </cell>
          <cell r="B101" t="str">
            <v>โรงพยาบาลแม่ลาน้อย</v>
          </cell>
          <cell r="C101" t="str">
            <v>แม่ลาน้อย,รพช.</v>
          </cell>
          <cell r="D101" t="str">
            <v>แม่ลาน้อย</v>
          </cell>
          <cell r="E101">
            <v>1</v>
          </cell>
          <cell r="F101" t="str">
            <v>โรงพยาบาลชุมชน</v>
          </cell>
          <cell r="G101" t="str">
            <v>รพช.</v>
          </cell>
          <cell r="H101">
            <v>58</v>
          </cell>
          <cell r="I101" t="str">
            <v>แม่ฮ่องสอน</v>
          </cell>
          <cell r="J101" t="str">
            <v>30</v>
          </cell>
          <cell r="K101" t="str">
            <v/>
          </cell>
          <cell r="L101" t="str">
            <v>F2</v>
          </cell>
          <cell r="M101">
            <v>15</v>
          </cell>
          <cell r="N101" t="str">
            <v>F2 30,000-=60,000</v>
          </cell>
          <cell r="O101" t="str">
            <v>001120600</v>
          </cell>
        </row>
        <row r="102">
          <cell r="A102" t="str">
            <v>11207</v>
          </cell>
          <cell r="B102" t="str">
            <v>โรงพยาบาลสบเมย</v>
          </cell>
          <cell r="C102" t="str">
            <v>สบเมย,รพช.</v>
          </cell>
          <cell r="D102" t="str">
            <v>สบเมย</v>
          </cell>
          <cell r="E102">
            <v>1</v>
          </cell>
          <cell r="F102" t="str">
            <v>โรงพยาบาลชุมชน</v>
          </cell>
          <cell r="G102" t="str">
            <v>รพช.</v>
          </cell>
          <cell r="H102">
            <v>58</v>
          </cell>
          <cell r="I102" t="str">
            <v>แม่ฮ่องสอน</v>
          </cell>
          <cell r="J102" t="str">
            <v>30</v>
          </cell>
          <cell r="K102" t="str">
            <v/>
          </cell>
          <cell r="L102" t="str">
            <v>F2</v>
          </cell>
          <cell r="M102">
            <v>15</v>
          </cell>
          <cell r="N102" t="str">
            <v>F2 30,000-=60,000</v>
          </cell>
          <cell r="O102" t="str">
            <v>001120700</v>
          </cell>
        </row>
        <row r="103">
          <cell r="A103" t="str">
            <v>11208</v>
          </cell>
          <cell r="B103" t="str">
            <v>โรงพยาบาลปางมะผ้า</v>
          </cell>
          <cell r="C103" t="str">
            <v>ปางมะผ้า,รพช.</v>
          </cell>
          <cell r="D103" t="str">
            <v>ปางมะผ้า</v>
          </cell>
          <cell r="E103">
            <v>1</v>
          </cell>
          <cell r="F103" t="str">
            <v>โรงพยาบาลชุมชน</v>
          </cell>
          <cell r="G103" t="str">
            <v>รพช.</v>
          </cell>
          <cell r="H103">
            <v>58</v>
          </cell>
          <cell r="I103" t="str">
            <v>แม่ฮ่องสอน</v>
          </cell>
          <cell r="J103" t="str">
            <v>30</v>
          </cell>
          <cell r="K103" t="str">
            <v/>
          </cell>
          <cell r="L103" t="str">
            <v>F2</v>
          </cell>
          <cell r="M103">
            <v>16</v>
          </cell>
          <cell r="N103" t="str">
            <v>F2 &lt;=30,000</v>
          </cell>
          <cell r="O103" t="str">
            <v>001120800</v>
          </cell>
        </row>
        <row r="104">
          <cell r="A104" t="str">
            <v>10673</v>
          </cell>
          <cell r="B104" t="str">
            <v>โรงพยาบาลอุตรดิตถ์</v>
          </cell>
          <cell r="C104" t="str">
            <v>อุตรดิตถ์,รพศ.</v>
          </cell>
          <cell r="D104" t="str">
            <v>อุตรดิตถ์</v>
          </cell>
          <cell r="E104">
            <v>2</v>
          </cell>
          <cell r="F104" t="str">
            <v>โรงพยาบาลศูนย์</v>
          </cell>
          <cell r="G104" t="str">
            <v>รพศ.</v>
          </cell>
          <cell r="H104">
            <v>53</v>
          </cell>
          <cell r="I104" t="str">
            <v>อุตรดิตถ์</v>
          </cell>
          <cell r="J104" t="str">
            <v>620</v>
          </cell>
          <cell r="K104" t="str">
            <v/>
          </cell>
          <cell r="L104" t="str">
            <v>A</v>
          </cell>
          <cell r="M104">
            <v>3</v>
          </cell>
          <cell r="N104" t="str">
            <v>A &lt;=700</v>
          </cell>
          <cell r="O104" t="str">
            <v>001067300</v>
          </cell>
        </row>
        <row r="105">
          <cell r="A105" t="str">
            <v>11158</v>
          </cell>
          <cell r="B105" t="str">
            <v>โรงพยาบาลตรอน</v>
          </cell>
          <cell r="C105" t="str">
            <v>ตรอน,รพช.</v>
          </cell>
          <cell r="D105" t="str">
            <v>ตรอน</v>
          </cell>
          <cell r="E105">
            <v>2</v>
          </cell>
          <cell r="F105" t="str">
            <v>โรงพยาบาลชุมชน</v>
          </cell>
          <cell r="G105" t="str">
            <v>รพช.</v>
          </cell>
          <cell r="H105">
            <v>53</v>
          </cell>
          <cell r="I105" t="str">
            <v>อุตรดิตถ์</v>
          </cell>
          <cell r="J105" t="str">
            <v>34</v>
          </cell>
          <cell r="K105" t="str">
            <v/>
          </cell>
          <cell r="L105" t="str">
            <v>F2</v>
          </cell>
          <cell r="M105">
            <v>15</v>
          </cell>
          <cell r="N105" t="str">
            <v>F2 30,000-=60,000</v>
          </cell>
          <cell r="O105" t="str">
            <v>001115800</v>
          </cell>
        </row>
        <row r="106">
          <cell r="A106" t="str">
            <v>11159</v>
          </cell>
          <cell r="B106" t="str">
            <v>โรงพยาบาลท่าปลา</v>
          </cell>
          <cell r="C106" t="str">
            <v>ท่าปลา,รพช.</v>
          </cell>
          <cell r="D106" t="str">
            <v>ท่าปลา</v>
          </cell>
          <cell r="E106">
            <v>2</v>
          </cell>
          <cell r="F106" t="str">
            <v>โรงพยาบาลชุมชน</v>
          </cell>
          <cell r="G106" t="str">
            <v>รพช.</v>
          </cell>
          <cell r="H106">
            <v>53</v>
          </cell>
          <cell r="I106" t="str">
            <v>อุตรดิตถ์</v>
          </cell>
          <cell r="J106" t="str">
            <v>32</v>
          </cell>
          <cell r="K106" t="str">
            <v/>
          </cell>
          <cell r="L106" t="str">
            <v>F2</v>
          </cell>
          <cell r="M106">
            <v>15</v>
          </cell>
          <cell r="N106" t="str">
            <v>F2 30,000-=60,000</v>
          </cell>
          <cell r="O106" t="str">
            <v>001115900</v>
          </cell>
        </row>
        <row r="107">
          <cell r="A107" t="str">
            <v>11160</v>
          </cell>
          <cell r="B107" t="str">
            <v>โรงพยาบาลน้ำปาด</v>
          </cell>
          <cell r="C107" t="str">
            <v>น้ำปาด,รพช.</v>
          </cell>
          <cell r="D107" t="str">
            <v>น้ำปาด</v>
          </cell>
          <cell r="E107">
            <v>2</v>
          </cell>
          <cell r="F107" t="str">
            <v>โรงพยาบาลชุมชน</v>
          </cell>
          <cell r="G107" t="str">
            <v>รพช.</v>
          </cell>
          <cell r="H107">
            <v>53</v>
          </cell>
          <cell r="I107" t="str">
            <v>อุตรดิตถ์</v>
          </cell>
          <cell r="J107" t="str">
            <v>30</v>
          </cell>
          <cell r="K107" t="str">
            <v/>
          </cell>
          <cell r="L107" t="str">
            <v>F1</v>
          </cell>
          <cell r="M107">
            <v>12</v>
          </cell>
          <cell r="N107" t="str">
            <v>F1 &lt;=50,000</v>
          </cell>
          <cell r="O107" t="str">
            <v>001116000</v>
          </cell>
        </row>
        <row r="108">
          <cell r="A108" t="str">
            <v>11161</v>
          </cell>
          <cell r="B108" t="str">
            <v>โรงพยาบาลฟากท่า</v>
          </cell>
          <cell r="C108" t="str">
            <v>ฟากท่า,รพช.</v>
          </cell>
          <cell r="D108" t="str">
            <v>ฟากท่า</v>
          </cell>
          <cell r="E108">
            <v>2</v>
          </cell>
          <cell r="F108" t="str">
            <v>โรงพยาบาลชุมชน</v>
          </cell>
          <cell r="G108" t="str">
            <v>รพช.</v>
          </cell>
          <cell r="H108">
            <v>53</v>
          </cell>
          <cell r="I108" t="str">
            <v>อุตรดิตถ์</v>
          </cell>
          <cell r="J108" t="str">
            <v>30</v>
          </cell>
          <cell r="K108" t="str">
            <v/>
          </cell>
          <cell r="L108" t="str">
            <v>F2</v>
          </cell>
          <cell r="M108">
            <v>16</v>
          </cell>
          <cell r="N108" t="str">
            <v>F2 &lt;=30,000</v>
          </cell>
          <cell r="O108" t="str">
            <v>001116100</v>
          </cell>
        </row>
        <row r="109">
          <cell r="A109" t="str">
            <v>11162</v>
          </cell>
          <cell r="B109" t="str">
            <v>โรงพยาบาลบ้านโคก</v>
          </cell>
          <cell r="C109" t="str">
            <v>บ้านโคก,รพช.</v>
          </cell>
          <cell r="D109" t="str">
            <v>บ้านโคก</v>
          </cell>
          <cell r="E109">
            <v>2</v>
          </cell>
          <cell r="F109" t="str">
            <v>โรงพยาบาลชุมชน</v>
          </cell>
          <cell r="G109" t="str">
            <v>รพช.</v>
          </cell>
          <cell r="H109">
            <v>53</v>
          </cell>
          <cell r="I109" t="str">
            <v>อุตรดิตถ์</v>
          </cell>
          <cell r="J109" t="str">
            <v>30</v>
          </cell>
          <cell r="K109" t="str">
            <v/>
          </cell>
          <cell r="L109" t="str">
            <v>F2</v>
          </cell>
          <cell r="M109">
            <v>16</v>
          </cell>
          <cell r="N109" t="str">
            <v>F2 &lt;=30,000</v>
          </cell>
          <cell r="O109" t="str">
            <v>001116200</v>
          </cell>
        </row>
        <row r="110">
          <cell r="A110" t="str">
            <v>11163</v>
          </cell>
          <cell r="B110" t="str">
            <v>โรงพยาบาลพิชัย</v>
          </cell>
          <cell r="C110" t="str">
            <v>พิชัย,รพช.</v>
          </cell>
          <cell r="D110" t="str">
            <v>พิชัย</v>
          </cell>
          <cell r="E110">
            <v>2</v>
          </cell>
          <cell r="F110" t="str">
            <v>โรงพยาบาลชุมชน</v>
          </cell>
          <cell r="G110" t="str">
            <v>รพช.</v>
          </cell>
          <cell r="H110">
            <v>53</v>
          </cell>
          <cell r="I110" t="str">
            <v>อุตรดิตถ์</v>
          </cell>
          <cell r="J110" t="str">
            <v>60</v>
          </cell>
          <cell r="K110" t="str">
            <v/>
          </cell>
          <cell r="L110" t="str">
            <v>F2</v>
          </cell>
          <cell r="M110">
            <v>14</v>
          </cell>
          <cell r="N110" t="str">
            <v>F2 60,000-90,000</v>
          </cell>
          <cell r="O110" t="str">
            <v>001116300</v>
          </cell>
        </row>
        <row r="111">
          <cell r="A111" t="str">
            <v>11164</v>
          </cell>
          <cell r="B111" t="str">
            <v>โรงพยาบาลลับแล</v>
          </cell>
          <cell r="C111" t="str">
            <v>ลับแล,รพช.</v>
          </cell>
          <cell r="D111" t="str">
            <v>ลับแล</v>
          </cell>
          <cell r="E111">
            <v>2</v>
          </cell>
          <cell r="F111" t="str">
            <v>โรงพยาบาลชุมชน</v>
          </cell>
          <cell r="G111" t="str">
            <v>รพช.</v>
          </cell>
          <cell r="H111">
            <v>53</v>
          </cell>
          <cell r="I111" t="str">
            <v>อุตรดิตถ์</v>
          </cell>
          <cell r="J111" t="str">
            <v>42</v>
          </cell>
          <cell r="K111" t="str">
            <v/>
          </cell>
          <cell r="L111" t="str">
            <v>F2</v>
          </cell>
          <cell r="M111">
            <v>15</v>
          </cell>
          <cell r="N111" t="str">
            <v>F2 30,000-=60,000</v>
          </cell>
          <cell r="O111" t="str">
            <v>001116400</v>
          </cell>
        </row>
        <row r="112">
          <cell r="A112" t="str">
            <v>11165</v>
          </cell>
          <cell r="B112" t="str">
            <v>โรงพยาบาลทองแสนขัน</v>
          </cell>
          <cell r="C112" t="str">
            <v>ทองแสนขัน,รพช.</v>
          </cell>
          <cell r="D112" t="str">
            <v>ทองแสนขัน</v>
          </cell>
          <cell r="E112">
            <v>2</v>
          </cell>
          <cell r="F112" t="str">
            <v>โรงพยาบาลชุมชน</v>
          </cell>
          <cell r="G112" t="str">
            <v>รพช.</v>
          </cell>
          <cell r="H112">
            <v>53</v>
          </cell>
          <cell r="I112" t="str">
            <v>อุตรดิตถ์</v>
          </cell>
          <cell r="J112" t="str">
            <v>35</v>
          </cell>
          <cell r="K112" t="str">
            <v/>
          </cell>
          <cell r="L112" t="str">
            <v>F2</v>
          </cell>
          <cell r="M112">
            <v>15</v>
          </cell>
          <cell r="N112" t="str">
            <v>F2 30,000-=60,000</v>
          </cell>
          <cell r="O112" t="str">
            <v>001116500</v>
          </cell>
        </row>
        <row r="113">
          <cell r="A113" t="str">
            <v>10722</v>
          </cell>
          <cell r="B113" t="str">
            <v>โรงพยาบาลสมเด็จพระเจ้าตากสินมหาราช</v>
          </cell>
          <cell r="C113" t="str">
            <v>สมเด็จพระเจ้าตากสินมหาราช,รพท.</v>
          </cell>
          <cell r="D113" t="str">
            <v>สมเด็จพระเจ้าตากสินมหาราช</v>
          </cell>
          <cell r="E113">
            <v>2</v>
          </cell>
          <cell r="F113" t="str">
            <v>โรงพยาบาลทั่วไป</v>
          </cell>
          <cell r="G113" t="str">
            <v>รพท.</v>
          </cell>
          <cell r="H113">
            <v>63</v>
          </cell>
          <cell r="I113" t="str">
            <v>ตาก</v>
          </cell>
          <cell r="J113" t="str">
            <v>310</v>
          </cell>
          <cell r="K113" t="str">
            <v/>
          </cell>
          <cell r="L113" t="str">
            <v>S</v>
          </cell>
          <cell r="M113">
            <v>5</v>
          </cell>
          <cell r="N113" t="str">
            <v>S &lt;=400</v>
          </cell>
          <cell r="O113" t="str">
            <v>001072200</v>
          </cell>
        </row>
        <row r="114">
          <cell r="A114" t="str">
            <v>10723</v>
          </cell>
          <cell r="B114" t="str">
            <v>โรงพยาบาลแม่สอด</v>
          </cell>
          <cell r="C114" t="str">
            <v>แม่สอด,รพท.</v>
          </cell>
          <cell r="D114" t="str">
            <v>แม่สอด</v>
          </cell>
          <cell r="E114">
            <v>2</v>
          </cell>
          <cell r="F114" t="str">
            <v>โรงพยาบาลทั่วไป</v>
          </cell>
          <cell r="G114" t="str">
            <v>รพท.</v>
          </cell>
          <cell r="H114">
            <v>63</v>
          </cell>
          <cell r="I114" t="str">
            <v>ตาก</v>
          </cell>
          <cell r="J114" t="str">
            <v>365</v>
          </cell>
          <cell r="K114" t="str">
            <v/>
          </cell>
          <cell r="L114" t="str">
            <v>S</v>
          </cell>
          <cell r="M114">
            <v>5</v>
          </cell>
          <cell r="N114" t="str">
            <v>S &lt;=400</v>
          </cell>
          <cell r="O114" t="str">
            <v>001072300</v>
          </cell>
        </row>
        <row r="115">
          <cell r="A115" t="str">
            <v>11238</v>
          </cell>
          <cell r="B115" t="str">
            <v>โรงพยาบาลบ้านตาก</v>
          </cell>
          <cell r="C115" t="str">
            <v>บ้านตาก,รพช.</v>
          </cell>
          <cell r="D115" t="str">
            <v>บ้านตาก</v>
          </cell>
          <cell r="E115">
            <v>2</v>
          </cell>
          <cell r="F115" t="str">
            <v>โรงพยาบาลชุมชน</v>
          </cell>
          <cell r="G115" t="str">
            <v>รพช.</v>
          </cell>
          <cell r="H115">
            <v>63</v>
          </cell>
          <cell r="I115" t="str">
            <v>ตาก</v>
          </cell>
          <cell r="J115" t="str">
            <v>60</v>
          </cell>
          <cell r="K115" t="str">
            <v/>
          </cell>
          <cell r="L115" t="str">
            <v>F2</v>
          </cell>
          <cell r="M115">
            <v>15</v>
          </cell>
          <cell r="N115" t="str">
            <v>F2 30,000-=60,000</v>
          </cell>
          <cell r="O115" t="str">
            <v>001123800</v>
          </cell>
        </row>
        <row r="116">
          <cell r="A116" t="str">
            <v>11239</v>
          </cell>
          <cell r="B116" t="str">
            <v>โรงพยาบาลสามเงา</v>
          </cell>
          <cell r="C116" t="str">
            <v>สามเงา,รพช.</v>
          </cell>
          <cell r="D116" t="str">
            <v>สามเงา</v>
          </cell>
          <cell r="E116">
            <v>2</v>
          </cell>
          <cell r="F116" t="str">
            <v>โรงพยาบาลชุมชน</v>
          </cell>
          <cell r="G116" t="str">
            <v>รพช.</v>
          </cell>
          <cell r="H116">
            <v>63</v>
          </cell>
          <cell r="I116" t="str">
            <v>ตาก</v>
          </cell>
          <cell r="J116" t="str">
            <v>30</v>
          </cell>
          <cell r="K116" t="str">
            <v/>
          </cell>
          <cell r="L116" t="str">
            <v>F2</v>
          </cell>
          <cell r="M116">
            <v>15</v>
          </cell>
          <cell r="N116" t="str">
            <v>F2 30,000-=60,000</v>
          </cell>
          <cell r="O116" t="str">
            <v>001123900</v>
          </cell>
        </row>
        <row r="117">
          <cell r="A117" t="str">
            <v>11240</v>
          </cell>
          <cell r="B117" t="str">
            <v>โรงพยาบาลแม่ระมาด</v>
          </cell>
          <cell r="C117" t="str">
            <v>แม่ระมาด,รพช.</v>
          </cell>
          <cell r="D117" t="str">
            <v>แม่ระมาด</v>
          </cell>
          <cell r="E117">
            <v>2</v>
          </cell>
          <cell r="F117" t="str">
            <v>โรงพยาบาลชุมชน</v>
          </cell>
          <cell r="G117" t="str">
            <v>รพช.</v>
          </cell>
          <cell r="H117">
            <v>63</v>
          </cell>
          <cell r="I117" t="str">
            <v>ตาก</v>
          </cell>
          <cell r="J117" t="str">
            <v>100</v>
          </cell>
          <cell r="K117" t="str">
            <v/>
          </cell>
          <cell r="L117" t="str">
            <v>F2</v>
          </cell>
          <cell r="M117">
            <v>15</v>
          </cell>
          <cell r="N117" t="str">
            <v>F2 30,000-=60,000</v>
          </cell>
          <cell r="O117" t="str">
            <v>001124000</v>
          </cell>
        </row>
        <row r="118">
          <cell r="A118" t="str">
            <v>11241</v>
          </cell>
          <cell r="B118" t="str">
            <v>โรงพยาบาลท่าสองยาง</v>
          </cell>
          <cell r="C118" t="str">
            <v>ท่าสองยาง,รพช.</v>
          </cell>
          <cell r="D118" t="str">
            <v>ท่าสองยาง</v>
          </cell>
          <cell r="E118">
            <v>2</v>
          </cell>
          <cell r="F118" t="str">
            <v>โรงพยาบาลชุมชน</v>
          </cell>
          <cell r="G118" t="str">
            <v>รพช.</v>
          </cell>
          <cell r="H118">
            <v>63</v>
          </cell>
          <cell r="I118" t="str">
            <v>ตาก</v>
          </cell>
          <cell r="J118" t="str">
            <v>79</v>
          </cell>
          <cell r="K118" t="str">
            <v/>
          </cell>
          <cell r="L118" t="str">
            <v>M2</v>
          </cell>
          <cell r="M118">
            <v>9</v>
          </cell>
          <cell r="N118" t="str">
            <v>M2 &lt;=100</v>
          </cell>
          <cell r="O118" t="str">
            <v>001124100</v>
          </cell>
        </row>
        <row r="119">
          <cell r="A119" t="str">
            <v>11242</v>
          </cell>
          <cell r="B119" t="str">
            <v>โรงพยาบาลพบพระ</v>
          </cell>
          <cell r="C119" t="str">
            <v>พบพระ,รพช.</v>
          </cell>
          <cell r="D119" t="str">
            <v>พบพระ</v>
          </cell>
          <cell r="E119">
            <v>2</v>
          </cell>
          <cell r="F119" t="str">
            <v>โรงพยาบาลชุมชน</v>
          </cell>
          <cell r="G119" t="str">
            <v>รพช.</v>
          </cell>
          <cell r="H119">
            <v>63</v>
          </cell>
          <cell r="I119" t="str">
            <v>ตาก</v>
          </cell>
          <cell r="J119" t="str">
            <v>50</v>
          </cell>
          <cell r="K119" t="str">
            <v/>
          </cell>
          <cell r="L119" t="str">
            <v>F2</v>
          </cell>
          <cell r="M119">
            <v>14</v>
          </cell>
          <cell r="N119" t="str">
            <v>F2 60,000-90,000</v>
          </cell>
          <cell r="O119" t="str">
            <v>001124200</v>
          </cell>
        </row>
        <row r="120">
          <cell r="A120" t="str">
            <v>11243</v>
          </cell>
          <cell r="B120" t="str">
            <v>โรงพยาบาลอุ้มผาง</v>
          </cell>
          <cell r="C120" t="str">
            <v>อุ้มผาง,รพช.</v>
          </cell>
          <cell r="D120" t="str">
            <v>อุ้มผาง</v>
          </cell>
          <cell r="E120">
            <v>2</v>
          </cell>
          <cell r="F120" t="str">
            <v>โรงพยาบาลชุมชน</v>
          </cell>
          <cell r="G120" t="str">
            <v>รพช.</v>
          </cell>
          <cell r="H120">
            <v>63</v>
          </cell>
          <cell r="I120" t="str">
            <v>ตาก</v>
          </cell>
          <cell r="J120" t="str">
            <v>65</v>
          </cell>
          <cell r="K120" t="str">
            <v/>
          </cell>
          <cell r="L120" t="str">
            <v>M2</v>
          </cell>
          <cell r="M120">
            <v>9</v>
          </cell>
          <cell r="N120" t="str">
            <v>M2 &lt;=100</v>
          </cell>
          <cell r="O120" t="str">
            <v>001124300</v>
          </cell>
        </row>
        <row r="121">
          <cell r="A121" t="str">
            <v>27443</v>
          </cell>
          <cell r="B121" t="str">
            <v>โรงพยาบาลวังเจ้า</v>
          </cell>
          <cell r="C121" t="str">
            <v>วังเจ้า,รพช.</v>
          </cell>
          <cell r="D121" t="str">
            <v>วังเจ้า</v>
          </cell>
          <cell r="E121">
            <v>2</v>
          </cell>
          <cell r="F121" t="str">
            <v>โรงพยาบาลชุมชน</v>
          </cell>
          <cell r="G121" t="str">
            <v>รพช.</v>
          </cell>
          <cell r="H121">
            <v>63</v>
          </cell>
          <cell r="I121" t="str">
            <v>ตาก</v>
          </cell>
          <cell r="J121" t="str">
            <v>0</v>
          </cell>
          <cell r="K121" t="str">
            <v>S</v>
          </cell>
          <cell r="L121" t="str">
            <v>F3</v>
          </cell>
          <cell r="M121">
            <v>17</v>
          </cell>
          <cell r="N121" t="str">
            <v>F3 &gt;=25,000</v>
          </cell>
          <cell r="O121" t="str">
            <v>002744300</v>
          </cell>
        </row>
        <row r="122">
          <cell r="A122" t="str">
            <v>10724</v>
          </cell>
          <cell r="B122" t="str">
            <v>โรงพยาบาลสุโขทัย</v>
          </cell>
          <cell r="C122" t="str">
            <v>สุโขทัย,รพท.</v>
          </cell>
          <cell r="D122" t="str">
            <v>สุโขทัย</v>
          </cell>
          <cell r="E122">
            <v>2</v>
          </cell>
          <cell r="F122" t="str">
            <v>โรงพยาบาลทั่วไป</v>
          </cell>
          <cell r="G122" t="str">
            <v>รพท.</v>
          </cell>
          <cell r="H122">
            <v>64</v>
          </cell>
          <cell r="I122" t="str">
            <v>สุโขทัย</v>
          </cell>
          <cell r="J122" t="str">
            <v>320</v>
          </cell>
          <cell r="K122" t="str">
            <v/>
          </cell>
          <cell r="L122" t="str">
            <v>S</v>
          </cell>
          <cell r="M122">
            <v>5</v>
          </cell>
          <cell r="N122" t="str">
            <v>S &lt;=400</v>
          </cell>
          <cell r="O122" t="str">
            <v>001072400</v>
          </cell>
        </row>
        <row r="123">
          <cell r="A123" t="str">
            <v>10725</v>
          </cell>
          <cell r="B123" t="str">
            <v>โรงพยาบาลศรีสังวรสุโขทัย</v>
          </cell>
          <cell r="C123" t="str">
            <v>ศรีสังวรสุโขทัย,รพท.</v>
          </cell>
          <cell r="D123" t="str">
            <v>ศรีสังวรสุโขทัย</v>
          </cell>
          <cell r="E123">
            <v>2</v>
          </cell>
          <cell r="F123" t="str">
            <v>โรงพยาบาลทั่วไป</v>
          </cell>
          <cell r="G123" t="str">
            <v>รพท.</v>
          </cell>
          <cell r="H123">
            <v>64</v>
          </cell>
          <cell r="I123" t="str">
            <v>สุโขทัย</v>
          </cell>
          <cell r="J123" t="str">
            <v>281</v>
          </cell>
          <cell r="K123" t="str">
            <v/>
          </cell>
          <cell r="L123" t="str">
            <v>M1</v>
          </cell>
          <cell r="M123">
            <v>6</v>
          </cell>
          <cell r="N123" t="str">
            <v>M1 &gt;200</v>
          </cell>
          <cell r="O123" t="str">
            <v>001072500</v>
          </cell>
        </row>
        <row r="124">
          <cell r="A124" t="str">
            <v>11244</v>
          </cell>
          <cell r="B124" t="str">
            <v>โรงพยาบาลบ้านด่านลานหอย</v>
          </cell>
          <cell r="C124" t="str">
            <v>บ้านด่านลานหอย,รพช.</v>
          </cell>
          <cell r="D124" t="str">
            <v>บ้านด่านลานหอย</v>
          </cell>
          <cell r="E124">
            <v>2</v>
          </cell>
          <cell r="F124" t="str">
            <v>โรงพยาบาลชุมชน</v>
          </cell>
          <cell r="G124" t="str">
            <v>รพช.</v>
          </cell>
          <cell r="H124">
            <v>64</v>
          </cell>
          <cell r="I124" t="str">
            <v>สุโขทัย</v>
          </cell>
          <cell r="J124" t="str">
            <v>35</v>
          </cell>
          <cell r="K124" t="str">
            <v/>
          </cell>
          <cell r="L124" t="str">
            <v>F2</v>
          </cell>
          <cell r="M124">
            <v>15</v>
          </cell>
          <cell r="N124" t="str">
            <v>F2 30,000-=60,000</v>
          </cell>
          <cell r="O124" t="str">
            <v>001124400</v>
          </cell>
        </row>
        <row r="125">
          <cell r="A125" t="str">
            <v>11245</v>
          </cell>
          <cell r="B125" t="str">
            <v>โรงพยาบาลคีรีมาศ</v>
          </cell>
          <cell r="C125" t="str">
            <v>คีรีมาศ,รพช.</v>
          </cell>
          <cell r="D125" t="str">
            <v>คีรีมาศ</v>
          </cell>
          <cell r="E125">
            <v>2</v>
          </cell>
          <cell r="F125" t="str">
            <v>โรงพยาบาลชุมชน</v>
          </cell>
          <cell r="G125" t="str">
            <v>รพช.</v>
          </cell>
          <cell r="H125">
            <v>64</v>
          </cell>
          <cell r="I125" t="str">
            <v>สุโขทัย</v>
          </cell>
          <cell r="J125" t="str">
            <v>40</v>
          </cell>
          <cell r="K125" t="str">
            <v/>
          </cell>
          <cell r="L125" t="str">
            <v>F2</v>
          </cell>
          <cell r="M125">
            <v>15</v>
          </cell>
          <cell r="N125" t="str">
            <v>F2 30,000-=60,000</v>
          </cell>
          <cell r="O125" t="str">
            <v>001124500</v>
          </cell>
        </row>
        <row r="126">
          <cell r="A126" t="str">
            <v>11246</v>
          </cell>
          <cell r="B126" t="str">
            <v>โรงพยาบาลกงไกรลาศ</v>
          </cell>
          <cell r="C126" t="str">
            <v>กงไกรลาศ,รพช.</v>
          </cell>
          <cell r="D126" t="str">
            <v>กงไกรลาศ</v>
          </cell>
          <cell r="E126">
            <v>2</v>
          </cell>
          <cell r="F126" t="str">
            <v>โรงพยาบาลชุมชน</v>
          </cell>
          <cell r="G126" t="str">
            <v>รพช.</v>
          </cell>
          <cell r="H126">
            <v>64</v>
          </cell>
          <cell r="I126" t="str">
            <v>สุโขทัย</v>
          </cell>
          <cell r="J126" t="str">
            <v>34</v>
          </cell>
          <cell r="K126" t="str">
            <v/>
          </cell>
          <cell r="L126" t="str">
            <v>F2</v>
          </cell>
          <cell r="M126">
            <v>14</v>
          </cell>
          <cell r="N126" t="str">
            <v>F2 60,000-90,000</v>
          </cell>
          <cell r="O126" t="str">
            <v>001124600</v>
          </cell>
        </row>
        <row r="127">
          <cell r="A127" t="str">
            <v>11247</v>
          </cell>
          <cell r="B127" t="str">
            <v>โรงพยาบาลศรีสัชนาลัย</v>
          </cell>
          <cell r="C127" t="str">
            <v>ศรีสัชนาลัย,รพช.</v>
          </cell>
          <cell r="D127" t="str">
            <v>ศรีสัชนาลัย</v>
          </cell>
          <cell r="E127">
            <v>2</v>
          </cell>
          <cell r="F127" t="str">
            <v>โรงพยาบาลชุมชน</v>
          </cell>
          <cell r="G127" t="str">
            <v>รพช.</v>
          </cell>
          <cell r="H127">
            <v>64</v>
          </cell>
          <cell r="I127" t="str">
            <v>สุโขทัย</v>
          </cell>
          <cell r="J127" t="str">
            <v>70</v>
          </cell>
          <cell r="K127" t="str">
            <v/>
          </cell>
          <cell r="L127" t="str">
            <v>F2</v>
          </cell>
          <cell r="M127">
            <v>13</v>
          </cell>
          <cell r="N127" t="str">
            <v>F2 &gt;=90,000</v>
          </cell>
          <cell r="O127" t="str">
            <v>001124700</v>
          </cell>
        </row>
        <row r="128">
          <cell r="A128" t="str">
            <v>11248</v>
          </cell>
          <cell r="B128" t="str">
            <v>โรงพยาบาลสวรรคโลก</v>
          </cell>
          <cell r="C128" t="str">
            <v>สวรรคโลก,รพช.</v>
          </cell>
          <cell r="D128" t="str">
            <v>สวรรคโลก</v>
          </cell>
          <cell r="E128">
            <v>2</v>
          </cell>
          <cell r="F128" t="str">
            <v>โรงพยาบาลชุมชน</v>
          </cell>
          <cell r="G128" t="str">
            <v>รพช.</v>
          </cell>
          <cell r="H128">
            <v>64</v>
          </cell>
          <cell r="I128" t="str">
            <v>สุโขทัย</v>
          </cell>
          <cell r="J128" t="str">
            <v>106</v>
          </cell>
          <cell r="K128" t="str">
            <v/>
          </cell>
          <cell r="L128" t="str">
            <v>M2</v>
          </cell>
          <cell r="M128">
            <v>8</v>
          </cell>
          <cell r="N128" t="str">
            <v>M2 &gt;100</v>
          </cell>
          <cell r="O128" t="str">
            <v>001124800</v>
          </cell>
        </row>
        <row r="129">
          <cell r="A129" t="str">
            <v>11249</v>
          </cell>
          <cell r="B129" t="str">
            <v>โรงพยาบาลศรีนคร</v>
          </cell>
          <cell r="C129" t="str">
            <v>ศรีนคร,รพช.</v>
          </cell>
          <cell r="D129" t="str">
            <v>ศรีนคร</v>
          </cell>
          <cell r="E129">
            <v>2</v>
          </cell>
          <cell r="F129" t="str">
            <v>โรงพยาบาลชุมชน</v>
          </cell>
          <cell r="G129" t="str">
            <v>รพช.</v>
          </cell>
          <cell r="H129">
            <v>64</v>
          </cell>
          <cell r="I129" t="str">
            <v>สุโขทัย</v>
          </cell>
          <cell r="J129" t="str">
            <v>31</v>
          </cell>
          <cell r="K129" t="str">
            <v/>
          </cell>
          <cell r="L129" t="str">
            <v>F2</v>
          </cell>
          <cell r="M129">
            <v>16</v>
          </cell>
          <cell r="N129" t="str">
            <v>F2 &lt;=30,000</v>
          </cell>
          <cell r="O129" t="str">
            <v>001124900</v>
          </cell>
        </row>
        <row r="130">
          <cell r="A130" t="str">
            <v>11250</v>
          </cell>
          <cell r="B130" t="str">
            <v>โรงพยาบาลทุ่งเสลี่ยม</v>
          </cell>
          <cell r="C130" t="str">
            <v>ทุ่งเสลี่ยม,รพช.</v>
          </cell>
          <cell r="D130" t="str">
            <v>ทุ่งเสลี่ยม</v>
          </cell>
          <cell r="E130">
            <v>2</v>
          </cell>
          <cell r="F130" t="str">
            <v>โรงพยาบาลชุมชน</v>
          </cell>
          <cell r="G130" t="str">
            <v>รพช.</v>
          </cell>
          <cell r="H130">
            <v>64</v>
          </cell>
          <cell r="I130" t="str">
            <v>สุโขทัย</v>
          </cell>
          <cell r="J130" t="str">
            <v>43</v>
          </cell>
          <cell r="K130" t="str">
            <v/>
          </cell>
          <cell r="L130" t="str">
            <v>F2</v>
          </cell>
          <cell r="M130">
            <v>15</v>
          </cell>
          <cell r="N130" t="str">
            <v>F2 30,000-=60,000</v>
          </cell>
          <cell r="O130" t="str">
            <v>001125000</v>
          </cell>
        </row>
        <row r="131">
          <cell r="A131" t="str">
            <v>10676</v>
          </cell>
          <cell r="B131" t="str">
            <v>โรงพยาบาลพุทธชินราช</v>
          </cell>
          <cell r="C131" t="str">
            <v>พุทธชินราช,รพศ.</v>
          </cell>
          <cell r="D131" t="str">
            <v>พุทธชินราช</v>
          </cell>
          <cell r="E131">
            <v>2</v>
          </cell>
          <cell r="F131" t="str">
            <v>โรงพยาบาลศูนย์</v>
          </cell>
          <cell r="G131" t="str">
            <v>รพศ.</v>
          </cell>
          <cell r="H131">
            <v>65</v>
          </cell>
          <cell r="I131" t="str">
            <v>พิษณุโลก</v>
          </cell>
          <cell r="J131" t="str">
            <v>1063</v>
          </cell>
          <cell r="K131" t="str">
            <v/>
          </cell>
          <cell r="L131" t="str">
            <v>A</v>
          </cell>
          <cell r="M131">
            <v>1</v>
          </cell>
          <cell r="N131" t="str">
            <v>A &gt;1000</v>
          </cell>
          <cell r="O131" t="str">
            <v>001067600</v>
          </cell>
        </row>
        <row r="132">
          <cell r="A132" t="str">
            <v>11251</v>
          </cell>
          <cell r="B132" t="str">
            <v>โรงพยาบาลชาติตระการ</v>
          </cell>
          <cell r="C132" t="str">
            <v>ชาติตระการ,รพช.</v>
          </cell>
          <cell r="D132" t="str">
            <v>ชาติตระการ</v>
          </cell>
          <cell r="E132">
            <v>2</v>
          </cell>
          <cell r="F132" t="str">
            <v>โรงพยาบาลชุมชน</v>
          </cell>
          <cell r="G132" t="str">
            <v>รพช.</v>
          </cell>
          <cell r="H132">
            <v>65</v>
          </cell>
          <cell r="I132" t="str">
            <v>พิษณุโลก</v>
          </cell>
          <cell r="J132" t="str">
            <v>30</v>
          </cell>
          <cell r="K132" t="str">
            <v/>
          </cell>
          <cell r="L132" t="str">
            <v>F2</v>
          </cell>
          <cell r="M132">
            <v>15</v>
          </cell>
          <cell r="N132" t="str">
            <v>F2 30,000-=60,000</v>
          </cell>
          <cell r="O132" t="str">
            <v>001125100</v>
          </cell>
        </row>
        <row r="133">
          <cell r="A133" t="str">
            <v>11252</v>
          </cell>
          <cell r="B133" t="str">
            <v>โรงพยาบาลบางระกำ</v>
          </cell>
          <cell r="C133" t="str">
            <v>บางระกำ,รพช.</v>
          </cell>
          <cell r="D133" t="str">
            <v>บางระกำ</v>
          </cell>
          <cell r="E133">
            <v>2</v>
          </cell>
          <cell r="F133" t="str">
            <v>โรงพยาบาลชุมชน</v>
          </cell>
          <cell r="G133" t="str">
            <v>รพช.</v>
          </cell>
          <cell r="H133">
            <v>65</v>
          </cell>
          <cell r="I133" t="str">
            <v>พิษณุโลก</v>
          </cell>
          <cell r="J133" t="str">
            <v>39</v>
          </cell>
          <cell r="K133" t="str">
            <v/>
          </cell>
          <cell r="L133" t="str">
            <v>F2</v>
          </cell>
          <cell r="M133">
            <v>13</v>
          </cell>
          <cell r="N133" t="str">
            <v>F2 &gt;=90,000</v>
          </cell>
          <cell r="O133" t="str">
            <v>001125200</v>
          </cell>
        </row>
        <row r="134">
          <cell r="A134" t="str">
            <v>11253</v>
          </cell>
          <cell r="B134" t="str">
            <v>โรงพยาบาลบางกระทุ่ม</v>
          </cell>
          <cell r="C134" t="str">
            <v>บางกระทุ่ม,รพช.</v>
          </cell>
          <cell r="D134" t="str">
            <v>บางกระทุ่ม</v>
          </cell>
          <cell r="E134">
            <v>2</v>
          </cell>
          <cell r="F134" t="str">
            <v>โรงพยาบาลชุมชน</v>
          </cell>
          <cell r="G134" t="str">
            <v>รพช.</v>
          </cell>
          <cell r="H134">
            <v>65</v>
          </cell>
          <cell r="I134" t="str">
            <v>พิษณุโลก</v>
          </cell>
          <cell r="J134" t="str">
            <v>30</v>
          </cell>
          <cell r="K134" t="str">
            <v/>
          </cell>
          <cell r="L134" t="str">
            <v>F2</v>
          </cell>
          <cell r="M134">
            <v>15</v>
          </cell>
          <cell r="N134" t="str">
            <v>F2 30,000-=60,000</v>
          </cell>
          <cell r="O134" t="str">
            <v>001125300</v>
          </cell>
        </row>
        <row r="135">
          <cell r="A135" t="str">
            <v>11254</v>
          </cell>
          <cell r="B135" t="str">
            <v>โรงพยาบาลพรหมพิราม</v>
          </cell>
          <cell r="C135" t="str">
            <v>พรหมพิราม,รพช.</v>
          </cell>
          <cell r="D135" t="str">
            <v>พรหมพิราม</v>
          </cell>
          <cell r="E135">
            <v>2</v>
          </cell>
          <cell r="F135" t="str">
            <v>โรงพยาบาลชุมชน</v>
          </cell>
          <cell r="G135" t="str">
            <v>รพช.</v>
          </cell>
          <cell r="H135">
            <v>65</v>
          </cell>
          <cell r="I135" t="str">
            <v>พิษณุโลก</v>
          </cell>
          <cell r="J135" t="str">
            <v>30</v>
          </cell>
          <cell r="K135" t="str">
            <v/>
          </cell>
          <cell r="L135" t="str">
            <v>F2</v>
          </cell>
          <cell r="M135">
            <v>14</v>
          </cell>
          <cell r="N135" t="str">
            <v>F2 60,000-90,000</v>
          </cell>
          <cell r="O135" t="str">
            <v>001125400</v>
          </cell>
        </row>
        <row r="136">
          <cell r="A136" t="str">
            <v>11255</v>
          </cell>
          <cell r="B136" t="str">
            <v>โรงพยาบาลวัดโบสถ์</v>
          </cell>
          <cell r="C136" t="str">
            <v>วัดโบสถ์,รพช.</v>
          </cell>
          <cell r="D136" t="str">
            <v>วัดโบสถ์</v>
          </cell>
          <cell r="E136">
            <v>2</v>
          </cell>
          <cell r="F136" t="str">
            <v>โรงพยาบาลชุมชน</v>
          </cell>
          <cell r="G136" t="str">
            <v>รพช.</v>
          </cell>
          <cell r="H136">
            <v>65</v>
          </cell>
          <cell r="I136" t="str">
            <v>พิษณุโลก</v>
          </cell>
          <cell r="J136" t="str">
            <v>30</v>
          </cell>
          <cell r="K136" t="str">
            <v/>
          </cell>
          <cell r="L136" t="str">
            <v>F2</v>
          </cell>
          <cell r="M136">
            <v>15</v>
          </cell>
          <cell r="N136" t="str">
            <v>F2 30,000-=60,000</v>
          </cell>
          <cell r="O136" t="str">
            <v>001125500</v>
          </cell>
        </row>
        <row r="137">
          <cell r="A137" t="str">
            <v>11256</v>
          </cell>
          <cell r="B137" t="str">
            <v>โรงพยาบาลวังทอง</v>
          </cell>
          <cell r="C137" t="str">
            <v>วังทอง,รพช.</v>
          </cell>
          <cell r="D137" t="str">
            <v>วังทอง</v>
          </cell>
          <cell r="E137">
            <v>2</v>
          </cell>
          <cell r="F137" t="str">
            <v>โรงพยาบาลชุมชน</v>
          </cell>
          <cell r="G137" t="str">
            <v>รพช.</v>
          </cell>
          <cell r="H137">
            <v>65</v>
          </cell>
          <cell r="I137" t="str">
            <v>พิษณุโลก</v>
          </cell>
          <cell r="J137" t="str">
            <v>68</v>
          </cell>
          <cell r="K137" t="str">
            <v/>
          </cell>
          <cell r="L137" t="str">
            <v>F2</v>
          </cell>
          <cell r="M137">
            <v>13</v>
          </cell>
          <cell r="N137" t="str">
            <v>F2 &gt;=90,000</v>
          </cell>
          <cell r="O137" t="str">
            <v>001125600</v>
          </cell>
        </row>
        <row r="138">
          <cell r="A138" t="str">
            <v>11257</v>
          </cell>
          <cell r="B138" t="str">
            <v>โรงพยาบาลเนินมะปราง</v>
          </cell>
          <cell r="C138" t="str">
            <v>เนินมะปราง,รพช.</v>
          </cell>
          <cell r="D138" t="str">
            <v>เนินมะปราง</v>
          </cell>
          <cell r="E138">
            <v>2</v>
          </cell>
          <cell r="F138" t="str">
            <v>โรงพยาบาลชุมชน</v>
          </cell>
          <cell r="G138" t="str">
            <v>รพช.</v>
          </cell>
          <cell r="H138">
            <v>65</v>
          </cell>
          <cell r="I138" t="str">
            <v>พิษณุโลก</v>
          </cell>
          <cell r="J138" t="str">
            <v>30</v>
          </cell>
          <cell r="K138" t="str">
            <v/>
          </cell>
          <cell r="L138" t="str">
            <v>F2</v>
          </cell>
          <cell r="M138">
            <v>15</v>
          </cell>
          <cell r="N138" t="str">
            <v>F2 30,000-=60,000</v>
          </cell>
          <cell r="O138" t="str">
            <v>001125700</v>
          </cell>
        </row>
        <row r="139">
          <cell r="A139" t="str">
            <v>11455</v>
          </cell>
          <cell r="B139" t="str">
            <v>โรงพยาบาลสมเด็จพระยุพราชนครไทย</v>
          </cell>
          <cell r="C139" t="str">
            <v>สมเด็จพระยุพราชนครไทย,รพช.</v>
          </cell>
          <cell r="D139" t="str">
            <v>สมเด็จพระยุพราชนครไทย</v>
          </cell>
          <cell r="E139">
            <v>2</v>
          </cell>
          <cell r="F139" t="str">
            <v>โรงพยาบาลชุมชน</v>
          </cell>
          <cell r="G139" t="str">
            <v>รพช.</v>
          </cell>
          <cell r="H139">
            <v>65</v>
          </cell>
          <cell r="I139" t="str">
            <v>พิษณุโลก</v>
          </cell>
          <cell r="J139" t="str">
            <v>90</v>
          </cell>
          <cell r="K139" t="str">
            <v>S</v>
          </cell>
          <cell r="L139" t="str">
            <v>M2</v>
          </cell>
          <cell r="M139">
            <v>9</v>
          </cell>
          <cell r="N139" t="str">
            <v>M2 &lt;=100</v>
          </cell>
          <cell r="O139" t="str">
            <v>001145500</v>
          </cell>
        </row>
        <row r="140">
          <cell r="A140" t="str">
            <v>10727</v>
          </cell>
          <cell r="B140" t="str">
            <v>โรงพยาบาลเพชรบูรณ์</v>
          </cell>
          <cell r="C140" t="str">
            <v>เพชรบูรณ์,รพท.</v>
          </cell>
          <cell r="D140" t="str">
            <v>เพชรบูรณ์</v>
          </cell>
          <cell r="E140">
            <v>2</v>
          </cell>
          <cell r="F140" t="str">
            <v>โรงพยาบาลทั่วไป</v>
          </cell>
          <cell r="G140" t="str">
            <v>รพท.</v>
          </cell>
          <cell r="H140">
            <v>67</v>
          </cell>
          <cell r="I140" t="str">
            <v>เพชรบูรณ์</v>
          </cell>
          <cell r="J140" t="str">
            <v>509</v>
          </cell>
          <cell r="K140" t="str">
            <v/>
          </cell>
          <cell r="L140" t="str">
            <v>S</v>
          </cell>
          <cell r="M140">
            <v>4</v>
          </cell>
          <cell r="N140" t="str">
            <v>S &gt;400</v>
          </cell>
          <cell r="O140" t="str">
            <v>001072700</v>
          </cell>
        </row>
        <row r="141">
          <cell r="A141" t="str">
            <v>11264</v>
          </cell>
          <cell r="B141" t="str">
            <v>โรงพยาบาลชนแดน</v>
          </cell>
          <cell r="C141" t="str">
            <v>ชนแดน,รพช.</v>
          </cell>
          <cell r="D141" t="str">
            <v>ชนแดน</v>
          </cell>
          <cell r="E141">
            <v>2</v>
          </cell>
          <cell r="F141" t="str">
            <v>โรงพยาบาลชุมชน</v>
          </cell>
          <cell r="G141" t="str">
            <v>รพช.</v>
          </cell>
          <cell r="H141">
            <v>67</v>
          </cell>
          <cell r="I141" t="str">
            <v>เพชรบูรณ์</v>
          </cell>
          <cell r="J141" t="str">
            <v>60</v>
          </cell>
          <cell r="K141" t="str">
            <v/>
          </cell>
          <cell r="L141" t="str">
            <v>F2</v>
          </cell>
          <cell r="M141">
            <v>14</v>
          </cell>
          <cell r="N141" t="str">
            <v>F2 60,000-90,000</v>
          </cell>
          <cell r="O141" t="str">
            <v>001126400</v>
          </cell>
        </row>
        <row r="142">
          <cell r="A142" t="str">
            <v>11265</v>
          </cell>
          <cell r="B142" t="str">
            <v>โรงพยาบาลหล่มสัก</v>
          </cell>
          <cell r="C142" t="str">
            <v>หล่มสัก,รพช.</v>
          </cell>
          <cell r="D142" t="str">
            <v>หล่มสัก</v>
          </cell>
          <cell r="E142">
            <v>2</v>
          </cell>
          <cell r="F142" t="str">
            <v>โรงพยาบาลชุมชน</v>
          </cell>
          <cell r="G142" t="str">
            <v>รพช.</v>
          </cell>
          <cell r="H142">
            <v>67</v>
          </cell>
          <cell r="I142" t="str">
            <v>เพชรบูรณ์</v>
          </cell>
          <cell r="J142" t="str">
            <v>205</v>
          </cell>
          <cell r="K142" t="str">
            <v/>
          </cell>
          <cell r="L142" t="str">
            <v>M2</v>
          </cell>
          <cell r="M142">
            <v>8</v>
          </cell>
          <cell r="N142" t="str">
            <v>M2 &gt;100</v>
          </cell>
          <cell r="O142" t="str">
            <v>001126500</v>
          </cell>
        </row>
        <row r="143">
          <cell r="A143" t="str">
            <v>11266</v>
          </cell>
          <cell r="B143" t="str">
            <v>โรงพยาบาลวิเชียรบุรี</v>
          </cell>
          <cell r="C143" t="str">
            <v>วิเชียรบุรี,รพช.</v>
          </cell>
          <cell r="D143" t="str">
            <v>วิเชียรบุรี</v>
          </cell>
          <cell r="E143">
            <v>2</v>
          </cell>
          <cell r="F143" t="str">
            <v>โรงพยาบาลชุมชน</v>
          </cell>
          <cell r="G143" t="str">
            <v>รพช.</v>
          </cell>
          <cell r="H143">
            <v>67</v>
          </cell>
          <cell r="I143" t="str">
            <v>เพชรบูรณ์</v>
          </cell>
          <cell r="J143" t="str">
            <v>200</v>
          </cell>
          <cell r="K143" t="str">
            <v/>
          </cell>
          <cell r="L143" t="str">
            <v>M2</v>
          </cell>
          <cell r="M143">
            <v>8</v>
          </cell>
          <cell r="N143" t="str">
            <v>M2 &gt;100</v>
          </cell>
          <cell r="O143" t="str">
            <v>001126600</v>
          </cell>
        </row>
        <row r="144">
          <cell r="A144" t="str">
            <v>11267</v>
          </cell>
          <cell r="B144" t="str">
            <v>โรงพยาบาลศรีเทพ</v>
          </cell>
          <cell r="C144" t="str">
            <v>ศรีเทพ,รพช.</v>
          </cell>
          <cell r="D144" t="str">
            <v>ศรีเทพ</v>
          </cell>
          <cell r="E144">
            <v>2</v>
          </cell>
          <cell r="F144" t="str">
            <v>โรงพยาบาลชุมชน</v>
          </cell>
          <cell r="G144" t="str">
            <v>รพช.</v>
          </cell>
          <cell r="H144">
            <v>67</v>
          </cell>
          <cell r="I144" t="str">
            <v>เพชรบูรณ์</v>
          </cell>
          <cell r="J144" t="str">
            <v>58</v>
          </cell>
          <cell r="K144" t="str">
            <v/>
          </cell>
          <cell r="L144" t="str">
            <v>F2</v>
          </cell>
          <cell r="M144">
            <v>14</v>
          </cell>
          <cell r="N144" t="str">
            <v>F2 60,000-90,000</v>
          </cell>
          <cell r="O144" t="str">
            <v>001126700</v>
          </cell>
        </row>
        <row r="145">
          <cell r="A145" t="str">
            <v>11268</v>
          </cell>
          <cell r="B145" t="str">
            <v>โรงพยาบาลหนองไผ่</v>
          </cell>
          <cell r="C145" t="str">
            <v>หนองไผ่,รพช.</v>
          </cell>
          <cell r="D145" t="str">
            <v>หนองไผ่</v>
          </cell>
          <cell r="E145">
            <v>2</v>
          </cell>
          <cell r="F145" t="str">
            <v>โรงพยาบาลชุมชน</v>
          </cell>
          <cell r="G145" t="str">
            <v>รพช.</v>
          </cell>
          <cell r="H145">
            <v>67</v>
          </cell>
          <cell r="I145" t="str">
            <v>เพชรบูรณ์</v>
          </cell>
          <cell r="J145" t="str">
            <v>73</v>
          </cell>
          <cell r="K145" t="str">
            <v/>
          </cell>
          <cell r="L145" t="str">
            <v>F1</v>
          </cell>
          <cell r="M145">
            <v>10</v>
          </cell>
          <cell r="N145" t="str">
            <v>F1 &gt;=100,000</v>
          </cell>
          <cell r="O145" t="str">
            <v>001126800</v>
          </cell>
        </row>
        <row r="146">
          <cell r="A146" t="str">
            <v>11269</v>
          </cell>
          <cell r="B146" t="str">
            <v>โรงพยาบาลบึงสามพัน</v>
          </cell>
          <cell r="C146" t="str">
            <v>บึงสามพัน,รพช.</v>
          </cell>
          <cell r="D146" t="str">
            <v>บึงสามพัน</v>
          </cell>
          <cell r="E146">
            <v>2</v>
          </cell>
          <cell r="F146" t="str">
            <v>โรงพยาบาลชุมชน</v>
          </cell>
          <cell r="G146" t="str">
            <v>รพช.</v>
          </cell>
          <cell r="H146">
            <v>67</v>
          </cell>
          <cell r="I146" t="str">
            <v>เพชรบูรณ์</v>
          </cell>
          <cell r="J146" t="str">
            <v>90</v>
          </cell>
          <cell r="K146" t="str">
            <v/>
          </cell>
          <cell r="L146" t="str">
            <v>F2</v>
          </cell>
          <cell r="M146">
            <v>14</v>
          </cell>
          <cell r="N146" t="str">
            <v>F2 60,000-90,000</v>
          </cell>
          <cell r="O146" t="str">
            <v>001126900</v>
          </cell>
        </row>
        <row r="147">
          <cell r="A147" t="str">
            <v>11270</v>
          </cell>
          <cell r="B147" t="str">
            <v>โรงพยาบาลน้ำหนาว</v>
          </cell>
          <cell r="C147" t="str">
            <v>น้ำหนาว,รพช.</v>
          </cell>
          <cell r="D147" t="str">
            <v>น้ำหนาว</v>
          </cell>
          <cell r="E147">
            <v>2</v>
          </cell>
          <cell r="F147" t="str">
            <v>โรงพยาบาลชุมชน</v>
          </cell>
          <cell r="G147" t="str">
            <v>รพช.</v>
          </cell>
          <cell r="H147">
            <v>67</v>
          </cell>
          <cell r="I147" t="str">
            <v>เพชรบูรณ์</v>
          </cell>
          <cell r="J147" t="str">
            <v>11</v>
          </cell>
          <cell r="K147" t="str">
            <v/>
          </cell>
          <cell r="L147" t="str">
            <v>F3</v>
          </cell>
          <cell r="M147">
            <v>18</v>
          </cell>
          <cell r="N147" t="str">
            <v>F3 15,000-25,000</v>
          </cell>
          <cell r="O147" t="str">
            <v>001127000</v>
          </cell>
        </row>
        <row r="148">
          <cell r="A148" t="str">
            <v>11271</v>
          </cell>
          <cell r="B148" t="str">
            <v>โรงพยาบาลวังโป่ง</v>
          </cell>
          <cell r="C148" t="str">
            <v>วังโป่ง,รพช.</v>
          </cell>
          <cell r="D148" t="str">
            <v>วังโป่ง</v>
          </cell>
          <cell r="E148">
            <v>2</v>
          </cell>
          <cell r="F148" t="str">
            <v>โรงพยาบาลชุมชน</v>
          </cell>
          <cell r="G148" t="str">
            <v>รพช.</v>
          </cell>
          <cell r="H148">
            <v>67</v>
          </cell>
          <cell r="I148" t="str">
            <v>เพชรบูรณ์</v>
          </cell>
          <cell r="J148" t="str">
            <v>36</v>
          </cell>
          <cell r="K148" t="str">
            <v/>
          </cell>
          <cell r="L148" t="str">
            <v>F2</v>
          </cell>
          <cell r="M148">
            <v>15</v>
          </cell>
          <cell r="N148" t="str">
            <v>F2 30,000-=60,000</v>
          </cell>
          <cell r="O148" t="str">
            <v>001127100</v>
          </cell>
        </row>
        <row r="149">
          <cell r="A149" t="str">
            <v>11272</v>
          </cell>
          <cell r="B149" t="str">
            <v>โรงพยาบาลเขาค้อ</v>
          </cell>
          <cell r="C149" t="str">
            <v>เขาค้อ,รพช.</v>
          </cell>
          <cell r="D149" t="str">
            <v>เขาค้อ</v>
          </cell>
          <cell r="E149">
            <v>2</v>
          </cell>
          <cell r="F149" t="str">
            <v>โรงพยาบาลชุมชน</v>
          </cell>
          <cell r="G149" t="str">
            <v>รพช.</v>
          </cell>
          <cell r="H149">
            <v>67</v>
          </cell>
          <cell r="I149" t="str">
            <v>เพชรบูรณ์</v>
          </cell>
          <cell r="J149" t="str">
            <v>30</v>
          </cell>
          <cell r="K149" t="str">
            <v/>
          </cell>
          <cell r="L149" t="str">
            <v>F2</v>
          </cell>
          <cell r="M149">
            <v>15</v>
          </cell>
          <cell r="N149" t="str">
            <v>F2 30,000-=60,000</v>
          </cell>
          <cell r="O149" t="str">
            <v>001127200</v>
          </cell>
        </row>
        <row r="150">
          <cell r="A150" t="str">
            <v>11457</v>
          </cell>
          <cell r="B150" t="str">
            <v>โรงพยาบาลสมเด็จพระยุพราชหล่มเก่า</v>
          </cell>
          <cell r="C150" t="str">
            <v>สมเด็จพระยุพราชหล่มเก่า,รพช.</v>
          </cell>
          <cell r="D150" t="str">
            <v>สมเด็จพระยุพราชหล่มเก่า</v>
          </cell>
          <cell r="E150">
            <v>2</v>
          </cell>
          <cell r="F150" t="str">
            <v>โรงพยาบาลชุมชน</v>
          </cell>
          <cell r="G150" t="str">
            <v>รพช.</v>
          </cell>
          <cell r="H150">
            <v>67</v>
          </cell>
          <cell r="I150" t="str">
            <v>เพชรบูรณ์</v>
          </cell>
          <cell r="J150" t="str">
            <v>118</v>
          </cell>
          <cell r="K150" t="str">
            <v/>
          </cell>
          <cell r="L150" t="str">
            <v>F1</v>
          </cell>
          <cell r="M150">
            <v>11</v>
          </cell>
          <cell r="N150" t="str">
            <v>F1 50,000-100,000</v>
          </cell>
          <cell r="O150" t="str">
            <v>001145700</v>
          </cell>
        </row>
        <row r="151">
          <cell r="A151" t="str">
            <v>10694</v>
          </cell>
          <cell r="B151" t="str">
            <v>โรงพยาบาลชัยนาทนเรนทร</v>
          </cell>
          <cell r="C151" t="str">
            <v>ชัยนาทนเรนทร,รพท.</v>
          </cell>
          <cell r="D151" t="str">
            <v>ชัยนาทนเรนทร</v>
          </cell>
          <cell r="E151">
            <v>3</v>
          </cell>
          <cell r="F151" t="str">
            <v>โรงพยาบาลทั่วไป</v>
          </cell>
          <cell r="G151" t="str">
            <v>รพท.</v>
          </cell>
          <cell r="H151">
            <v>18</v>
          </cell>
          <cell r="I151" t="str">
            <v>ชัยนาท</v>
          </cell>
          <cell r="J151" t="str">
            <v>348</v>
          </cell>
          <cell r="K151" t="str">
            <v>S</v>
          </cell>
          <cell r="L151" t="str">
            <v>S</v>
          </cell>
          <cell r="M151">
            <v>5</v>
          </cell>
          <cell r="N151" t="str">
            <v>S &lt;=400</v>
          </cell>
          <cell r="O151" t="str">
            <v>001069400</v>
          </cell>
        </row>
        <row r="152">
          <cell r="A152" t="str">
            <v>10802</v>
          </cell>
          <cell r="B152" t="str">
            <v>โรงพยาบาลมโนรมย์</v>
          </cell>
          <cell r="C152" t="str">
            <v>มโนรมย์,รพช.</v>
          </cell>
          <cell r="D152" t="str">
            <v>มโนรมย์</v>
          </cell>
          <cell r="E152">
            <v>3</v>
          </cell>
          <cell r="F152" t="str">
            <v>โรงพยาบาลชุมชน</v>
          </cell>
          <cell r="G152" t="str">
            <v>รพช.</v>
          </cell>
          <cell r="H152">
            <v>18</v>
          </cell>
          <cell r="I152" t="str">
            <v>ชัยนาท</v>
          </cell>
          <cell r="J152" t="str">
            <v>30</v>
          </cell>
          <cell r="K152" t="str">
            <v/>
          </cell>
          <cell r="L152" t="str">
            <v>F2</v>
          </cell>
          <cell r="M152">
            <v>15</v>
          </cell>
          <cell r="N152" t="str">
            <v>F2 30,000-=60,000</v>
          </cell>
          <cell r="O152" t="str">
            <v>001080200</v>
          </cell>
        </row>
        <row r="153">
          <cell r="A153" t="str">
            <v>10803</v>
          </cell>
          <cell r="B153" t="str">
            <v>โรงพยาบาลวัดสิงห์</v>
          </cell>
          <cell r="C153" t="str">
            <v>วัดสิงห์,รพช.</v>
          </cell>
          <cell r="D153" t="str">
            <v>วัดสิงห์</v>
          </cell>
          <cell r="E153">
            <v>3</v>
          </cell>
          <cell r="F153" t="str">
            <v>โรงพยาบาลชุมชน</v>
          </cell>
          <cell r="G153" t="str">
            <v>รพช.</v>
          </cell>
          <cell r="H153">
            <v>18</v>
          </cell>
          <cell r="I153" t="str">
            <v>ชัยนาท</v>
          </cell>
          <cell r="J153" t="str">
            <v>38</v>
          </cell>
          <cell r="K153" t="str">
            <v/>
          </cell>
          <cell r="L153" t="str">
            <v>F2</v>
          </cell>
          <cell r="M153">
            <v>16</v>
          </cell>
          <cell r="N153" t="str">
            <v>F2 &lt;=30,000</v>
          </cell>
          <cell r="O153" t="str">
            <v>001080300</v>
          </cell>
        </row>
        <row r="154">
          <cell r="A154" t="str">
            <v>10804</v>
          </cell>
          <cell r="B154" t="str">
            <v>โรงพยาบาลสรรพยา</v>
          </cell>
          <cell r="C154" t="str">
            <v>สรรพยา,รพช.</v>
          </cell>
          <cell r="D154" t="str">
            <v>สรรพยา</v>
          </cell>
          <cell r="E154">
            <v>3</v>
          </cell>
          <cell r="F154" t="str">
            <v>โรงพยาบาลชุมชน</v>
          </cell>
          <cell r="G154" t="str">
            <v>รพช.</v>
          </cell>
          <cell r="H154">
            <v>18</v>
          </cell>
          <cell r="I154" t="str">
            <v>ชัยนาท</v>
          </cell>
          <cell r="J154" t="str">
            <v>31</v>
          </cell>
          <cell r="K154" t="str">
            <v/>
          </cell>
          <cell r="L154" t="str">
            <v>F2</v>
          </cell>
          <cell r="M154">
            <v>15</v>
          </cell>
          <cell r="N154" t="str">
            <v>F2 30,000-=60,000</v>
          </cell>
          <cell r="O154" t="str">
            <v>001080400</v>
          </cell>
        </row>
        <row r="155">
          <cell r="A155" t="str">
            <v>10805</v>
          </cell>
          <cell r="B155" t="str">
            <v>โรงพยาบาลสรรคบุรี</v>
          </cell>
          <cell r="C155" t="str">
            <v>สรรคบุรี,รพช.</v>
          </cell>
          <cell r="D155" t="str">
            <v>สรรคบุรี</v>
          </cell>
          <cell r="E155">
            <v>3</v>
          </cell>
          <cell r="F155" t="str">
            <v>โรงพยาบาลชุมชน</v>
          </cell>
          <cell r="G155" t="str">
            <v>รพช.</v>
          </cell>
          <cell r="H155">
            <v>18</v>
          </cell>
          <cell r="I155" t="str">
            <v>ชัยนาท</v>
          </cell>
          <cell r="J155" t="str">
            <v>41</v>
          </cell>
          <cell r="K155" t="str">
            <v/>
          </cell>
          <cell r="L155" t="str">
            <v>F2</v>
          </cell>
          <cell r="M155">
            <v>14</v>
          </cell>
          <cell r="N155" t="str">
            <v>F2 60,000-90,000</v>
          </cell>
          <cell r="O155" t="str">
            <v>001080500</v>
          </cell>
        </row>
        <row r="156">
          <cell r="A156" t="str">
            <v>10806</v>
          </cell>
          <cell r="B156" t="str">
            <v>โรงพยาบาลหันคา</v>
          </cell>
          <cell r="C156" t="str">
            <v>หันคา,รพช.</v>
          </cell>
          <cell r="D156" t="str">
            <v>หันคา</v>
          </cell>
          <cell r="E156">
            <v>3</v>
          </cell>
          <cell r="F156" t="str">
            <v>โรงพยาบาลชุมชน</v>
          </cell>
          <cell r="G156" t="str">
            <v>รพช.</v>
          </cell>
          <cell r="H156">
            <v>18</v>
          </cell>
          <cell r="I156" t="str">
            <v>ชัยนาท</v>
          </cell>
          <cell r="J156" t="str">
            <v>30</v>
          </cell>
          <cell r="K156" t="str">
            <v/>
          </cell>
          <cell r="L156" t="str">
            <v>F2</v>
          </cell>
          <cell r="M156">
            <v>15</v>
          </cell>
          <cell r="N156" t="str">
            <v>F2 30,000-=60,000</v>
          </cell>
          <cell r="O156" t="str">
            <v>001080600</v>
          </cell>
        </row>
        <row r="157">
          <cell r="A157" t="str">
            <v>27974</v>
          </cell>
          <cell r="B157" t="str">
            <v>โรงพยาบาลหนองมะโมง</v>
          </cell>
          <cell r="C157" t="str">
            <v>หนองมะโมง,รพช.</v>
          </cell>
          <cell r="D157" t="str">
            <v>หนองมะโมง</v>
          </cell>
          <cell r="E157">
            <v>3</v>
          </cell>
          <cell r="F157" t="str">
            <v>โรงพยาบาลชุมชน</v>
          </cell>
          <cell r="G157" t="str">
            <v>รพช.</v>
          </cell>
          <cell r="H157">
            <v>18</v>
          </cell>
          <cell r="I157" t="str">
            <v>ชัยนาท</v>
          </cell>
          <cell r="J157" t="str">
            <v>0</v>
          </cell>
          <cell r="K157" t="str">
            <v>S</v>
          </cell>
          <cell r="L157" t="str">
            <v>F3</v>
          </cell>
          <cell r="M157">
            <v>18</v>
          </cell>
          <cell r="N157" t="str">
            <v>F3 15,000-25,000</v>
          </cell>
          <cell r="O157" t="str">
            <v>002797400</v>
          </cell>
        </row>
        <row r="158">
          <cell r="A158" t="str">
            <v>27975</v>
          </cell>
          <cell r="B158" t="str">
            <v>โรงพยาบาลเนินขาม</v>
          </cell>
          <cell r="C158" t="str">
            <v>เนินขาม,รพช.</v>
          </cell>
          <cell r="D158" t="str">
            <v>เนินขาม</v>
          </cell>
          <cell r="E158">
            <v>3</v>
          </cell>
          <cell r="F158" t="str">
            <v>โรงพยาบาลชุมชน</v>
          </cell>
          <cell r="G158" t="str">
            <v>รพช.</v>
          </cell>
          <cell r="H158">
            <v>18</v>
          </cell>
          <cell r="I158" t="str">
            <v>ชัยนาท</v>
          </cell>
          <cell r="J158" t="str">
            <v>0</v>
          </cell>
          <cell r="K158" t="str">
            <v/>
          </cell>
          <cell r="L158" t="str">
            <v>F3</v>
          </cell>
          <cell r="M158">
            <v>18</v>
          </cell>
          <cell r="N158" t="str">
            <v>F3 15,000-25,000</v>
          </cell>
          <cell r="O158" t="str">
            <v>002797500</v>
          </cell>
        </row>
        <row r="159">
          <cell r="A159" t="str">
            <v>10675</v>
          </cell>
          <cell r="B159" t="str">
            <v>โรงพยาบาลสวรรค์ประชารักษ์</v>
          </cell>
          <cell r="C159" t="str">
            <v>สวรรค์ประชารักษ์,รพศ.</v>
          </cell>
          <cell r="D159" t="str">
            <v>สวรรค์ประชารักษ์</v>
          </cell>
          <cell r="E159">
            <v>3</v>
          </cell>
          <cell r="F159" t="str">
            <v>โรงพยาบาลศูนย์</v>
          </cell>
          <cell r="G159" t="str">
            <v>รพศ.</v>
          </cell>
          <cell r="H159">
            <v>60</v>
          </cell>
          <cell r="I159" t="str">
            <v>นครสวรรค์</v>
          </cell>
          <cell r="J159" t="str">
            <v>659</v>
          </cell>
          <cell r="K159" t="str">
            <v/>
          </cell>
          <cell r="L159" t="str">
            <v>A</v>
          </cell>
          <cell r="M159">
            <v>3</v>
          </cell>
          <cell r="N159" t="str">
            <v>A &lt;=700</v>
          </cell>
          <cell r="O159" t="str">
            <v>001067500</v>
          </cell>
        </row>
        <row r="160">
          <cell r="A160" t="str">
            <v>11209</v>
          </cell>
          <cell r="B160" t="str">
            <v>โรงพยาบาลโกรกพระ</v>
          </cell>
          <cell r="C160" t="str">
            <v>โกรกพระ,รพช.</v>
          </cell>
          <cell r="D160" t="str">
            <v>โกรกพระ</v>
          </cell>
          <cell r="E160">
            <v>3</v>
          </cell>
          <cell r="F160" t="str">
            <v>โรงพยาบาลชุมชน</v>
          </cell>
          <cell r="G160" t="str">
            <v>รพช.</v>
          </cell>
          <cell r="H160">
            <v>60</v>
          </cell>
          <cell r="I160" t="str">
            <v>นครสวรรค์</v>
          </cell>
          <cell r="J160" t="str">
            <v>30</v>
          </cell>
          <cell r="K160" t="str">
            <v/>
          </cell>
          <cell r="L160" t="str">
            <v>F2</v>
          </cell>
          <cell r="M160">
            <v>15</v>
          </cell>
          <cell r="N160" t="str">
            <v>F2 30,000-=60,000</v>
          </cell>
          <cell r="O160" t="str">
            <v>001120900</v>
          </cell>
        </row>
        <row r="161">
          <cell r="A161" t="str">
            <v>11210</v>
          </cell>
          <cell r="B161" t="str">
            <v>โรงพยาบาลชุมแสง</v>
          </cell>
          <cell r="C161" t="str">
            <v>ชุมแสง,รพช.</v>
          </cell>
          <cell r="D161" t="str">
            <v>ชุมแสง</v>
          </cell>
          <cell r="E161">
            <v>3</v>
          </cell>
          <cell r="F161" t="str">
            <v>โรงพยาบาลชุมชน</v>
          </cell>
          <cell r="G161" t="str">
            <v>รพช.</v>
          </cell>
          <cell r="H161">
            <v>60</v>
          </cell>
          <cell r="I161" t="str">
            <v>นครสวรรค์</v>
          </cell>
          <cell r="J161" t="str">
            <v>60</v>
          </cell>
          <cell r="K161" t="str">
            <v/>
          </cell>
          <cell r="L161" t="str">
            <v>F1</v>
          </cell>
          <cell r="M161">
            <v>11</v>
          </cell>
          <cell r="N161" t="str">
            <v>F1 50,000-100,000</v>
          </cell>
          <cell r="O161" t="str">
            <v>001121000</v>
          </cell>
        </row>
        <row r="162">
          <cell r="A162" t="str">
            <v>11211</v>
          </cell>
          <cell r="B162" t="str">
            <v>โรงพยาบาลหนองบัว</v>
          </cell>
          <cell r="C162" t="str">
            <v>หนองบัว,รพช.</v>
          </cell>
          <cell r="D162" t="str">
            <v>หนองบัว</v>
          </cell>
          <cell r="E162">
            <v>3</v>
          </cell>
          <cell r="F162" t="str">
            <v>โรงพยาบาลชุมชน</v>
          </cell>
          <cell r="G162" t="str">
            <v>รพช.</v>
          </cell>
          <cell r="H162">
            <v>60</v>
          </cell>
          <cell r="I162" t="str">
            <v>นครสวรรค์</v>
          </cell>
          <cell r="J162" t="str">
            <v>60</v>
          </cell>
          <cell r="K162" t="str">
            <v/>
          </cell>
          <cell r="L162" t="str">
            <v>F2</v>
          </cell>
          <cell r="M162">
            <v>14</v>
          </cell>
          <cell r="N162" t="str">
            <v>F2 60,000-90,000</v>
          </cell>
          <cell r="O162" t="str">
            <v>001121100</v>
          </cell>
        </row>
        <row r="163">
          <cell r="A163" t="str">
            <v>11212</v>
          </cell>
          <cell r="B163" t="str">
            <v>โรงพยาบาลบรรพตพิสัย</v>
          </cell>
          <cell r="C163" t="str">
            <v>บรรพตพิสัย,รพช.</v>
          </cell>
          <cell r="D163" t="str">
            <v>บรรพตพิสัย</v>
          </cell>
          <cell r="E163">
            <v>3</v>
          </cell>
          <cell r="F163" t="str">
            <v>โรงพยาบาลชุมชน</v>
          </cell>
          <cell r="G163" t="str">
            <v>รพช.</v>
          </cell>
          <cell r="H163">
            <v>60</v>
          </cell>
          <cell r="I163" t="str">
            <v>นครสวรรค์</v>
          </cell>
          <cell r="J163" t="str">
            <v>98</v>
          </cell>
          <cell r="K163" t="str">
            <v/>
          </cell>
          <cell r="L163" t="str">
            <v>F2</v>
          </cell>
          <cell r="M163">
            <v>14</v>
          </cell>
          <cell r="N163" t="str">
            <v>F2 60,000-90,000</v>
          </cell>
          <cell r="O163" t="str">
            <v>001121200</v>
          </cell>
        </row>
        <row r="164">
          <cell r="A164" t="str">
            <v>11213</v>
          </cell>
          <cell r="B164" t="str">
            <v>โรงพยาบาลเก้าเลี้ยว</v>
          </cell>
          <cell r="C164" t="str">
            <v>เก้าเลี้ยว,รพช.</v>
          </cell>
          <cell r="D164" t="str">
            <v>เก้าเลี้ยว</v>
          </cell>
          <cell r="E164">
            <v>3</v>
          </cell>
          <cell r="F164" t="str">
            <v>โรงพยาบาลชุมชน</v>
          </cell>
          <cell r="G164" t="str">
            <v>รพช.</v>
          </cell>
          <cell r="H164">
            <v>60</v>
          </cell>
          <cell r="I164" t="str">
            <v>นครสวรรค์</v>
          </cell>
          <cell r="J164" t="str">
            <v>33</v>
          </cell>
          <cell r="K164" t="str">
            <v/>
          </cell>
          <cell r="L164" t="str">
            <v>F2</v>
          </cell>
          <cell r="M164">
            <v>15</v>
          </cell>
          <cell r="N164" t="str">
            <v>F2 30,000-=60,000</v>
          </cell>
          <cell r="O164" t="str">
            <v>001121300</v>
          </cell>
        </row>
        <row r="165">
          <cell r="A165" t="str">
            <v>11214</v>
          </cell>
          <cell r="B165" t="str">
            <v>โรงพยาบาลตาคลี</v>
          </cell>
          <cell r="C165" t="str">
            <v>ตาคลี,รพช.</v>
          </cell>
          <cell r="D165" t="str">
            <v>ตาคลี</v>
          </cell>
          <cell r="E165">
            <v>3</v>
          </cell>
          <cell r="F165" t="str">
            <v>โรงพยาบาลชุมชน</v>
          </cell>
          <cell r="G165" t="str">
            <v>รพช.</v>
          </cell>
          <cell r="H165">
            <v>60</v>
          </cell>
          <cell r="I165" t="str">
            <v>นครสวรรค์</v>
          </cell>
          <cell r="J165" t="str">
            <v>118</v>
          </cell>
          <cell r="K165" t="str">
            <v/>
          </cell>
          <cell r="L165" t="str">
            <v>M2</v>
          </cell>
          <cell r="M165">
            <v>8</v>
          </cell>
          <cell r="N165" t="str">
            <v>M2 &gt;100</v>
          </cell>
          <cell r="O165" t="str">
            <v>001121400</v>
          </cell>
        </row>
        <row r="166">
          <cell r="A166" t="str">
            <v>11215</v>
          </cell>
          <cell r="B166" t="str">
            <v>โรงพยาบาลท่าตะโก</v>
          </cell>
          <cell r="C166" t="str">
            <v>ท่าตะโก,รพช.</v>
          </cell>
          <cell r="D166" t="str">
            <v>ท่าตะโก</v>
          </cell>
          <cell r="E166">
            <v>3</v>
          </cell>
          <cell r="F166" t="str">
            <v>โรงพยาบาลชุมชน</v>
          </cell>
          <cell r="G166" t="str">
            <v>รพช.</v>
          </cell>
          <cell r="H166">
            <v>60</v>
          </cell>
          <cell r="I166" t="str">
            <v>นครสวรรค์</v>
          </cell>
          <cell r="J166" t="str">
            <v>68</v>
          </cell>
          <cell r="K166" t="str">
            <v/>
          </cell>
          <cell r="L166" t="str">
            <v>F1</v>
          </cell>
          <cell r="M166">
            <v>11</v>
          </cell>
          <cell r="N166" t="str">
            <v>F1 50,000-100,000</v>
          </cell>
          <cell r="O166" t="str">
            <v>001121500</v>
          </cell>
        </row>
        <row r="167">
          <cell r="A167" t="str">
            <v>11216</v>
          </cell>
          <cell r="B167" t="str">
            <v>โรงพยาบาลไพศาลี</v>
          </cell>
          <cell r="C167" t="str">
            <v>ไพศาลี,รพช.</v>
          </cell>
          <cell r="D167" t="str">
            <v>ไพศาลี</v>
          </cell>
          <cell r="E167">
            <v>3</v>
          </cell>
          <cell r="F167" t="str">
            <v>โรงพยาบาลชุมชน</v>
          </cell>
          <cell r="G167" t="str">
            <v>รพช.</v>
          </cell>
          <cell r="H167">
            <v>60</v>
          </cell>
          <cell r="I167" t="str">
            <v>นครสวรรค์</v>
          </cell>
          <cell r="J167" t="str">
            <v>60</v>
          </cell>
          <cell r="K167" t="str">
            <v/>
          </cell>
          <cell r="L167" t="str">
            <v>F2</v>
          </cell>
          <cell r="M167">
            <v>14</v>
          </cell>
          <cell r="N167" t="str">
            <v>F2 60,000-90,000</v>
          </cell>
          <cell r="O167" t="str">
            <v>001121600</v>
          </cell>
        </row>
        <row r="168">
          <cell r="A168" t="str">
            <v>11217</v>
          </cell>
          <cell r="B168" t="str">
            <v>โรงพยาบาลพยุหะคีรี</v>
          </cell>
          <cell r="C168" t="str">
            <v>พยุหะคีรี,รพช.</v>
          </cell>
          <cell r="D168" t="str">
            <v>พยุหะคีรี</v>
          </cell>
          <cell r="E168">
            <v>3</v>
          </cell>
          <cell r="F168" t="str">
            <v>โรงพยาบาลชุมชน</v>
          </cell>
          <cell r="G168" t="str">
            <v>รพช.</v>
          </cell>
          <cell r="H168">
            <v>60</v>
          </cell>
          <cell r="I168" t="str">
            <v>นครสวรรค์</v>
          </cell>
          <cell r="J168" t="str">
            <v>30</v>
          </cell>
          <cell r="K168" t="str">
            <v/>
          </cell>
          <cell r="L168" t="str">
            <v>F2</v>
          </cell>
          <cell r="M168">
            <v>14</v>
          </cell>
          <cell r="N168" t="str">
            <v>F2 60,000-90,000</v>
          </cell>
          <cell r="O168" t="str">
            <v>001121700</v>
          </cell>
        </row>
        <row r="169">
          <cell r="A169" t="str">
            <v>11218</v>
          </cell>
          <cell r="B169" t="str">
            <v>โรงพยาบาลลาดยาว</v>
          </cell>
          <cell r="C169" t="str">
            <v>ลาดยาว,รพช.</v>
          </cell>
          <cell r="D169" t="str">
            <v>ลาดยาว</v>
          </cell>
          <cell r="E169">
            <v>3</v>
          </cell>
          <cell r="F169" t="str">
            <v>โรงพยาบาลชุมชน</v>
          </cell>
          <cell r="G169" t="str">
            <v>รพช.</v>
          </cell>
          <cell r="H169">
            <v>60</v>
          </cell>
          <cell r="I169" t="str">
            <v>นครสวรรค์</v>
          </cell>
          <cell r="J169" t="str">
            <v>97</v>
          </cell>
          <cell r="K169" t="str">
            <v/>
          </cell>
          <cell r="L169" t="str">
            <v>M2</v>
          </cell>
          <cell r="M169">
            <v>9</v>
          </cell>
          <cell r="N169" t="str">
            <v>M2 &lt;=100</v>
          </cell>
          <cell r="O169" t="str">
            <v>001121800</v>
          </cell>
        </row>
        <row r="170">
          <cell r="A170" t="str">
            <v>11219</v>
          </cell>
          <cell r="B170" t="str">
            <v>โรงพยาบาลตากฟ้า</v>
          </cell>
          <cell r="C170" t="str">
            <v>ตากฟ้า,รพช.</v>
          </cell>
          <cell r="D170" t="str">
            <v>ตากฟ้า</v>
          </cell>
          <cell r="E170">
            <v>3</v>
          </cell>
          <cell r="F170" t="str">
            <v>โรงพยาบาลชุมชน</v>
          </cell>
          <cell r="G170" t="str">
            <v>รพช.</v>
          </cell>
          <cell r="H170">
            <v>60</v>
          </cell>
          <cell r="I170" t="str">
            <v>นครสวรรค์</v>
          </cell>
          <cell r="J170" t="str">
            <v>34</v>
          </cell>
          <cell r="K170" t="str">
            <v/>
          </cell>
          <cell r="L170" t="str">
            <v>F2</v>
          </cell>
          <cell r="M170">
            <v>15</v>
          </cell>
          <cell r="N170" t="str">
            <v>F2 30,000-=60,000</v>
          </cell>
          <cell r="O170" t="str">
            <v>001121900</v>
          </cell>
        </row>
        <row r="171">
          <cell r="A171" t="str">
            <v>11220</v>
          </cell>
          <cell r="B171" t="str">
            <v>โรงพยาบาลแม่วงก์</v>
          </cell>
          <cell r="C171" t="str">
            <v>แม่วงก์,รพช.</v>
          </cell>
          <cell r="D171" t="str">
            <v>แม่วงก์</v>
          </cell>
          <cell r="E171">
            <v>3</v>
          </cell>
          <cell r="F171" t="str">
            <v>โรงพยาบาลชุมชน</v>
          </cell>
          <cell r="G171" t="str">
            <v>รพช.</v>
          </cell>
          <cell r="H171">
            <v>60</v>
          </cell>
          <cell r="I171" t="str">
            <v>นครสวรรค์</v>
          </cell>
          <cell r="J171" t="str">
            <v>35</v>
          </cell>
          <cell r="K171" t="str">
            <v/>
          </cell>
          <cell r="L171" t="str">
            <v>F2</v>
          </cell>
          <cell r="M171">
            <v>15</v>
          </cell>
          <cell r="N171" t="str">
            <v>F2 30,000-=60,000</v>
          </cell>
          <cell r="O171" t="str">
            <v>001122000</v>
          </cell>
        </row>
        <row r="172">
          <cell r="A172" t="str">
            <v>40749</v>
          </cell>
          <cell r="B172" t="str">
            <v>โรงพยาบาลชุมตาบง</v>
          </cell>
          <cell r="C172" t="str">
            <v>ชุมตาบง,รพช.</v>
          </cell>
          <cell r="D172" t="str">
            <v>ชุมตาบง</v>
          </cell>
          <cell r="E172">
            <v>3</v>
          </cell>
          <cell r="F172" t="str">
            <v>โรงพยาบาลชุมชน</v>
          </cell>
          <cell r="G172" t="str">
            <v>รพช.</v>
          </cell>
          <cell r="H172">
            <v>60</v>
          </cell>
          <cell r="I172" t="str">
            <v>นครสวรรค์</v>
          </cell>
          <cell r="J172" t="str">
            <v>0</v>
          </cell>
          <cell r="K172" t="str">
            <v>S</v>
          </cell>
          <cell r="L172" t="str">
            <v>F3</v>
          </cell>
          <cell r="M172">
            <v>18</v>
          </cell>
          <cell r="N172" t="str">
            <v>F3 15,000-25,000</v>
          </cell>
          <cell r="O172" t="str">
            <v>004074900</v>
          </cell>
        </row>
        <row r="173">
          <cell r="A173" t="str">
            <v>10720</v>
          </cell>
          <cell r="B173" t="str">
            <v>โรงพยาบาลอุทัยธานี</v>
          </cell>
          <cell r="C173" t="str">
            <v>อุทัยธานี,รพท.</v>
          </cell>
          <cell r="D173" t="str">
            <v>อุทัยธานี</v>
          </cell>
          <cell r="E173">
            <v>3</v>
          </cell>
          <cell r="F173" t="str">
            <v>โรงพยาบาลทั่วไป</v>
          </cell>
          <cell r="G173" t="str">
            <v>รพท.</v>
          </cell>
          <cell r="H173">
            <v>61</v>
          </cell>
          <cell r="I173" t="str">
            <v>อุทัยธานี</v>
          </cell>
          <cell r="J173" t="str">
            <v>365</v>
          </cell>
          <cell r="K173" t="str">
            <v>S</v>
          </cell>
          <cell r="L173" t="str">
            <v>S</v>
          </cell>
          <cell r="M173">
            <v>5</v>
          </cell>
          <cell r="N173" t="str">
            <v>S &lt;=400</v>
          </cell>
          <cell r="O173" t="str">
            <v>001072000</v>
          </cell>
        </row>
        <row r="174">
          <cell r="A174" t="str">
            <v>11221</v>
          </cell>
          <cell r="B174" t="str">
            <v>โรงพยาบาลทัพทัน</v>
          </cell>
          <cell r="C174" t="str">
            <v>ทัพทัน,รพช.</v>
          </cell>
          <cell r="D174" t="str">
            <v>ทัพทัน</v>
          </cell>
          <cell r="E174">
            <v>3</v>
          </cell>
          <cell r="F174" t="str">
            <v>โรงพยาบาลชุมชน</v>
          </cell>
          <cell r="G174" t="str">
            <v>รพช.</v>
          </cell>
          <cell r="H174">
            <v>61</v>
          </cell>
          <cell r="I174" t="str">
            <v>อุทัยธานี</v>
          </cell>
          <cell r="J174" t="str">
            <v>90</v>
          </cell>
          <cell r="K174" t="str">
            <v>S</v>
          </cell>
          <cell r="L174" t="str">
            <v>F2</v>
          </cell>
          <cell r="M174">
            <v>15</v>
          </cell>
          <cell r="N174" t="str">
            <v>F2 30,000-=60,000</v>
          </cell>
          <cell r="O174" t="str">
            <v>001122100</v>
          </cell>
        </row>
        <row r="175">
          <cell r="A175" t="str">
            <v>11222</v>
          </cell>
          <cell r="B175" t="str">
            <v>โรงพยาบาลสว่างอารมณ์</v>
          </cell>
          <cell r="C175" t="str">
            <v>สว่างอารมณ์,รพช.</v>
          </cell>
          <cell r="D175" t="str">
            <v>สว่างอารมณ์</v>
          </cell>
          <cell r="E175">
            <v>3</v>
          </cell>
          <cell r="F175" t="str">
            <v>โรงพยาบาลชุมชน</v>
          </cell>
          <cell r="G175" t="str">
            <v>รพช.</v>
          </cell>
          <cell r="H175">
            <v>61</v>
          </cell>
          <cell r="I175" t="str">
            <v>อุทัยธานี</v>
          </cell>
          <cell r="J175" t="str">
            <v>31</v>
          </cell>
          <cell r="K175" t="str">
            <v>S</v>
          </cell>
          <cell r="L175" t="str">
            <v>F2</v>
          </cell>
          <cell r="M175">
            <v>15</v>
          </cell>
          <cell r="N175" t="str">
            <v>F2 30,000-=60,000</v>
          </cell>
          <cell r="O175" t="str">
            <v>001122200</v>
          </cell>
        </row>
        <row r="176">
          <cell r="A176" t="str">
            <v>11223</v>
          </cell>
          <cell r="B176" t="str">
            <v>โรงพยาบาลหนองฉาง</v>
          </cell>
          <cell r="C176" t="str">
            <v>หนองฉาง,รพช.</v>
          </cell>
          <cell r="D176" t="str">
            <v>หนองฉาง</v>
          </cell>
          <cell r="E176">
            <v>3</v>
          </cell>
          <cell r="F176" t="str">
            <v>โรงพยาบาลชุมชน</v>
          </cell>
          <cell r="G176" t="str">
            <v>รพช.</v>
          </cell>
          <cell r="H176">
            <v>61</v>
          </cell>
          <cell r="I176" t="str">
            <v>อุทัยธานี</v>
          </cell>
          <cell r="J176" t="str">
            <v>90</v>
          </cell>
          <cell r="K176" t="str">
            <v>S</v>
          </cell>
          <cell r="L176" t="str">
            <v>F1</v>
          </cell>
          <cell r="M176">
            <v>12</v>
          </cell>
          <cell r="N176" t="str">
            <v>F1 &lt;=50,000</v>
          </cell>
          <cell r="O176" t="str">
            <v>001122300</v>
          </cell>
        </row>
        <row r="177">
          <cell r="A177" t="str">
            <v>11224</v>
          </cell>
          <cell r="B177" t="str">
            <v>โรงพยาบาลหนองขาหย่าง</v>
          </cell>
          <cell r="C177" t="str">
            <v>หนองขาหย่าง,รพช.</v>
          </cell>
          <cell r="D177" t="str">
            <v>หนองขาหย่าง</v>
          </cell>
          <cell r="E177">
            <v>3</v>
          </cell>
          <cell r="F177" t="str">
            <v>โรงพยาบาลชุมชน</v>
          </cell>
          <cell r="G177" t="str">
            <v>รพช.</v>
          </cell>
          <cell r="H177">
            <v>61</v>
          </cell>
          <cell r="I177" t="str">
            <v>อุทัยธานี</v>
          </cell>
          <cell r="J177" t="str">
            <v>10</v>
          </cell>
          <cell r="K177" t="str">
            <v>S</v>
          </cell>
          <cell r="L177" t="str">
            <v>F3</v>
          </cell>
          <cell r="M177">
            <v>18</v>
          </cell>
          <cell r="N177" t="str">
            <v>F3 15,000-25,000</v>
          </cell>
          <cell r="O177" t="str">
            <v>001122400</v>
          </cell>
        </row>
        <row r="178">
          <cell r="A178" t="str">
            <v>11225</v>
          </cell>
          <cell r="B178" t="str">
            <v>โรงพยาบาลบ้านไร่</v>
          </cell>
          <cell r="C178" t="str">
            <v>บ้านไร่,รพช.</v>
          </cell>
          <cell r="D178" t="str">
            <v>บ้านไร่</v>
          </cell>
          <cell r="E178">
            <v>3</v>
          </cell>
          <cell r="F178" t="str">
            <v>โรงพยาบาลชุมชน</v>
          </cell>
          <cell r="G178" t="str">
            <v>รพช.</v>
          </cell>
          <cell r="H178">
            <v>61</v>
          </cell>
          <cell r="I178" t="str">
            <v>อุทัยธานี</v>
          </cell>
          <cell r="J178" t="str">
            <v>65</v>
          </cell>
          <cell r="K178" t="str">
            <v>S</v>
          </cell>
          <cell r="L178" t="str">
            <v>F2</v>
          </cell>
          <cell r="M178">
            <v>14</v>
          </cell>
          <cell r="N178" t="str">
            <v>F2 60,000-90,000</v>
          </cell>
          <cell r="O178" t="str">
            <v>001122500</v>
          </cell>
        </row>
        <row r="179">
          <cell r="A179" t="str">
            <v>11226</v>
          </cell>
          <cell r="B179" t="str">
            <v>โรงพยาบาลลานสัก</v>
          </cell>
          <cell r="C179" t="str">
            <v>ลานสัก,รพช.</v>
          </cell>
          <cell r="D179" t="str">
            <v>ลานสัก</v>
          </cell>
          <cell r="E179">
            <v>3</v>
          </cell>
          <cell r="F179" t="str">
            <v>โรงพยาบาลชุมชน</v>
          </cell>
          <cell r="G179" t="str">
            <v>รพช.</v>
          </cell>
          <cell r="H179">
            <v>61</v>
          </cell>
          <cell r="I179" t="str">
            <v>อุทัยธานี</v>
          </cell>
          <cell r="J179" t="str">
            <v>60</v>
          </cell>
          <cell r="K179" t="str">
            <v>S</v>
          </cell>
          <cell r="L179" t="str">
            <v>F2</v>
          </cell>
          <cell r="M179">
            <v>15</v>
          </cell>
          <cell r="N179" t="str">
            <v>F2 30,000-=60,000</v>
          </cell>
          <cell r="O179" t="str">
            <v>001122600</v>
          </cell>
        </row>
        <row r="180">
          <cell r="A180" t="str">
            <v>11227</v>
          </cell>
          <cell r="B180" t="str">
            <v>โรงพยาบาลห้วยคต</v>
          </cell>
          <cell r="C180" t="str">
            <v>ห้วยคต,รพช.</v>
          </cell>
          <cell r="D180" t="str">
            <v>ห้วยคต</v>
          </cell>
          <cell r="E180">
            <v>3</v>
          </cell>
          <cell r="F180" t="str">
            <v>โรงพยาบาลชุมชน</v>
          </cell>
          <cell r="G180" t="str">
            <v>รพช.</v>
          </cell>
          <cell r="H180">
            <v>61</v>
          </cell>
          <cell r="I180" t="str">
            <v>อุทัยธานี</v>
          </cell>
          <cell r="J180" t="str">
            <v>30</v>
          </cell>
          <cell r="K180" t="str">
            <v>S</v>
          </cell>
          <cell r="L180" t="str">
            <v>F2</v>
          </cell>
          <cell r="M180">
            <v>16</v>
          </cell>
          <cell r="N180" t="str">
            <v>F2 &lt;=30,000</v>
          </cell>
          <cell r="O180" t="str">
            <v>001122700</v>
          </cell>
        </row>
        <row r="181">
          <cell r="A181" t="str">
            <v>10721</v>
          </cell>
          <cell r="B181" t="str">
            <v>โรงพยาบาลกำแพงเพชร</v>
          </cell>
          <cell r="C181" t="str">
            <v>กำแพงเพชร,รพท.</v>
          </cell>
          <cell r="D181" t="str">
            <v>กำแพงเพชร</v>
          </cell>
          <cell r="E181">
            <v>3</v>
          </cell>
          <cell r="F181" t="str">
            <v>โรงพยาบาลทั่วไป</v>
          </cell>
          <cell r="G181" t="str">
            <v>รพท.</v>
          </cell>
          <cell r="H181">
            <v>62</v>
          </cell>
          <cell r="I181" t="str">
            <v>กำแพงเพชร</v>
          </cell>
          <cell r="J181" t="str">
            <v>410</v>
          </cell>
          <cell r="K181" t="str">
            <v/>
          </cell>
          <cell r="L181" t="str">
            <v>S</v>
          </cell>
          <cell r="M181">
            <v>4</v>
          </cell>
          <cell r="N181" t="str">
            <v>S &gt;400</v>
          </cell>
          <cell r="O181" t="str">
            <v>001072100</v>
          </cell>
        </row>
        <row r="182">
          <cell r="A182" t="str">
            <v>11228</v>
          </cell>
          <cell r="B182" t="str">
            <v>โรงพยาบาลทุ่งโพธิ์ทะเล</v>
          </cell>
          <cell r="C182" t="str">
            <v>ทุ่งโพธิ์ทะเล,รพช.</v>
          </cell>
          <cell r="D182" t="str">
            <v>ทุ่งโพธิ์ทะเล</v>
          </cell>
          <cell r="E182">
            <v>3</v>
          </cell>
          <cell r="F182" t="str">
            <v>โรงพยาบาลชุมชน</v>
          </cell>
          <cell r="G182" t="str">
            <v>รพช.</v>
          </cell>
          <cell r="H182">
            <v>62</v>
          </cell>
          <cell r="I182" t="str">
            <v>กำแพงเพชร</v>
          </cell>
          <cell r="J182" t="str">
            <v>10</v>
          </cell>
          <cell r="K182" t="str">
            <v/>
          </cell>
          <cell r="L182" t="str">
            <v>F3</v>
          </cell>
          <cell r="M182">
            <v>17</v>
          </cell>
          <cell r="N182" t="str">
            <v>F3 &gt;=25,000</v>
          </cell>
          <cell r="O182" t="str">
            <v>001122800</v>
          </cell>
        </row>
        <row r="183">
          <cell r="A183" t="str">
            <v>11229</v>
          </cell>
          <cell r="B183" t="str">
            <v>โรงพยาบาลไทรงาม</v>
          </cell>
          <cell r="C183" t="str">
            <v>ไทรงาม,รพช.</v>
          </cell>
          <cell r="D183" t="str">
            <v>ไทรงาม</v>
          </cell>
          <cell r="E183">
            <v>3</v>
          </cell>
          <cell r="F183" t="str">
            <v>โรงพยาบาลชุมชน</v>
          </cell>
          <cell r="G183" t="str">
            <v>รพช.</v>
          </cell>
          <cell r="H183">
            <v>62</v>
          </cell>
          <cell r="I183" t="str">
            <v>กำแพงเพชร</v>
          </cell>
          <cell r="J183" t="str">
            <v>27</v>
          </cell>
          <cell r="K183" t="str">
            <v/>
          </cell>
          <cell r="L183" t="str">
            <v>F2</v>
          </cell>
          <cell r="M183">
            <v>15</v>
          </cell>
          <cell r="N183" t="str">
            <v>F2 30,000-=60,000</v>
          </cell>
          <cell r="O183" t="str">
            <v>001122900</v>
          </cell>
        </row>
        <row r="184">
          <cell r="A184" t="str">
            <v>11230</v>
          </cell>
          <cell r="B184" t="str">
            <v>โรงพยาบาลคลองลาน</v>
          </cell>
          <cell r="C184" t="str">
            <v>คลองลาน,รพช.</v>
          </cell>
          <cell r="D184" t="str">
            <v>คลองลาน</v>
          </cell>
          <cell r="E184">
            <v>3</v>
          </cell>
          <cell r="F184" t="str">
            <v>โรงพยาบาลชุมชน</v>
          </cell>
          <cell r="G184" t="str">
            <v>รพช.</v>
          </cell>
          <cell r="H184">
            <v>62</v>
          </cell>
          <cell r="I184" t="str">
            <v>กำแพงเพชร</v>
          </cell>
          <cell r="J184" t="str">
            <v>60</v>
          </cell>
          <cell r="K184" t="str">
            <v/>
          </cell>
          <cell r="L184" t="str">
            <v>F2</v>
          </cell>
          <cell r="M184">
            <v>14</v>
          </cell>
          <cell r="N184" t="str">
            <v>F2 60,000-90,000</v>
          </cell>
          <cell r="O184" t="str">
            <v>001123000</v>
          </cell>
        </row>
        <row r="185">
          <cell r="A185" t="str">
            <v>11231</v>
          </cell>
          <cell r="B185" t="str">
            <v>โรงพยาบาลขาณุวรลักษบุรี</v>
          </cell>
          <cell r="C185" t="str">
            <v>ขาณุวรลักษบุรี,รพช.</v>
          </cell>
          <cell r="D185" t="str">
            <v>ขาณุวรลักษบุรี</v>
          </cell>
          <cell r="E185">
            <v>3</v>
          </cell>
          <cell r="F185" t="str">
            <v>โรงพยาบาลชุมชน</v>
          </cell>
          <cell r="G185" t="str">
            <v>รพช.</v>
          </cell>
          <cell r="H185">
            <v>62</v>
          </cell>
          <cell r="I185" t="str">
            <v>กำแพงเพชร</v>
          </cell>
          <cell r="J185" t="str">
            <v>98</v>
          </cell>
          <cell r="K185" t="str">
            <v/>
          </cell>
          <cell r="L185" t="str">
            <v>M2</v>
          </cell>
          <cell r="M185">
            <v>9</v>
          </cell>
          <cell r="N185" t="str">
            <v>M2 &lt;=100</v>
          </cell>
          <cell r="O185" t="str">
            <v>001123100</v>
          </cell>
        </row>
        <row r="186">
          <cell r="A186" t="str">
            <v>11232</v>
          </cell>
          <cell r="B186" t="str">
            <v>โรงพยาบาลคลองขลุง</v>
          </cell>
          <cell r="C186" t="str">
            <v>คลองขลุง,รพช.</v>
          </cell>
          <cell r="D186" t="str">
            <v>คลองขลุง</v>
          </cell>
          <cell r="E186">
            <v>3</v>
          </cell>
          <cell r="F186" t="str">
            <v>โรงพยาบาลชุมชน</v>
          </cell>
          <cell r="G186" t="str">
            <v>รพช.</v>
          </cell>
          <cell r="H186">
            <v>62</v>
          </cell>
          <cell r="I186" t="str">
            <v>กำแพงเพชร</v>
          </cell>
          <cell r="J186" t="str">
            <v>95</v>
          </cell>
          <cell r="K186" t="str">
            <v/>
          </cell>
          <cell r="L186" t="str">
            <v>F1</v>
          </cell>
          <cell r="M186">
            <v>11</v>
          </cell>
          <cell r="N186" t="str">
            <v>F1 50,000-100,000</v>
          </cell>
          <cell r="O186" t="str">
            <v>001123200</v>
          </cell>
        </row>
        <row r="187">
          <cell r="A187" t="str">
            <v>11233</v>
          </cell>
          <cell r="B187" t="str">
            <v>โรงพยาบาลพรานกระต่าย</v>
          </cell>
          <cell r="C187" t="str">
            <v>พรานกระต่าย,รพช.</v>
          </cell>
          <cell r="D187" t="str">
            <v>พรานกระต่าย</v>
          </cell>
          <cell r="E187">
            <v>3</v>
          </cell>
          <cell r="F187" t="str">
            <v>โรงพยาบาลชุมชน</v>
          </cell>
          <cell r="G187" t="str">
            <v>รพช.</v>
          </cell>
          <cell r="H187">
            <v>62</v>
          </cell>
          <cell r="I187" t="str">
            <v>กำแพงเพชร</v>
          </cell>
          <cell r="J187" t="str">
            <v>60</v>
          </cell>
          <cell r="K187" t="str">
            <v/>
          </cell>
          <cell r="L187" t="str">
            <v>F2</v>
          </cell>
          <cell r="M187">
            <v>14</v>
          </cell>
          <cell r="N187" t="str">
            <v>F2 60,000-90,000</v>
          </cell>
          <cell r="O187" t="str">
            <v>001123300</v>
          </cell>
        </row>
        <row r="188">
          <cell r="A188" t="str">
            <v>11234</v>
          </cell>
          <cell r="B188" t="str">
            <v>โรงพยาบาลลานกระบือ</v>
          </cell>
          <cell r="C188" t="str">
            <v>ลานกระบือ,รพช.</v>
          </cell>
          <cell r="D188" t="str">
            <v>ลานกระบือ</v>
          </cell>
          <cell r="E188">
            <v>3</v>
          </cell>
          <cell r="F188" t="str">
            <v>โรงพยาบาลชุมชน</v>
          </cell>
          <cell r="G188" t="str">
            <v>รพช.</v>
          </cell>
          <cell r="H188">
            <v>62</v>
          </cell>
          <cell r="I188" t="str">
            <v>กำแพงเพชร</v>
          </cell>
          <cell r="J188" t="str">
            <v>30</v>
          </cell>
          <cell r="K188" t="str">
            <v/>
          </cell>
          <cell r="L188" t="str">
            <v>F2</v>
          </cell>
          <cell r="M188">
            <v>15</v>
          </cell>
          <cell r="N188" t="str">
            <v>F2 30,000-=60,000</v>
          </cell>
          <cell r="O188" t="str">
            <v>001123400</v>
          </cell>
        </row>
        <row r="189">
          <cell r="A189" t="str">
            <v>11235</v>
          </cell>
          <cell r="B189" t="str">
            <v>โรงพยาบาลทรายทองวัฒนา</v>
          </cell>
          <cell r="C189" t="str">
            <v>ทรายทองวัฒนา,รพช.</v>
          </cell>
          <cell r="D189" t="str">
            <v>ทรายทองวัฒนา</v>
          </cell>
          <cell r="E189">
            <v>3</v>
          </cell>
          <cell r="F189" t="str">
            <v>โรงพยาบาลชุมชน</v>
          </cell>
          <cell r="G189" t="str">
            <v>รพช.</v>
          </cell>
          <cell r="H189">
            <v>62</v>
          </cell>
          <cell r="I189" t="str">
            <v>กำแพงเพชร</v>
          </cell>
          <cell r="J189" t="str">
            <v>34</v>
          </cell>
          <cell r="K189" t="str">
            <v/>
          </cell>
          <cell r="L189" t="str">
            <v>F2</v>
          </cell>
          <cell r="M189">
            <v>16</v>
          </cell>
          <cell r="N189" t="str">
            <v>F2 &lt;=30,000</v>
          </cell>
          <cell r="O189" t="str">
            <v>001123500</v>
          </cell>
        </row>
        <row r="190">
          <cell r="A190" t="str">
            <v>11236</v>
          </cell>
          <cell r="B190" t="str">
            <v>โรงพยาบาลปางศิลาทอง</v>
          </cell>
          <cell r="C190" t="str">
            <v>ปางศิลาทอง,รพช.</v>
          </cell>
          <cell r="D190" t="str">
            <v>ปางศิลาทอง</v>
          </cell>
          <cell r="E190">
            <v>3</v>
          </cell>
          <cell r="F190" t="str">
            <v>โรงพยาบาลชุมชน</v>
          </cell>
          <cell r="G190" t="str">
            <v>รพช.</v>
          </cell>
          <cell r="H190">
            <v>62</v>
          </cell>
          <cell r="I190" t="str">
            <v>กำแพงเพชร</v>
          </cell>
          <cell r="J190" t="str">
            <v>35</v>
          </cell>
          <cell r="K190" t="str">
            <v/>
          </cell>
          <cell r="L190" t="str">
            <v>F2</v>
          </cell>
          <cell r="M190">
            <v>15</v>
          </cell>
          <cell r="N190" t="str">
            <v>F2 30,000-=60,000</v>
          </cell>
          <cell r="O190" t="str">
            <v>001123600</v>
          </cell>
        </row>
        <row r="191">
          <cell r="A191" t="str">
            <v>14135</v>
          </cell>
          <cell r="B191" t="str">
            <v>โรงพยาบาลบึงสามัคคี</v>
          </cell>
          <cell r="C191" t="str">
            <v>บึงสามัคคี,รพช.</v>
          </cell>
          <cell r="D191" t="str">
            <v>บึงสามัคคี</v>
          </cell>
          <cell r="E191">
            <v>3</v>
          </cell>
          <cell r="F191" t="str">
            <v>โรงพยาบาลชุมชน</v>
          </cell>
          <cell r="G191" t="str">
            <v>รพช.</v>
          </cell>
          <cell r="H191">
            <v>62</v>
          </cell>
          <cell r="I191" t="str">
            <v>กำแพงเพชร</v>
          </cell>
          <cell r="J191" t="str">
            <v>30</v>
          </cell>
          <cell r="K191" t="str">
            <v/>
          </cell>
          <cell r="L191" t="str">
            <v>F2</v>
          </cell>
          <cell r="M191">
            <v>16</v>
          </cell>
          <cell r="N191" t="str">
            <v>F2 &lt;=30,000</v>
          </cell>
          <cell r="O191" t="str">
            <v>001413500</v>
          </cell>
        </row>
        <row r="192">
          <cell r="A192" t="str">
            <v>28010</v>
          </cell>
          <cell r="B192" t="str">
            <v>โรงพยาบาลโกสัมพีนคร</v>
          </cell>
          <cell r="C192" t="str">
            <v>โกสัมพีนคร,รพช.</v>
          </cell>
          <cell r="D192" t="str">
            <v>โกสัมพีนคร</v>
          </cell>
          <cell r="E192">
            <v>3</v>
          </cell>
          <cell r="F192" t="str">
            <v>โรงพยาบาลชุมชน</v>
          </cell>
          <cell r="G192" t="str">
            <v>รพช.</v>
          </cell>
          <cell r="H192">
            <v>62</v>
          </cell>
          <cell r="I192" t="str">
            <v>กำแพงเพชร</v>
          </cell>
          <cell r="J192" t="str">
            <v>0</v>
          </cell>
          <cell r="K192" t="str">
            <v>S</v>
          </cell>
          <cell r="L192" t="str">
            <v>F3</v>
          </cell>
          <cell r="M192">
            <v>17</v>
          </cell>
          <cell r="N192" t="str">
            <v>F3 &gt;=25,000</v>
          </cell>
          <cell r="O192" t="str">
            <v>002801000</v>
          </cell>
        </row>
        <row r="193">
          <cell r="A193" t="str">
            <v>10726</v>
          </cell>
          <cell r="B193" t="str">
            <v>โรงพยาบาลพิจิตร</v>
          </cell>
          <cell r="C193" t="str">
            <v>พิจิตร,รพท.</v>
          </cell>
          <cell r="D193" t="str">
            <v>พิจิตร</v>
          </cell>
          <cell r="E193">
            <v>3</v>
          </cell>
          <cell r="F193" t="str">
            <v>โรงพยาบาลทั่วไป</v>
          </cell>
          <cell r="G193" t="str">
            <v>รพท.</v>
          </cell>
          <cell r="H193">
            <v>66</v>
          </cell>
          <cell r="I193" t="str">
            <v>พิจิตร</v>
          </cell>
          <cell r="J193" t="str">
            <v>456</v>
          </cell>
          <cell r="K193" t="str">
            <v/>
          </cell>
          <cell r="L193" t="str">
            <v>S</v>
          </cell>
          <cell r="M193">
            <v>4</v>
          </cell>
          <cell r="N193" t="str">
            <v>S &gt;400</v>
          </cell>
          <cell r="O193" t="str">
            <v>001072600</v>
          </cell>
        </row>
        <row r="194">
          <cell r="A194" t="str">
            <v>11258</v>
          </cell>
          <cell r="B194" t="str">
            <v>โรงพยาบาลวังทรายพูน</v>
          </cell>
          <cell r="C194" t="str">
            <v>วังทรายพูน,รพช.</v>
          </cell>
          <cell r="D194" t="str">
            <v>วังทรายพูน</v>
          </cell>
          <cell r="E194">
            <v>3</v>
          </cell>
          <cell r="F194" t="str">
            <v>โรงพยาบาลชุมชน</v>
          </cell>
          <cell r="G194" t="str">
            <v>รพช.</v>
          </cell>
          <cell r="H194">
            <v>66</v>
          </cell>
          <cell r="I194" t="str">
            <v>พิจิตร</v>
          </cell>
          <cell r="J194" t="str">
            <v>43</v>
          </cell>
          <cell r="K194" t="str">
            <v/>
          </cell>
          <cell r="L194" t="str">
            <v>F2</v>
          </cell>
          <cell r="M194">
            <v>16</v>
          </cell>
          <cell r="N194" t="str">
            <v>F2 &lt;=30,000</v>
          </cell>
          <cell r="O194" t="str">
            <v>001125800</v>
          </cell>
        </row>
        <row r="195">
          <cell r="A195" t="str">
            <v>11259</v>
          </cell>
          <cell r="B195" t="str">
            <v>โรงพยาบาลโพธิ์ประทับช้าง</v>
          </cell>
          <cell r="C195" t="str">
            <v>โพธิ์ประทับช้าง,รพช.</v>
          </cell>
          <cell r="D195" t="str">
            <v>โพธิ์ประทับช้าง</v>
          </cell>
          <cell r="E195">
            <v>3</v>
          </cell>
          <cell r="F195" t="str">
            <v>โรงพยาบาลชุมชน</v>
          </cell>
          <cell r="G195" t="str">
            <v>รพช.</v>
          </cell>
          <cell r="H195">
            <v>66</v>
          </cell>
          <cell r="I195" t="str">
            <v>พิจิตร</v>
          </cell>
          <cell r="J195" t="str">
            <v>32</v>
          </cell>
          <cell r="K195" t="str">
            <v/>
          </cell>
          <cell r="L195" t="str">
            <v>F2</v>
          </cell>
          <cell r="M195">
            <v>15</v>
          </cell>
          <cell r="N195" t="str">
            <v>F2 30,000-=60,000</v>
          </cell>
          <cell r="O195" t="str">
            <v>001125900</v>
          </cell>
        </row>
        <row r="196">
          <cell r="A196" t="str">
            <v>11260</v>
          </cell>
          <cell r="B196" t="str">
            <v>โรงพยาบาลบางมูลนาก</v>
          </cell>
          <cell r="C196" t="str">
            <v>บางมูลนาก,รพช.</v>
          </cell>
          <cell r="D196" t="str">
            <v>บางมูลนาก</v>
          </cell>
          <cell r="E196">
            <v>3</v>
          </cell>
          <cell r="F196" t="str">
            <v>โรงพยาบาลชุมชน</v>
          </cell>
          <cell r="G196" t="str">
            <v>รพช.</v>
          </cell>
          <cell r="H196">
            <v>66</v>
          </cell>
          <cell r="I196" t="str">
            <v>พิจิตร</v>
          </cell>
          <cell r="J196" t="str">
            <v>77</v>
          </cell>
          <cell r="K196" t="str">
            <v/>
          </cell>
          <cell r="L196" t="str">
            <v>M2</v>
          </cell>
          <cell r="M196">
            <v>9</v>
          </cell>
          <cell r="N196" t="str">
            <v>M2 &lt;=100</v>
          </cell>
          <cell r="O196" t="str">
            <v>001126000</v>
          </cell>
        </row>
        <row r="197">
          <cell r="A197" t="str">
            <v>11261</v>
          </cell>
          <cell r="B197" t="str">
            <v>โรงพยาบาลโพทะเล</v>
          </cell>
          <cell r="C197" t="str">
            <v>โพทะเล,รพช.</v>
          </cell>
          <cell r="D197" t="str">
            <v>โพทะเล</v>
          </cell>
          <cell r="E197">
            <v>3</v>
          </cell>
          <cell r="F197" t="str">
            <v>โรงพยาบาลชุมชน</v>
          </cell>
          <cell r="G197" t="str">
            <v>รพช.</v>
          </cell>
          <cell r="H197">
            <v>66</v>
          </cell>
          <cell r="I197" t="str">
            <v>พิจิตร</v>
          </cell>
          <cell r="J197" t="str">
            <v>45</v>
          </cell>
          <cell r="K197" t="str">
            <v/>
          </cell>
          <cell r="L197" t="str">
            <v>F2</v>
          </cell>
          <cell r="M197">
            <v>14</v>
          </cell>
          <cell r="N197" t="str">
            <v>F2 60,000-90,000</v>
          </cell>
          <cell r="O197" t="str">
            <v>001126100</v>
          </cell>
        </row>
        <row r="198">
          <cell r="A198" t="str">
            <v>11262</v>
          </cell>
          <cell r="B198" t="str">
            <v>โรงพยาบาลสามง่าม</v>
          </cell>
          <cell r="C198" t="str">
            <v>สามง่าม,รพช.</v>
          </cell>
          <cell r="D198" t="str">
            <v>สามง่าม</v>
          </cell>
          <cell r="E198">
            <v>3</v>
          </cell>
          <cell r="F198" t="str">
            <v>โรงพยาบาลชุมชน</v>
          </cell>
          <cell r="G198" t="str">
            <v>รพช.</v>
          </cell>
          <cell r="H198">
            <v>66</v>
          </cell>
          <cell r="I198" t="str">
            <v>พิจิตร</v>
          </cell>
          <cell r="J198" t="str">
            <v>43</v>
          </cell>
          <cell r="K198" t="str">
            <v/>
          </cell>
          <cell r="L198" t="str">
            <v>F2</v>
          </cell>
          <cell r="M198">
            <v>15</v>
          </cell>
          <cell r="N198" t="str">
            <v>F2 30,000-=60,000</v>
          </cell>
          <cell r="O198" t="str">
            <v>001126200</v>
          </cell>
        </row>
        <row r="199">
          <cell r="A199" t="str">
            <v>11263</v>
          </cell>
          <cell r="B199" t="str">
            <v>โรงพยาบาลทับคล้อ</v>
          </cell>
          <cell r="C199" t="str">
            <v>ทับคล้อ,รพช.</v>
          </cell>
          <cell r="D199" t="str">
            <v>ทับคล้อ</v>
          </cell>
          <cell r="E199">
            <v>3</v>
          </cell>
          <cell r="F199" t="str">
            <v>โรงพยาบาลชุมชน</v>
          </cell>
          <cell r="G199" t="str">
            <v>รพช.</v>
          </cell>
          <cell r="H199">
            <v>66</v>
          </cell>
          <cell r="I199" t="str">
            <v>พิจิตร</v>
          </cell>
          <cell r="J199" t="str">
            <v>26</v>
          </cell>
          <cell r="K199" t="str">
            <v/>
          </cell>
          <cell r="L199" t="str">
            <v>F2</v>
          </cell>
          <cell r="M199">
            <v>15</v>
          </cell>
          <cell r="N199" t="str">
            <v>F2 30,000-=60,000</v>
          </cell>
          <cell r="O199" t="str">
            <v>001126300</v>
          </cell>
        </row>
        <row r="200">
          <cell r="A200" t="str">
            <v>11456</v>
          </cell>
          <cell r="B200" t="str">
            <v>โรงพยาบาลสมเด็จพระยุพราชตะพานหิน</v>
          </cell>
          <cell r="C200" t="str">
            <v>สมเด็จพระยุพราชตะพานหิน,รพช.</v>
          </cell>
          <cell r="D200" t="str">
            <v>สมเด็จพระยุพราชตะพานหิน</v>
          </cell>
          <cell r="E200">
            <v>3</v>
          </cell>
          <cell r="F200" t="str">
            <v>โรงพยาบาลชุมชน</v>
          </cell>
          <cell r="G200" t="str">
            <v>รพช.</v>
          </cell>
          <cell r="H200">
            <v>66</v>
          </cell>
          <cell r="I200" t="str">
            <v>พิจิตร</v>
          </cell>
          <cell r="J200" t="str">
            <v>103</v>
          </cell>
          <cell r="K200" t="str">
            <v/>
          </cell>
          <cell r="L200" t="str">
            <v>M2</v>
          </cell>
          <cell r="M200">
            <v>8</v>
          </cell>
          <cell r="N200" t="str">
            <v>M2 &gt;100</v>
          </cell>
          <cell r="O200" t="str">
            <v>001145600</v>
          </cell>
        </row>
        <row r="201">
          <cell r="A201" t="str">
            <v>11631</v>
          </cell>
          <cell r="B201" t="str">
            <v>โรงพยาบาลวชิรบารมี</v>
          </cell>
          <cell r="C201" t="str">
            <v>วชิรบารมี,รพช.</v>
          </cell>
          <cell r="D201" t="str">
            <v>วชิรบารมี</v>
          </cell>
          <cell r="E201">
            <v>3</v>
          </cell>
          <cell r="F201" t="str">
            <v>โรงพยาบาลชุมชน</v>
          </cell>
          <cell r="G201" t="str">
            <v>รพช.</v>
          </cell>
          <cell r="H201">
            <v>66</v>
          </cell>
          <cell r="I201" t="str">
            <v>พิจิตร</v>
          </cell>
          <cell r="J201" t="str">
            <v>34</v>
          </cell>
          <cell r="K201" t="str">
            <v/>
          </cell>
          <cell r="L201" t="str">
            <v>F2</v>
          </cell>
          <cell r="M201">
            <v>15</v>
          </cell>
          <cell r="N201" t="str">
            <v>F2 30,000-=60,000</v>
          </cell>
          <cell r="O201" t="str">
            <v>001163100</v>
          </cell>
        </row>
        <row r="202">
          <cell r="A202" t="str">
            <v>27978</v>
          </cell>
          <cell r="B202" t="str">
            <v>โรงพยาบาลสากเหล็ก</v>
          </cell>
          <cell r="C202" t="str">
            <v>สากเหล็ก,รพช.</v>
          </cell>
          <cell r="D202" t="str">
            <v>สากเหล็ก</v>
          </cell>
          <cell r="E202">
            <v>3</v>
          </cell>
          <cell r="F202" t="str">
            <v>โรงพยาบาลชุมชน</v>
          </cell>
          <cell r="G202" t="str">
            <v>รพช.</v>
          </cell>
          <cell r="H202">
            <v>66</v>
          </cell>
          <cell r="I202" t="str">
            <v>พิจิตร</v>
          </cell>
          <cell r="J202" t="str">
            <v>0</v>
          </cell>
          <cell r="K202" t="str">
            <v>S</v>
          </cell>
          <cell r="L202" t="str">
            <v>F3</v>
          </cell>
          <cell r="M202">
            <v>18</v>
          </cell>
          <cell r="N202" t="str">
            <v>F3 15,000-25,000</v>
          </cell>
          <cell r="O202" t="str">
            <v>002797800</v>
          </cell>
        </row>
        <row r="203">
          <cell r="A203" t="str">
            <v>27979</v>
          </cell>
          <cell r="B203" t="str">
            <v>โรงพยาบาลบึงนาราง</v>
          </cell>
          <cell r="C203" t="str">
            <v>บึงนาราง,รพช.</v>
          </cell>
          <cell r="D203" t="str">
            <v>บึงนาราง</v>
          </cell>
          <cell r="E203">
            <v>3</v>
          </cell>
          <cell r="F203" t="str">
            <v>โรงพยาบาลชุมชน</v>
          </cell>
          <cell r="G203" t="str">
            <v>รพช.</v>
          </cell>
          <cell r="H203">
            <v>66</v>
          </cell>
          <cell r="I203" t="str">
            <v>พิจิตร</v>
          </cell>
          <cell r="J203" t="str">
            <v>0</v>
          </cell>
          <cell r="K203" t="str">
            <v/>
          </cell>
          <cell r="L203" t="str">
            <v>F3</v>
          </cell>
          <cell r="M203">
            <v>17</v>
          </cell>
          <cell r="N203" t="str">
            <v>F3 &gt;=25,000</v>
          </cell>
          <cell r="O203" t="str">
            <v>002797900</v>
          </cell>
        </row>
        <row r="204">
          <cell r="A204" t="str">
            <v>27980</v>
          </cell>
          <cell r="B204" t="str">
            <v>โรงพยาบาลดงเจริญ</v>
          </cell>
          <cell r="C204" t="str">
            <v>ดงเจริญ,รพช.</v>
          </cell>
          <cell r="D204" t="str">
            <v>ดงเจริญ</v>
          </cell>
          <cell r="E204">
            <v>3</v>
          </cell>
          <cell r="F204" t="str">
            <v>โรงพยาบาลชุมชน</v>
          </cell>
          <cell r="G204" t="str">
            <v>รพช.</v>
          </cell>
          <cell r="H204">
            <v>66</v>
          </cell>
          <cell r="I204" t="str">
            <v>พิจิตร</v>
          </cell>
          <cell r="J204" t="str">
            <v>0</v>
          </cell>
          <cell r="K204" t="str">
            <v>S</v>
          </cell>
          <cell r="L204" t="str">
            <v>F3</v>
          </cell>
          <cell r="M204">
            <v>18</v>
          </cell>
          <cell r="N204" t="str">
            <v>F3 15,000-25,000</v>
          </cell>
          <cell r="O204" t="str">
            <v>002798000</v>
          </cell>
        </row>
        <row r="205">
          <cell r="A205" t="str">
            <v>10686</v>
          </cell>
          <cell r="B205" t="str">
            <v>โรงพยาบาลพระนั่งเกล้า</v>
          </cell>
          <cell r="C205" t="str">
            <v>พระนั่งเกล้า,รพท.</v>
          </cell>
          <cell r="D205" t="str">
            <v>พระนั่งเกล้า</v>
          </cell>
          <cell r="E205">
            <v>4</v>
          </cell>
          <cell r="F205" t="str">
            <v>โรงพยาบาลทั่วไป</v>
          </cell>
          <cell r="G205" t="str">
            <v>รพท.</v>
          </cell>
          <cell r="H205">
            <v>12</v>
          </cell>
          <cell r="I205" t="str">
            <v>นนทบุรี</v>
          </cell>
          <cell r="J205" t="str">
            <v>515</v>
          </cell>
          <cell r="K205" t="str">
            <v>S</v>
          </cell>
          <cell r="L205" t="str">
            <v>A</v>
          </cell>
          <cell r="M205">
            <v>3</v>
          </cell>
          <cell r="N205" t="str">
            <v>A &lt;=700</v>
          </cell>
          <cell r="O205" t="str">
            <v>001068600</v>
          </cell>
        </row>
        <row r="206">
          <cell r="A206" t="str">
            <v>10756</v>
          </cell>
          <cell r="B206" t="str">
            <v>โรงพยาบาลบางกรวย</v>
          </cell>
          <cell r="C206" t="str">
            <v>บางกรวย,รพช.</v>
          </cell>
          <cell r="D206" t="str">
            <v>บางกรวย</v>
          </cell>
          <cell r="E206">
            <v>4</v>
          </cell>
          <cell r="F206" t="str">
            <v>โรงพยาบาลชุมชน</v>
          </cell>
          <cell r="G206" t="str">
            <v>รพช.</v>
          </cell>
          <cell r="H206">
            <v>12</v>
          </cell>
          <cell r="I206" t="str">
            <v>นนทบุรี</v>
          </cell>
          <cell r="J206" t="str">
            <v>30</v>
          </cell>
          <cell r="K206" t="str">
            <v>S</v>
          </cell>
          <cell r="L206" t="str">
            <v>F1</v>
          </cell>
          <cell r="M206">
            <v>10</v>
          </cell>
          <cell r="N206" t="str">
            <v>F1 &gt;=100,000</v>
          </cell>
          <cell r="O206" t="str">
            <v>001075600</v>
          </cell>
        </row>
        <row r="207">
          <cell r="A207" t="str">
            <v>10757</v>
          </cell>
          <cell r="B207" t="str">
            <v>โรงพยาบาลบางใหญ่</v>
          </cell>
          <cell r="C207" t="str">
            <v>บางใหญ่,รพช.</v>
          </cell>
          <cell r="D207" t="str">
            <v>บางใหญ่</v>
          </cell>
          <cell r="E207">
            <v>4</v>
          </cell>
          <cell r="F207" t="str">
            <v>โรงพยาบาลชุมชน</v>
          </cell>
          <cell r="G207" t="str">
            <v>รพช.</v>
          </cell>
          <cell r="H207">
            <v>12</v>
          </cell>
          <cell r="I207" t="str">
            <v>นนทบุรี</v>
          </cell>
          <cell r="J207" t="str">
            <v>33</v>
          </cell>
          <cell r="K207" t="str">
            <v>S</v>
          </cell>
          <cell r="L207" t="str">
            <v>M2</v>
          </cell>
          <cell r="M207">
            <v>9</v>
          </cell>
          <cell r="N207" t="str">
            <v>M2 &lt;=100</v>
          </cell>
          <cell r="O207" t="str">
            <v>001075700</v>
          </cell>
        </row>
        <row r="208">
          <cell r="A208" t="str">
            <v>10758</v>
          </cell>
          <cell r="B208" t="str">
            <v>โรงพยาบาลบางบัวทอง</v>
          </cell>
          <cell r="C208" t="str">
            <v>บางบัวทอง,รพช.</v>
          </cell>
          <cell r="D208" t="str">
            <v>บางบัวทอง</v>
          </cell>
          <cell r="E208">
            <v>4</v>
          </cell>
          <cell r="F208" t="str">
            <v>โรงพยาบาลชุมชน</v>
          </cell>
          <cell r="G208" t="str">
            <v>รพช.</v>
          </cell>
          <cell r="H208">
            <v>12</v>
          </cell>
          <cell r="I208" t="str">
            <v>นนทบุรี</v>
          </cell>
          <cell r="J208" t="str">
            <v>47</v>
          </cell>
          <cell r="K208" t="str">
            <v>S</v>
          </cell>
          <cell r="L208" t="str">
            <v>M2</v>
          </cell>
          <cell r="M208">
            <v>9</v>
          </cell>
          <cell r="N208" t="str">
            <v>M2 &lt;=100</v>
          </cell>
          <cell r="O208" t="str">
            <v>001075800</v>
          </cell>
        </row>
        <row r="209">
          <cell r="A209" t="str">
            <v>10759</v>
          </cell>
          <cell r="B209" t="str">
            <v>โรงพยาบาลไทรน้อย</v>
          </cell>
          <cell r="C209" t="str">
            <v>ไทรน้อย,รพช.</v>
          </cell>
          <cell r="D209" t="str">
            <v>ไทรน้อย</v>
          </cell>
          <cell r="E209">
            <v>4</v>
          </cell>
          <cell r="F209" t="str">
            <v>โรงพยาบาลชุมชน</v>
          </cell>
          <cell r="G209" t="str">
            <v>รพช.</v>
          </cell>
          <cell r="H209">
            <v>12</v>
          </cell>
          <cell r="I209" t="str">
            <v>นนทบุรี</v>
          </cell>
          <cell r="J209" t="str">
            <v>65</v>
          </cell>
          <cell r="K209" t="str">
            <v>S</v>
          </cell>
          <cell r="L209" t="str">
            <v>F2</v>
          </cell>
          <cell r="M209">
            <v>14</v>
          </cell>
          <cell r="N209" t="str">
            <v>F2 60,000-90,000</v>
          </cell>
          <cell r="O209" t="str">
            <v>001075900</v>
          </cell>
        </row>
        <row r="210">
          <cell r="A210" t="str">
            <v>10760</v>
          </cell>
          <cell r="B210" t="str">
            <v>โรงพยาบาลปากเกร็ด</v>
          </cell>
          <cell r="C210" t="str">
            <v>ปากเกร็ด,รพช.</v>
          </cell>
          <cell r="D210" t="str">
            <v>ปากเกร็ด</v>
          </cell>
          <cell r="E210">
            <v>4</v>
          </cell>
          <cell r="F210" t="str">
            <v>โรงพยาบาลชุมชน</v>
          </cell>
          <cell r="G210" t="str">
            <v>รพช.</v>
          </cell>
          <cell r="H210">
            <v>12</v>
          </cell>
          <cell r="I210" t="str">
            <v>นนทบุรี</v>
          </cell>
          <cell r="J210" t="str">
            <v>35</v>
          </cell>
          <cell r="K210" t="str">
            <v>S</v>
          </cell>
          <cell r="L210" t="str">
            <v>F1</v>
          </cell>
          <cell r="M210">
            <v>10</v>
          </cell>
          <cell r="N210" t="str">
            <v>F1 &gt;=100,000</v>
          </cell>
          <cell r="O210" t="str">
            <v>001076000</v>
          </cell>
        </row>
        <row r="211">
          <cell r="A211" t="str">
            <v>28875</v>
          </cell>
          <cell r="B211" t="str">
            <v>โรงพยาบาลบางบัวทอง ๒</v>
          </cell>
          <cell r="C211" t="str">
            <v>บางบัวทอง ๒,รพช.</v>
          </cell>
          <cell r="D211" t="str">
            <v>บางบัวทอง ๒</v>
          </cell>
          <cell r="E211">
            <v>4</v>
          </cell>
          <cell r="F211" t="str">
            <v>โรงพยาบาลชุมชน</v>
          </cell>
          <cell r="G211" t="str">
            <v>รพช.</v>
          </cell>
          <cell r="H211">
            <v>12</v>
          </cell>
          <cell r="I211" t="str">
            <v>นนทบุรี</v>
          </cell>
          <cell r="J211" t="str">
            <v>0</v>
          </cell>
          <cell r="K211" t="str">
            <v>S</v>
          </cell>
          <cell r="L211" t="str">
            <v>F3</v>
          </cell>
          <cell r="M211">
            <v>17</v>
          </cell>
          <cell r="N211" t="str">
            <v>F3 &gt;=25,000</v>
          </cell>
          <cell r="O211" t="str">
            <v>002887500</v>
          </cell>
        </row>
        <row r="212">
          <cell r="A212" t="str">
            <v>10687</v>
          </cell>
          <cell r="B212" t="str">
            <v>โรงพยาบาลปทุมธานี</v>
          </cell>
          <cell r="C212" t="str">
            <v>ปทุมธานี,รพท.</v>
          </cell>
          <cell r="D212" t="str">
            <v>ปทุมธานี</v>
          </cell>
          <cell r="E212">
            <v>4</v>
          </cell>
          <cell r="F212" t="str">
            <v>โรงพยาบาลทั่วไป</v>
          </cell>
          <cell r="G212" t="str">
            <v>รพท.</v>
          </cell>
          <cell r="H212">
            <v>13</v>
          </cell>
          <cell r="I212" t="str">
            <v>ปทุมธานี</v>
          </cell>
          <cell r="J212" t="str">
            <v>380</v>
          </cell>
          <cell r="K212" t="str">
            <v/>
          </cell>
          <cell r="L212" t="str">
            <v>S</v>
          </cell>
          <cell r="M212">
            <v>5</v>
          </cell>
          <cell r="N212" t="str">
            <v>S &lt;=400</v>
          </cell>
          <cell r="O212" t="str">
            <v>001068700</v>
          </cell>
        </row>
        <row r="213">
          <cell r="A213" t="str">
            <v>10761</v>
          </cell>
          <cell r="B213" t="str">
            <v>โรงพยาบาลคลองหลวง</v>
          </cell>
          <cell r="C213" t="str">
            <v>คลองหลวง,รพช.</v>
          </cell>
          <cell r="D213" t="str">
            <v>คลองหลวง</v>
          </cell>
          <cell r="E213">
            <v>4</v>
          </cell>
          <cell r="F213" t="str">
            <v>โรงพยาบาลชุมชน</v>
          </cell>
          <cell r="G213" t="str">
            <v>รพช.</v>
          </cell>
          <cell r="H213">
            <v>13</v>
          </cell>
          <cell r="I213" t="str">
            <v>ปทุมธานี</v>
          </cell>
          <cell r="J213" t="str">
            <v>34</v>
          </cell>
          <cell r="K213" t="str">
            <v/>
          </cell>
          <cell r="L213" t="str">
            <v>F2</v>
          </cell>
          <cell r="M213">
            <v>13</v>
          </cell>
          <cell r="N213" t="str">
            <v>F2 &gt;=90,000</v>
          </cell>
          <cell r="O213" t="str">
            <v>001076100</v>
          </cell>
        </row>
        <row r="214">
          <cell r="A214" t="str">
            <v>10762</v>
          </cell>
          <cell r="B214" t="str">
            <v>โรงพยาบาลธัญบุรี</v>
          </cell>
          <cell r="C214" t="str">
            <v>ธัญบุรี,รพช.</v>
          </cell>
          <cell r="D214" t="str">
            <v>ธัญบุรี</v>
          </cell>
          <cell r="E214">
            <v>4</v>
          </cell>
          <cell r="F214" t="str">
            <v>โรงพยาบาลชุมชน</v>
          </cell>
          <cell r="G214" t="str">
            <v>รพช.</v>
          </cell>
          <cell r="H214">
            <v>13</v>
          </cell>
          <cell r="I214" t="str">
            <v>ปทุมธานี</v>
          </cell>
          <cell r="J214" t="str">
            <v>66</v>
          </cell>
          <cell r="K214" t="str">
            <v/>
          </cell>
          <cell r="L214" t="str">
            <v>M2</v>
          </cell>
          <cell r="M214">
            <v>9</v>
          </cell>
          <cell r="N214" t="str">
            <v>M2 &lt;=100</v>
          </cell>
          <cell r="O214" t="str">
            <v>001076200</v>
          </cell>
        </row>
        <row r="215">
          <cell r="A215" t="str">
            <v>10763</v>
          </cell>
          <cell r="B215" t="str">
            <v>โรงพยาบาลประชาธิปัตย์</v>
          </cell>
          <cell r="C215" t="str">
            <v>ประชาธิปัตย์,รพช.</v>
          </cell>
          <cell r="D215" t="str">
            <v>ประชาธิปัตย์</v>
          </cell>
          <cell r="E215">
            <v>4</v>
          </cell>
          <cell r="F215" t="str">
            <v>โรงพยาบาลชุมชน</v>
          </cell>
          <cell r="G215" t="str">
            <v>รพช.</v>
          </cell>
          <cell r="H215">
            <v>13</v>
          </cell>
          <cell r="I215" t="str">
            <v>ปทุมธานี</v>
          </cell>
          <cell r="J215" t="str">
            <v>30</v>
          </cell>
          <cell r="K215" t="str">
            <v/>
          </cell>
          <cell r="L215" t="str">
            <v>F2</v>
          </cell>
          <cell r="M215">
            <v>13</v>
          </cell>
          <cell r="N215" t="str">
            <v>F2 &gt;=90,000</v>
          </cell>
          <cell r="O215" t="str">
            <v>001076300</v>
          </cell>
        </row>
        <row r="216">
          <cell r="A216" t="str">
            <v>10764</v>
          </cell>
          <cell r="B216" t="str">
            <v>โรงพยาบาลหนองเสือ</v>
          </cell>
          <cell r="C216" t="str">
            <v>หนองเสือ,รพช.</v>
          </cell>
          <cell r="D216" t="str">
            <v>หนองเสือ</v>
          </cell>
          <cell r="E216">
            <v>4</v>
          </cell>
          <cell r="F216" t="str">
            <v>โรงพยาบาลชุมชน</v>
          </cell>
          <cell r="G216" t="str">
            <v>รพช.</v>
          </cell>
          <cell r="H216">
            <v>13</v>
          </cell>
          <cell r="I216" t="str">
            <v>ปทุมธานี</v>
          </cell>
          <cell r="J216" t="str">
            <v>36</v>
          </cell>
          <cell r="K216" t="str">
            <v/>
          </cell>
          <cell r="L216" t="str">
            <v>F2</v>
          </cell>
          <cell r="M216">
            <v>15</v>
          </cell>
          <cell r="N216" t="str">
            <v>F2 30,000-=60,000</v>
          </cell>
          <cell r="O216" t="str">
            <v>001076400</v>
          </cell>
        </row>
        <row r="217">
          <cell r="A217" t="str">
            <v>10765</v>
          </cell>
          <cell r="B217" t="str">
            <v>โรงพยาบาลลาดหลุมแก้ว</v>
          </cell>
          <cell r="C217" t="str">
            <v>ลาดหลุมแก้ว,รพช.</v>
          </cell>
          <cell r="D217" t="str">
            <v>ลาดหลุมแก้ว</v>
          </cell>
          <cell r="E217">
            <v>4</v>
          </cell>
          <cell r="F217" t="str">
            <v>โรงพยาบาลชุมชน</v>
          </cell>
          <cell r="G217" t="str">
            <v>รพช.</v>
          </cell>
          <cell r="H217">
            <v>13</v>
          </cell>
          <cell r="I217" t="str">
            <v>ปทุมธานี</v>
          </cell>
          <cell r="J217" t="str">
            <v>31</v>
          </cell>
          <cell r="K217" t="str">
            <v/>
          </cell>
          <cell r="L217" t="str">
            <v>F2</v>
          </cell>
          <cell r="M217">
            <v>14</v>
          </cell>
          <cell r="N217" t="str">
            <v>F2 60,000-90,000</v>
          </cell>
          <cell r="O217" t="str">
            <v>001076500</v>
          </cell>
        </row>
        <row r="218">
          <cell r="A218" t="str">
            <v>10766</v>
          </cell>
          <cell r="B218" t="str">
            <v>โรงพยาบาลลำลูกกา</v>
          </cell>
          <cell r="C218" t="str">
            <v>ลำลูกกา,รพช.</v>
          </cell>
          <cell r="D218" t="str">
            <v>ลำลูกกา</v>
          </cell>
          <cell r="E218">
            <v>4</v>
          </cell>
          <cell r="F218" t="str">
            <v>โรงพยาบาลชุมชน</v>
          </cell>
          <cell r="G218" t="str">
            <v>รพช.</v>
          </cell>
          <cell r="H218">
            <v>13</v>
          </cell>
          <cell r="I218" t="str">
            <v>ปทุมธานี</v>
          </cell>
          <cell r="J218" t="str">
            <v>36</v>
          </cell>
          <cell r="K218" t="str">
            <v/>
          </cell>
          <cell r="L218" t="str">
            <v>F2</v>
          </cell>
          <cell r="M218">
            <v>13</v>
          </cell>
          <cell r="N218" t="str">
            <v>F2 &gt;=90,000</v>
          </cell>
          <cell r="O218" t="str">
            <v>001076600</v>
          </cell>
        </row>
        <row r="219">
          <cell r="A219" t="str">
            <v>10767</v>
          </cell>
          <cell r="B219" t="str">
            <v>โรงพยาบาลสามโคก</v>
          </cell>
          <cell r="C219" t="str">
            <v>สามโคก,รพช.</v>
          </cell>
          <cell r="D219" t="str">
            <v>สามโคก</v>
          </cell>
          <cell r="E219">
            <v>4</v>
          </cell>
          <cell r="F219" t="str">
            <v>โรงพยาบาลชุมชน</v>
          </cell>
          <cell r="G219" t="str">
            <v>รพช.</v>
          </cell>
          <cell r="H219">
            <v>13</v>
          </cell>
          <cell r="I219" t="str">
            <v>ปทุมธานี</v>
          </cell>
          <cell r="J219" t="str">
            <v>30</v>
          </cell>
          <cell r="K219" t="str">
            <v/>
          </cell>
          <cell r="L219" t="str">
            <v>F3</v>
          </cell>
          <cell r="M219">
            <v>17</v>
          </cell>
          <cell r="N219" t="str">
            <v>F3 &gt;=25,000</v>
          </cell>
          <cell r="O219" t="str">
            <v>001076700</v>
          </cell>
        </row>
        <row r="220">
          <cell r="A220" t="str">
            <v>10660</v>
          </cell>
          <cell r="B220" t="str">
            <v>โรงพยาบาลพระนครศรีอยุธยา</v>
          </cell>
          <cell r="C220" t="str">
            <v>พระนครศรีอยุธยา,รพศ.</v>
          </cell>
          <cell r="D220" t="str">
            <v>พระนครศรีอยุธยา</v>
          </cell>
          <cell r="E220">
            <v>4</v>
          </cell>
          <cell r="F220" t="str">
            <v>โรงพยาบาลศูนย์</v>
          </cell>
          <cell r="G220" t="str">
            <v>รพศ.</v>
          </cell>
          <cell r="H220">
            <v>14</v>
          </cell>
          <cell r="I220" t="str">
            <v>พระนครศรีอยุธยา</v>
          </cell>
          <cell r="J220" t="str">
            <v>524</v>
          </cell>
          <cell r="K220" t="str">
            <v>S</v>
          </cell>
          <cell r="L220" t="str">
            <v>A</v>
          </cell>
          <cell r="M220">
            <v>3</v>
          </cell>
          <cell r="N220" t="str">
            <v>A &lt;=700</v>
          </cell>
          <cell r="O220" t="str">
            <v>001066000</v>
          </cell>
        </row>
        <row r="221">
          <cell r="A221" t="str">
            <v>10688</v>
          </cell>
          <cell r="B221" t="str">
            <v>โรงพยาบาลเสนา</v>
          </cell>
          <cell r="C221" t="str">
            <v>เสนา,รพท.</v>
          </cell>
          <cell r="D221" t="str">
            <v>เสนา</v>
          </cell>
          <cell r="E221">
            <v>4</v>
          </cell>
          <cell r="F221" t="str">
            <v>โรงพยาบาลทั่วไป</v>
          </cell>
          <cell r="G221" t="str">
            <v>รพท.</v>
          </cell>
          <cell r="H221">
            <v>14</v>
          </cell>
          <cell r="I221" t="str">
            <v>พระนครศรีอยุธยา</v>
          </cell>
          <cell r="J221" t="str">
            <v>180</v>
          </cell>
          <cell r="K221" t="str">
            <v>S</v>
          </cell>
          <cell r="L221" t="str">
            <v>M1</v>
          </cell>
          <cell r="M221">
            <v>7</v>
          </cell>
          <cell r="N221" t="str">
            <v>M1 &lt;=200</v>
          </cell>
          <cell r="O221" t="str">
            <v>001068800</v>
          </cell>
        </row>
        <row r="222">
          <cell r="A222" t="str">
            <v>10768</v>
          </cell>
          <cell r="B222" t="str">
            <v>โรงพยาบาลท่าเรือ</v>
          </cell>
          <cell r="C222" t="str">
            <v>ท่าเรือ,รพช.</v>
          </cell>
          <cell r="D222" t="str">
            <v>ท่าเรือ</v>
          </cell>
          <cell r="E222">
            <v>4</v>
          </cell>
          <cell r="F222" t="str">
            <v>โรงพยาบาลชุมชน</v>
          </cell>
          <cell r="G222" t="str">
            <v>รพช.</v>
          </cell>
          <cell r="H222">
            <v>14</v>
          </cell>
          <cell r="I222" t="str">
            <v>พระนครศรีอยุธยา</v>
          </cell>
          <cell r="J222" t="str">
            <v>30</v>
          </cell>
          <cell r="K222" t="str">
            <v>S</v>
          </cell>
          <cell r="L222" t="str">
            <v>F2</v>
          </cell>
          <cell r="M222">
            <v>15</v>
          </cell>
          <cell r="N222" t="str">
            <v>F2 30,000-=60,000</v>
          </cell>
          <cell r="O222" t="str">
            <v>001076800</v>
          </cell>
        </row>
        <row r="223">
          <cell r="A223" t="str">
            <v>10769</v>
          </cell>
          <cell r="B223" t="str">
            <v>โรงพยาบาลสมเด็จพระสังฆราช(นครหลวง)</v>
          </cell>
          <cell r="C223" t="str">
            <v>สมเด็จพระสังฆราช(นครหลวง),รพช.</v>
          </cell>
          <cell r="D223" t="str">
            <v>สมเด็จพระสังฆราช(นครหลวง)</v>
          </cell>
          <cell r="E223">
            <v>4</v>
          </cell>
          <cell r="F223" t="str">
            <v>โรงพยาบาลชุมชน</v>
          </cell>
          <cell r="G223" t="str">
            <v>รพช.</v>
          </cell>
          <cell r="H223">
            <v>14</v>
          </cell>
          <cell r="I223" t="str">
            <v>พระนครศรีอยุธยา</v>
          </cell>
          <cell r="J223" t="str">
            <v>37</v>
          </cell>
          <cell r="K223" t="str">
            <v/>
          </cell>
          <cell r="L223" t="str">
            <v>F2</v>
          </cell>
          <cell r="M223">
            <v>15</v>
          </cell>
          <cell r="N223" t="str">
            <v>F2 30,000-=60,000</v>
          </cell>
          <cell r="O223" t="str">
            <v>001076900</v>
          </cell>
        </row>
        <row r="224">
          <cell r="A224" t="str">
            <v>10770</v>
          </cell>
          <cell r="B224" t="str">
            <v>โรงพยาบาลบางไทร</v>
          </cell>
          <cell r="C224" t="str">
            <v>บางไทร,รพช.</v>
          </cell>
          <cell r="D224" t="str">
            <v>บางไทร</v>
          </cell>
          <cell r="E224">
            <v>4</v>
          </cell>
          <cell r="F224" t="str">
            <v>โรงพยาบาลชุมชน</v>
          </cell>
          <cell r="G224" t="str">
            <v>รพช.</v>
          </cell>
          <cell r="H224">
            <v>14</v>
          </cell>
          <cell r="I224" t="str">
            <v>พระนครศรีอยุธยา</v>
          </cell>
          <cell r="J224" t="str">
            <v>40</v>
          </cell>
          <cell r="K224" t="str">
            <v/>
          </cell>
          <cell r="L224" t="str">
            <v>F2</v>
          </cell>
          <cell r="M224">
            <v>15</v>
          </cell>
          <cell r="N224" t="str">
            <v>F2 30,000-=60,000</v>
          </cell>
          <cell r="O224" t="str">
            <v>001077000</v>
          </cell>
        </row>
        <row r="225">
          <cell r="A225" t="str">
            <v>10771</v>
          </cell>
          <cell r="B225" t="str">
            <v>โรงพยาบาลบางบาล</v>
          </cell>
          <cell r="C225" t="str">
            <v>บางบาล,รพช.</v>
          </cell>
          <cell r="D225" t="str">
            <v>บางบาล</v>
          </cell>
          <cell r="E225">
            <v>4</v>
          </cell>
          <cell r="F225" t="str">
            <v>โรงพยาบาลชุมชน</v>
          </cell>
          <cell r="G225" t="str">
            <v>รพช.</v>
          </cell>
          <cell r="H225">
            <v>14</v>
          </cell>
          <cell r="I225" t="str">
            <v>พระนครศรีอยุธยา</v>
          </cell>
          <cell r="J225" t="str">
            <v>30</v>
          </cell>
          <cell r="K225" t="str">
            <v/>
          </cell>
          <cell r="L225" t="str">
            <v>F2</v>
          </cell>
          <cell r="M225">
            <v>15</v>
          </cell>
          <cell r="N225" t="str">
            <v>F2 30,000-=60,000</v>
          </cell>
          <cell r="O225" t="str">
            <v>001077100</v>
          </cell>
        </row>
        <row r="226">
          <cell r="A226" t="str">
            <v>10772</v>
          </cell>
          <cell r="B226" t="str">
            <v>โรงพยาบาลบางปะอิน</v>
          </cell>
          <cell r="C226" t="str">
            <v>บางปะอิน,รพช.</v>
          </cell>
          <cell r="D226" t="str">
            <v>บางปะอิน</v>
          </cell>
          <cell r="E226">
            <v>4</v>
          </cell>
          <cell r="F226" t="str">
            <v>โรงพยาบาลชุมชน</v>
          </cell>
          <cell r="G226" t="str">
            <v>รพช.</v>
          </cell>
          <cell r="H226">
            <v>14</v>
          </cell>
          <cell r="I226" t="str">
            <v>พระนครศรีอยุธยา</v>
          </cell>
          <cell r="J226" t="str">
            <v>41</v>
          </cell>
          <cell r="K226" t="str">
            <v/>
          </cell>
          <cell r="L226" t="str">
            <v>M2</v>
          </cell>
          <cell r="M226">
            <v>9</v>
          </cell>
          <cell r="N226" t="str">
            <v>M2 &lt;=100</v>
          </cell>
          <cell r="O226" t="str">
            <v>001077200</v>
          </cell>
        </row>
        <row r="227">
          <cell r="A227" t="str">
            <v>10773</v>
          </cell>
          <cell r="B227" t="str">
            <v>โรงพยาบาลบางปะหัน</v>
          </cell>
          <cell r="C227" t="str">
            <v>บางปะหัน,รพช.</v>
          </cell>
          <cell r="D227" t="str">
            <v>บางปะหัน</v>
          </cell>
          <cell r="E227">
            <v>4</v>
          </cell>
          <cell r="F227" t="str">
            <v>โรงพยาบาลชุมชน</v>
          </cell>
          <cell r="G227" t="str">
            <v>รพช.</v>
          </cell>
          <cell r="H227">
            <v>14</v>
          </cell>
          <cell r="I227" t="str">
            <v>พระนครศรีอยุธยา</v>
          </cell>
          <cell r="J227" t="str">
            <v>36</v>
          </cell>
          <cell r="K227" t="str">
            <v>S</v>
          </cell>
          <cell r="L227" t="str">
            <v>F2</v>
          </cell>
          <cell r="M227">
            <v>15</v>
          </cell>
          <cell r="N227" t="str">
            <v>F2 30,000-=60,000</v>
          </cell>
          <cell r="O227" t="str">
            <v>001077300</v>
          </cell>
        </row>
        <row r="228">
          <cell r="A228" t="str">
            <v>10774</v>
          </cell>
          <cell r="B228" t="str">
            <v>โรงพยาบาลผักไห่</v>
          </cell>
          <cell r="C228" t="str">
            <v>ผักไห่,รพช.</v>
          </cell>
          <cell r="D228" t="str">
            <v>ผักไห่</v>
          </cell>
          <cell r="E228">
            <v>4</v>
          </cell>
          <cell r="F228" t="str">
            <v>โรงพยาบาลชุมชน</v>
          </cell>
          <cell r="G228" t="str">
            <v>รพช.</v>
          </cell>
          <cell r="H228">
            <v>14</v>
          </cell>
          <cell r="I228" t="str">
            <v>พระนครศรีอยุธยา</v>
          </cell>
          <cell r="J228" t="str">
            <v>31</v>
          </cell>
          <cell r="K228" t="str">
            <v/>
          </cell>
          <cell r="L228" t="str">
            <v>F2</v>
          </cell>
          <cell r="M228">
            <v>15</v>
          </cell>
          <cell r="N228" t="str">
            <v>F2 30,000-=60,000</v>
          </cell>
          <cell r="O228" t="str">
            <v>001077400</v>
          </cell>
        </row>
        <row r="229">
          <cell r="A229" t="str">
            <v>10775</v>
          </cell>
          <cell r="B229" t="str">
            <v>โรงพยาบาลภาชี</v>
          </cell>
          <cell r="C229" t="str">
            <v>ภาชี,รพช.</v>
          </cell>
          <cell r="D229" t="str">
            <v>ภาชี</v>
          </cell>
          <cell r="E229">
            <v>4</v>
          </cell>
          <cell r="F229" t="str">
            <v>โรงพยาบาลชุมชน</v>
          </cell>
          <cell r="G229" t="str">
            <v>รพช.</v>
          </cell>
          <cell r="H229">
            <v>14</v>
          </cell>
          <cell r="I229" t="str">
            <v>พระนครศรีอยุธยา</v>
          </cell>
          <cell r="J229" t="str">
            <v>46</v>
          </cell>
          <cell r="K229" t="str">
            <v/>
          </cell>
          <cell r="L229" t="str">
            <v>F2</v>
          </cell>
          <cell r="M229">
            <v>15</v>
          </cell>
          <cell r="N229" t="str">
            <v>F2 30,000-=60,000</v>
          </cell>
          <cell r="O229" t="str">
            <v>001077500</v>
          </cell>
        </row>
        <row r="230">
          <cell r="A230" t="str">
            <v>10776</v>
          </cell>
          <cell r="B230" t="str">
            <v>โรงพยาบาลลาดบัวหลวง</v>
          </cell>
          <cell r="C230" t="str">
            <v>ลาดบัวหลวง,รพช.</v>
          </cell>
          <cell r="D230" t="str">
            <v>ลาดบัวหลวง</v>
          </cell>
          <cell r="E230">
            <v>4</v>
          </cell>
          <cell r="F230" t="str">
            <v>โรงพยาบาลชุมชน</v>
          </cell>
          <cell r="G230" t="str">
            <v>รพช.</v>
          </cell>
          <cell r="H230">
            <v>14</v>
          </cell>
          <cell r="I230" t="str">
            <v>พระนครศรีอยุธยา</v>
          </cell>
          <cell r="J230" t="str">
            <v>34</v>
          </cell>
          <cell r="K230" t="str">
            <v>S</v>
          </cell>
          <cell r="L230" t="str">
            <v>F2</v>
          </cell>
          <cell r="M230">
            <v>15</v>
          </cell>
          <cell r="N230" t="str">
            <v>F2 30,000-=60,000</v>
          </cell>
          <cell r="O230" t="str">
            <v>001077600</v>
          </cell>
        </row>
        <row r="231">
          <cell r="A231" t="str">
            <v>10777</v>
          </cell>
          <cell r="B231" t="str">
            <v>โรงพยาบาลวังน้อย</v>
          </cell>
          <cell r="C231" t="str">
            <v>วังน้อย,รพช.</v>
          </cell>
          <cell r="D231" t="str">
            <v>วังน้อย</v>
          </cell>
          <cell r="E231">
            <v>4</v>
          </cell>
          <cell r="F231" t="str">
            <v>โรงพยาบาลชุมชน</v>
          </cell>
          <cell r="G231" t="str">
            <v>รพช.</v>
          </cell>
          <cell r="H231">
            <v>14</v>
          </cell>
          <cell r="I231" t="str">
            <v>พระนครศรีอยุธยา</v>
          </cell>
          <cell r="J231" t="str">
            <v>38</v>
          </cell>
          <cell r="K231" t="str">
            <v>S</v>
          </cell>
          <cell r="L231" t="str">
            <v>F2</v>
          </cell>
          <cell r="M231">
            <v>14</v>
          </cell>
          <cell r="N231" t="str">
            <v>F2 60,000-90,000</v>
          </cell>
          <cell r="O231" t="str">
            <v>001077700</v>
          </cell>
        </row>
        <row r="232">
          <cell r="A232" t="str">
            <v>10778</v>
          </cell>
          <cell r="B232" t="str">
            <v>โรงพยาบาลบางซ้าย</v>
          </cell>
          <cell r="C232" t="str">
            <v>บางซ้าย,รพช.</v>
          </cell>
          <cell r="D232" t="str">
            <v>บางซ้าย</v>
          </cell>
          <cell r="E232">
            <v>4</v>
          </cell>
          <cell r="F232" t="str">
            <v>โรงพยาบาลชุมชน</v>
          </cell>
          <cell r="G232" t="str">
            <v>รพช.</v>
          </cell>
          <cell r="H232">
            <v>14</v>
          </cell>
          <cell r="I232" t="str">
            <v>พระนครศรีอยุธยา</v>
          </cell>
          <cell r="J232" t="str">
            <v>12</v>
          </cell>
          <cell r="K232" t="str">
            <v/>
          </cell>
          <cell r="L232" t="str">
            <v>F3</v>
          </cell>
          <cell r="M232">
            <v>18</v>
          </cell>
          <cell r="N232" t="str">
            <v>F3 15,000-25,000</v>
          </cell>
          <cell r="O232" t="str">
            <v>001077800</v>
          </cell>
        </row>
        <row r="233">
          <cell r="A233" t="str">
            <v>10779</v>
          </cell>
          <cell r="B233" t="str">
            <v>โรงพยาบาลอุทัย</v>
          </cell>
          <cell r="C233" t="str">
            <v>อุทัย,รพช.</v>
          </cell>
          <cell r="D233" t="str">
            <v>อุทัย</v>
          </cell>
          <cell r="E233">
            <v>4</v>
          </cell>
          <cell r="F233" t="str">
            <v>โรงพยาบาลชุมชน</v>
          </cell>
          <cell r="G233" t="str">
            <v>รพช.</v>
          </cell>
          <cell r="H233">
            <v>14</v>
          </cell>
          <cell r="I233" t="str">
            <v>พระนครศรีอยุธยา</v>
          </cell>
          <cell r="J233" t="str">
            <v>31</v>
          </cell>
          <cell r="K233" t="str">
            <v/>
          </cell>
          <cell r="L233" t="str">
            <v>F2</v>
          </cell>
          <cell r="M233">
            <v>15</v>
          </cell>
          <cell r="N233" t="str">
            <v>F2 30,000-=60,000</v>
          </cell>
          <cell r="O233" t="str">
            <v>001077900</v>
          </cell>
        </row>
        <row r="234">
          <cell r="A234" t="str">
            <v>10780</v>
          </cell>
          <cell r="B234" t="str">
            <v>โรงพยาบาลมหาราช</v>
          </cell>
          <cell r="C234" t="str">
            <v>มหาราช,รพช.</v>
          </cell>
          <cell r="D234" t="str">
            <v>มหาราช</v>
          </cell>
          <cell r="E234">
            <v>4</v>
          </cell>
          <cell r="F234" t="str">
            <v>โรงพยาบาลชุมชน</v>
          </cell>
          <cell r="G234" t="str">
            <v>รพช.</v>
          </cell>
          <cell r="H234">
            <v>14</v>
          </cell>
          <cell r="I234" t="str">
            <v>พระนครศรีอยุธยา</v>
          </cell>
          <cell r="J234" t="str">
            <v>22</v>
          </cell>
          <cell r="K234" t="str">
            <v/>
          </cell>
          <cell r="L234" t="str">
            <v>F3</v>
          </cell>
          <cell r="M234">
            <v>18</v>
          </cell>
          <cell r="N234" t="str">
            <v>F3 15,000-25,000</v>
          </cell>
          <cell r="O234" t="str">
            <v>001078000</v>
          </cell>
        </row>
        <row r="235">
          <cell r="A235" t="str">
            <v>10781</v>
          </cell>
          <cell r="B235" t="str">
            <v>โรงพยาบาลบ้านแพรก</v>
          </cell>
          <cell r="C235" t="str">
            <v>บ้านแพรก,รพช.</v>
          </cell>
          <cell r="D235" t="str">
            <v>บ้านแพรก</v>
          </cell>
          <cell r="E235">
            <v>4</v>
          </cell>
          <cell r="F235" t="str">
            <v>โรงพยาบาลชุมชน</v>
          </cell>
          <cell r="G235" t="str">
            <v>รพช.</v>
          </cell>
          <cell r="H235">
            <v>14</v>
          </cell>
          <cell r="I235" t="str">
            <v>พระนครศรีอยุธยา</v>
          </cell>
          <cell r="J235" t="str">
            <v>15</v>
          </cell>
          <cell r="K235" t="str">
            <v/>
          </cell>
          <cell r="L235" t="str">
            <v>F3</v>
          </cell>
          <cell r="M235">
            <v>19</v>
          </cell>
          <cell r="N235" t="str">
            <v>F3 &lt;=15,000</v>
          </cell>
          <cell r="O235" t="str">
            <v>001078100</v>
          </cell>
        </row>
        <row r="236">
          <cell r="A236" t="str">
            <v>10689</v>
          </cell>
          <cell r="B236" t="str">
            <v>โรงพยาบาลอ่างทอง</v>
          </cell>
          <cell r="C236" t="str">
            <v>อ่างทอง,รพท.</v>
          </cell>
          <cell r="D236" t="str">
            <v>อ่างทอง</v>
          </cell>
          <cell r="E236">
            <v>4</v>
          </cell>
          <cell r="F236" t="str">
            <v>โรงพยาบาลทั่วไป</v>
          </cell>
          <cell r="G236" t="str">
            <v>รพท.</v>
          </cell>
          <cell r="H236">
            <v>15</v>
          </cell>
          <cell r="I236" t="str">
            <v>อ่างทอง</v>
          </cell>
          <cell r="J236" t="str">
            <v>324</v>
          </cell>
          <cell r="K236" t="str">
            <v/>
          </cell>
          <cell r="L236" t="str">
            <v>S</v>
          </cell>
          <cell r="M236">
            <v>5</v>
          </cell>
          <cell r="N236" t="str">
            <v>S &lt;=400</v>
          </cell>
          <cell r="O236" t="str">
            <v>001068900</v>
          </cell>
        </row>
        <row r="237">
          <cell r="A237" t="str">
            <v>10782</v>
          </cell>
          <cell r="B237" t="str">
            <v>โรงพยาบาลไชโย</v>
          </cell>
          <cell r="C237" t="str">
            <v>ไชโย,รพช.</v>
          </cell>
          <cell r="D237" t="str">
            <v>ไชโย</v>
          </cell>
          <cell r="E237">
            <v>4</v>
          </cell>
          <cell r="F237" t="str">
            <v>โรงพยาบาลชุมชน</v>
          </cell>
          <cell r="G237" t="str">
            <v>รพช.</v>
          </cell>
          <cell r="H237">
            <v>15</v>
          </cell>
          <cell r="I237" t="str">
            <v>อ่างทอง</v>
          </cell>
          <cell r="J237" t="str">
            <v>36</v>
          </cell>
          <cell r="K237" t="str">
            <v/>
          </cell>
          <cell r="L237" t="str">
            <v>F2</v>
          </cell>
          <cell r="M237">
            <v>16</v>
          </cell>
          <cell r="N237" t="str">
            <v>F2 &lt;=30,000</v>
          </cell>
          <cell r="O237" t="str">
            <v>001078200</v>
          </cell>
        </row>
        <row r="238">
          <cell r="A238" t="str">
            <v>10784</v>
          </cell>
          <cell r="B238" t="str">
            <v>โรงพยาบาลป่าโมก</v>
          </cell>
          <cell r="C238" t="str">
            <v>ป่าโมก,รพช.</v>
          </cell>
          <cell r="D238" t="str">
            <v>ป่าโมก</v>
          </cell>
          <cell r="E238">
            <v>4</v>
          </cell>
          <cell r="F238" t="str">
            <v>โรงพยาบาลชุมชน</v>
          </cell>
          <cell r="G238" t="str">
            <v>รพช.</v>
          </cell>
          <cell r="H238">
            <v>15</v>
          </cell>
          <cell r="I238" t="str">
            <v>อ่างทอง</v>
          </cell>
          <cell r="J238" t="str">
            <v>56</v>
          </cell>
          <cell r="K238" t="str">
            <v/>
          </cell>
          <cell r="L238" t="str">
            <v>F2</v>
          </cell>
          <cell r="M238">
            <v>16</v>
          </cell>
          <cell r="N238" t="str">
            <v>F2 &lt;=30,000</v>
          </cell>
          <cell r="O238" t="str">
            <v>001078400</v>
          </cell>
        </row>
        <row r="239">
          <cell r="A239" t="str">
            <v>10785</v>
          </cell>
          <cell r="B239" t="str">
            <v>โรงพยาบาลโพธิ์ทอง</v>
          </cell>
          <cell r="C239" t="str">
            <v>โพธิ์ทอง,รพช.</v>
          </cell>
          <cell r="D239" t="str">
            <v>โพธิ์ทอง</v>
          </cell>
          <cell r="E239">
            <v>4</v>
          </cell>
          <cell r="F239" t="str">
            <v>โรงพยาบาลชุมชน</v>
          </cell>
          <cell r="G239" t="str">
            <v>รพช.</v>
          </cell>
          <cell r="H239">
            <v>15</v>
          </cell>
          <cell r="I239" t="str">
            <v>อ่างทอง</v>
          </cell>
          <cell r="J239" t="str">
            <v>90</v>
          </cell>
          <cell r="K239" t="str">
            <v/>
          </cell>
          <cell r="L239" t="str">
            <v>F2</v>
          </cell>
          <cell r="M239">
            <v>15</v>
          </cell>
          <cell r="N239" t="str">
            <v>F2 30,000-=60,000</v>
          </cell>
          <cell r="O239" t="str">
            <v>001078500</v>
          </cell>
        </row>
        <row r="240">
          <cell r="A240" t="str">
            <v>10786</v>
          </cell>
          <cell r="B240" t="str">
            <v>โรงพยาบาลแสวงหา</v>
          </cell>
          <cell r="C240" t="str">
            <v>แสวงหา,รพช.</v>
          </cell>
          <cell r="D240" t="str">
            <v>แสวงหา</v>
          </cell>
          <cell r="E240">
            <v>4</v>
          </cell>
          <cell r="F240" t="str">
            <v>โรงพยาบาลชุมชน</v>
          </cell>
          <cell r="G240" t="str">
            <v>รพช.</v>
          </cell>
          <cell r="H240">
            <v>15</v>
          </cell>
          <cell r="I240" t="str">
            <v>อ่างทอง</v>
          </cell>
          <cell r="J240" t="str">
            <v>51</v>
          </cell>
          <cell r="K240" t="str">
            <v/>
          </cell>
          <cell r="L240" t="str">
            <v>F2</v>
          </cell>
          <cell r="M240">
            <v>15</v>
          </cell>
          <cell r="N240" t="str">
            <v>F2 30,000-=60,000</v>
          </cell>
          <cell r="O240" t="str">
            <v>001078600</v>
          </cell>
        </row>
        <row r="241">
          <cell r="A241" t="str">
            <v>10787</v>
          </cell>
          <cell r="B241" t="str">
            <v>โรงพยาบาลวิเศษชัยชาญ</v>
          </cell>
          <cell r="C241" t="str">
            <v>วิเศษชัยชาญ,รพช.</v>
          </cell>
          <cell r="D241" t="str">
            <v>วิเศษชัยชาญ</v>
          </cell>
          <cell r="E241">
            <v>4</v>
          </cell>
          <cell r="F241" t="str">
            <v>โรงพยาบาลชุมชน</v>
          </cell>
          <cell r="G241" t="str">
            <v>รพช.</v>
          </cell>
          <cell r="H241">
            <v>15</v>
          </cell>
          <cell r="I241" t="str">
            <v>อ่างทอง</v>
          </cell>
          <cell r="J241" t="str">
            <v>106</v>
          </cell>
          <cell r="K241" t="str">
            <v/>
          </cell>
          <cell r="L241" t="str">
            <v>F1</v>
          </cell>
          <cell r="M241">
            <v>11</v>
          </cell>
          <cell r="N241" t="str">
            <v>F1 50,000-100,000</v>
          </cell>
          <cell r="O241" t="str">
            <v>001078700</v>
          </cell>
        </row>
        <row r="242">
          <cell r="A242" t="str">
            <v>10788</v>
          </cell>
          <cell r="B242" t="str">
            <v>โรงพยาบาลสามโก้</v>
          </cell>
          <cell r="C242" t="str">
            <v>สามโก้,รพช.</v>
          </cell>
          <cell r="D242" t="str">
            <v>สามโก้</v>
          </cell>
          <cell r="E242">
            <v>4</v>
          </cell>
          <cell r="F242" t="str">
            <v>โรงพยาบาลชุมชน</v>
          </cell>
          <cell r="G242" t="str">
            <v>รพช.</v>
          </cell>
          <cell r="H242">
            <v>15</v>
          </cell>
          <cell r="I242" t="str">
            <v>อ่างทอง</v>
          </cell>
          <cell r="J242" t="str">
            <v>36</v>
          </cell>
          <cell r="K242" t="str">
            <v/>
          </cell>
          <cell r="L242" t="str">
            <v>F3</v>
          </cell>
          <cell r="M242">
            <v>18</v>
          </cell>
          <cell r="N242" t="str">
            <v>F3 15,000-25,000</v>
          </cell>
          <cell r="O242" t="str">
            <v>001078800</v>
          </cell>
        </row>
        <row r="243">
          <cell r="A243" t="str">
            <v>10690</v>
          </cell>
          <cell r="B243" t="str">
            <v>โรงพยาบาลพระนารายณ์มหาราช</v>
          </cell>
          <cell r="C243" t="str">
            <v>พระนารายณ์มหาราช,รพท.</v>
          </cell>
          <cell r="D243" t="str">
            <v>พระนารายณ์มหาราช</v>
          </cell>
          <cell r="E243">
            <v>4</v>
          </cell>
          <cell r="F243" t="str">
            <v>โรงพยาบาลทั่วไป</v>
          </cell>
          <cell r="G243" t="str">
            <v>รพท.</v>
          </cell>
          <cell r="H243">
            <v>16</v>
          </cell>
          <cell r="I243" t="str">
            <v>ลพบุรี</v>
          </cell>
          <cell r="J243" t="str">
            <v>428</v>
          </cell>
          <cell r="K243" t="str">
            <v>S</v>
          </cell>
          <cell r="L243" t="str">
            <v>S</v>
          </cell>
          <cell r="M243">
            <v>4</v>
          </cell>
          <cell r="N243" t="str">
            <v>S &gt;400</v>
          </cell>
          <cell r="O243" t="str">
            <v>001069000</v>
          </cell>
        </row>
        <row r="244">
          <cell r="A244" t="str">
            <v>10691</v>
          </cell>
          <cell r="B244" t="str">
            <v>โรงพยาบาลบ้านหมี่</v>
          </cell>
          <cell r="C244" t="str">
            <v>บ้านหมี่,รพท.</v>
          </cell>
          <cell r="D244" t="str">
            <v>บ้านหมี่</v>
          </cell>
          <cell r="E244">
            <v>4</v>
          </cell>
          <cell r="F244" t="str">
            <v>โรงพยาบาลทั่วไป</v>
          </cell>
          <cell r="G244" t="str">
            <v>รพท.</v>
          </cell>
          <cell r="H244">
            <v>16</v>
          </cell>
          <cell r="I244" t="str">
            <v>ลพบุรี</v>
          </cell>
          <cell r="J244" t="str">
            <v>258</v>
          </cell>
          <cell r="K244" t="str">
            <v>S</v>
          </cell>
          <cell r="L244" t="str">
            <v>M1</v>
          </cell>
          <cell r="M244">
            <v>6</v>
          </cell>
          <cell r="N244" t="str">
            <v>M1 &gt;200</v>
          </cell>
          <cell r="O244" t="str">
            <v>001069100</v>
          </cell>
        </row>
        <row r="245">
          <cell r="A245" t="str">
            <v>10789</v>
          </cell>
          <cell r="B245" t="str">
            <v>โรงพยาบาลพัฒนานิคม</v>
          </cell>
          <cell r="C245" t="str">
            <v>พัฒนานิคม,รพช.</v>
          </cell>
          <cell r="D245" t="str">
            <v>พัฒนานิคม</v>
          </cell>
          <cell r="E245">
            <v>4</v>
          </cell>
          <cell r="F245" t="str">
            <v>โรงพยาบาลชุมชน</v>
          </cell>
          <cell r="G245" t="str">
            <v>รพช.</v>
          </cell>
          <cell r="H245">
            <v>16</v>
          </cell>
          <cell r="I245" t="str">
            <v>ลพบุรี</v>
          </cell>
          <cell r="J245" t="str">
            <v>66</v>
          </cell>
          <cell r="K245" t="str">
            <v>S</v>
          </cell>
          <cell r="L245" t="str">
            <v>F2</v>
          </cell>
          <cell r="M245">
            <v>14</v>
          </cell>
          <cell r="N245" t="str">
            <v>F2 60,000-90,000</v>
          </cell>
          <cell r="O245" t="str">
            <v>001078900</v>
          </cell>
        </row>
        <row r="246">
          <cell r="A246" t="str">
            <v>10790</v>
          </cell>
          <cell r="B246" t="str">
            <v>โรงพยาบาลโคกสำโรง</v>
          </cell>
          <cell r="C246" t="str">
            <v>โคกสำโรง,รพช.</v>
          </cell>
          <cell r="D246" t="str">
            <v>โคกสำโรง</v>
          </cell>
          <cell r="E246">
            <v>4</v>
          </cell>
          <cell r="F246" t="str">
            <v>โรงพยาบาลชุมชน</v>
          </cell>
          <cell r="G246" t="str">
            <v>รพช.</v>
          </cell>
          <cell r="H246">
            <v>16</v>
          </cell>
          <cell r="I246" t="str">
            <v>ลพบุรี</v>
          </cell>
          <cell r="J246" t="str">
            <v>123</v>
          </cell>
          <cell r="K246" t="str">
            <v>S</v>
          </cell>
          <cell r="L246" t="str">
            <v>M2</v>
          </cell>
          <cell r="M246">
            <v>8</v>
          </cell>
          <cell r="N246" t="str">
            <v>M2 &gt;100</v>
          </cell>
          <cell r="O246" t="str">
            <v>001079000</v>
          </cell>
        </row>
        <row r="247">
          <cell r="A247" t="str">
            <v>10791</v>
          </cell>
          <cell r="B247" t="str">
            <v>โรงพยาบาลชัยบาดาล</v>
          </cell>
          <cell r="C247" t="str">
            <v>ชัยบาดาล,รพช.</v>
          </cell>
          <cell r="D247" t="str">
            <v>ชัยบาดาล</v>
          </cell>
          <cell r="E247">
            <v>4</v>
          </cell>
          <cell r="F247" t="str">
            <v>โรงพยาบาลชุมชน</v>
          </cell>
          <cell r="G247" t="str">
            <v>รพช.</v>
          </cell>
          <cell r="H247">
            <v>16</v>
          </cell>
          <cell r="I247" t="str">
            <v>ลพบุรี</v>
          </cell>
          <cell r="J247" t="str">
            <v>154</v>
          </cell>
          <cell r="K247" t="str">
            <v>S</v>
          </cell>
          <cell r="L247" t="str">
            <v>M2</v>
          </cell>
          <cell r="M247">
            <v>8</v>
          </cell>
          <cell r="N247" t="str">
            <v>M2 &gt;100</v>
          </cell>
          <cell r="O247" t="str">
            <v>001079100</v>
          </cell>
        </row>
        <row r="248">
          <cell r="A248" t="str">
            <v>10792</v>
          </cell>
          <cell r="B248" t="str">
            <v>โรงพยาบาลท่าวุ้ง</v>
          </cell>
          <cell r="C248" t="str">
            <v>ท่าวุ้ง,รพช.</v>
          </cell>
          <cell r="D248" t="str">
            <v>ท่าวุ้ง</v>
          </cell>
          <cell r="E248">
            <v>4</v>
          </cell>
          <cell r="F248" t="str">
            <v>โรงพยาบาลชุมชน</v>
          </cell>
          <cell r="G248" t="str">
            <v>รพช.</v>
          </cell>
          <cell r="H248">
            <v>16</v>
          </cell>
          <cell r="I248" t="str">
            <v>ลพบุรี</v>
          </cell>
          <cell r="J248" t="str">
            <v>53</v>
          </cell>
          <cell r="K248" t="str">
            <v>S</v>
          </cell>
          <cell r="L248" t="str">
            <v>F2</v>
          </cell>
          <cell r="M248">
            <v>15</v>
          </cell>
          <cell r="N248" t="str">
            <v>F2 30,000-=60,000</v>
          </cell>
          <cell r="O248" t="str">
            <v>001079200</v>
          </cell>
        </row>
        <row r="249">
          <cell r="A249" t="str">
            <v>10793</v>
          </cell>
          <cell r="B249" t="str">
            <v>โรงพยาบาลท่าหลวง</v>
          </cell>
          <cell r="C249" t="str">
            <v>ท่าหลวง,รพช.</v>
          </cell>
          <cell r="D249" t="str">
            <v>ท่าหลวง</v>
          </cell>
          <cell r="E249">
            <v>4</v>
          </cell>
          <cell r="F249" t="str">
            <v>โรงพยาบาลชุมชน</v>
          </cell>
          <cell r="G249" t="str">
            <v>รพช.</v>
          </cell>
          <cell r="H249">
            <v>16</v>
          </cell>
          <cell r="I249" t="str">
            <v>ลพบุรี</v>
          </cell>
          <cell r="J249" t="str">
            <v>31</v>
          </cell>
          <cell r="K249" t="str">
            <v>S</v>
          </cell>
          <cell r="L249" t="str">
            <v>F2</v>
          </cell>
          <cell r="M249">
            <v>16</v>
          </cell>
          <cell r="N249" t="str">
            <v>F2 &lt;=30,000</v>
          </cell>
          <cell r="O249" t="str">
            <v>001079300</v>
          </cell>
        </row>
        <row r="250">
          <cell r="A250" t="str">
            <v>10794</v>
          </cell>
          <cell r="B250" t="str">
            <v>โรงพยาบาลสระโบสถ์</v>
          </cell>
          <cell r="C250" t="str">
            <v>สระโบสถ์,รพช.</v>
          </cell>
          <cell r="D250" t="str">
            <v>สระโบสถ์</v>
          </cell>
          <cell r="E250">
            <v>4</v>
          </cell>
          <cell r="F250" t="str">
            <v>โรงพยาบาลชุมชน</v>
          </cell>
          <cell r="G250" t="str">
            <v>รพช.</v>
          </cell>
          <cell r="H250">
            <v>16</v>
          </cell>
          <cell r="I250" t="str">
            <v>ลพบุรี</v>
          </cell>
          <cell r="J250" t="str">
            <v>30</v>
          </cell>
          <cell r="K250" t="str">
            <v>S</v>
          </cell>
          <cell r="L250" t="str">
            <v>F3</v>
          </cell>
          <cell r="M250">
            <v>18</v>
          </cell>
          <cell r="N250" t="str">
            <v>F3 15,000-25,000</v>
          </cell>
          <cell r="O250" t="str">
            <v>001079400</v>
          </cell>
        </row>
        <row r="251">
          <cell r="A251" t="str">
            <v>10795</v>
          </cell>
          <cell r="B251" t="str">
            <v>โรงพยาบาลโคกเจริญ</v>
          </cell>
          <cell r="C251" t="str">
            <v>โคกเจริญ,รพช.</v>
          </cell>
          <cell r="D251" t="str">
            <v>โคกเจริญ</v>
          </cell>
          <cell r="E251">
            <v>4</v>
          </cell>
          <cell r="F251" t="str">
            <v>โรงพยาบาลชุมชน</v>
          </cell>
          <cell r="G251" t="str">
            <v>รพช.</v>
          </cell>
          <cell r="H251">
            <v>16</v>
          </cell>
          <cell r="I251" t="str">
            <v>ลพบุรี</v>
          </cell>
          <cell r="J251" t="str">
            <v>30</v>
          </cell>
          <cell r="K251" t="str">
            <v>S</v>
          </cell>
          <cell r="L251" t="str">
            <v>F3</v>
          </cell>
          <cell r="M251">
            <v>18</v>
          </cell>
          <cell r="N251" t="str">
            <v>F3 15,000-25,000</v>
          </cell>
          <cell r="O251" t="str">
            <v>001079500</v>
          </cell>
        </row>
        <row r="252">
          <cell r="A252" t="str">
            <v>10796</v>
          </cell>
          <cell r="B252" t="str">
            <v>โรงพยาบาลลำสนธิ</v>
          </cell>
          <cell r="C252" t="str">
            <v>ลำสนธิ,รพช.</v>
          </cell>
          <cell r="D252" t="str">
            <v>ลำสนธิ</v>
          </cell>
          <cell r="E252">
            <v>4</v>
          </cell>
          <cell r="F252" t="str">
            <v>โรงพยาบาลชุมชน</v>
          </cell>
          <cell r="G252" t="str">
            <v>รพช.</v>
          </cell>
          <cell r="H252">
            <v>16</v>
          </cell>
          <cell r="I252" t="str">
            <v>ลพบุรี</v>
          </cell>
          <cell r="J252" t="str">
            <v>30</v>
          </cell>
          <cell r="K252" t="str">
            <v>S</v>
          </cell>
          <cell r="L252" t="str">
            <v>F2</v>
          </cell>
          <cell r="M252">
            <v>16</v>
          </cell>
          <cell r="N252" t="str">
            <v>F2 &lt;=30,000</v>
          </cell>
          <cell r="O252" t="str">
            <v>001079600</v>
          </cell>
        </row>
        <row r="253">
          <cell r="A253" t="str">
            <v>10797</v>
          </cell>
          <cell r="B253" t="str">
            <v>โรงพยาบาลหนองม่วง</v>
          </cell>
          <cell r="C253" t="str">
            <v>หนองม่วง,รพช.</v>
          </cell>
          <cell r="D253" t="str">
            <v>หนองม่วง</v>
          </cell>
          <cell r="E253">
            <v>4</v>
          </cell>
          <cell r="F253" t="str">
            <v>โรงพยาบาลชุมชน</v>
          </cell>
          <cell r="G253" t="str">
            <v>รพช.</v>
          </cell>
          <cell r="H253">
            <v>16</v>
          </cell>
          <cell r="I253" t="str">
            <v>ลพบุรี</v>
          </cell>
          <cell r="J253" t="str">
            <v>35</v>
          </cell>
          <cell r="K253" t="str">
            <v>S</v>
          </cell>
          <cell r="L253" t="str">
            <v>F2</v>
          </cell>
          <cell r="M253">
            <v>15</v>
          </cell>
          <cell r="N253" t="str">
            <v>F2 30,000-=60,000</v>
          </cell>
          <cell r="O253" t="str">
            <v>001079700</v>
          </cell>
        </row>
        <row r="254">
          <cell r="A254" t="str">
            <v>10692</v>
          </cell>
          <cell r="B254" t="str">
            <v>โรงพยาบาลสิงห์บุรี</v>
          </cell>
          <cell r="C254" t="str">
            <v>สิงห์บุรี,รพท.</v>
          </cell>
          <cell r="D254" t="str">
            <v>สิงห์บุรี</v>
          </cell>
          <cell r="E254">
            <v>4</v>
          </cell>
          <cell r="F254" t="str">
            <v>โรงพยาบาลทั่วไป</v>
          </cell>
          <cell r="G254" t="str">
            <v>รพท.</v>
          </cell>
          <cell r="H254">
            <v>17</v>
          </cell>
          <cell r="I254" t="str">
            <v>สิงห์บุรี</v>
          </cell>
          <cell r="J254" t="str">
            <v>280</v>
          </cell>
          <cell r="K254" t="str">
            <v>S</v>
          </cell>
          <cell r="L254" t="str">
            <v>S</v>
          </cell>
          <cell r="M254">
            <v>5</v>
          </cell>
          <cell r="N254" t="str">
            <v>S &lt;=400</v>
          </cell>
          <cell r="O254" t="str">
            <v>001069200</v>
          </cell>
        </row>
        <row r="255">
          <cell r="A255" t="str">
            <v>10693</v>
          </cell>
          <cell r="B255" t="str">
            <v>โรงพยาบาลอินทร์บุรี</v>
          </cell>
          <cell r="C255" t="str">
            <v>อินทร์บุรี,รพท.</v>
          </cell>
          <cell r="D255" t="str">
            <v>อินทร์บุรี</v>
          </cell>
          <cell r="E255">
            <v>4</v>
          </cell>
          <cell r="F255" t="str">
            <v>โรงพยาบาลทั่วไป</v>
          </cell>
          <cell r="G255" t="str">
            <v>รพท.</v>
          </cell>
          <cell r="H255">
            <v>17</v>
          </cell>
          <cell r="I255" t="str">
            <v>สิงห์บุรี</v>
          </cell>
          <cell r="J255" t="str">
            <v>218</v>
          </cell>
          <cell r="K255" t="str">
            <v/>
          </cell>
          <cell r="L255" t="str">
            <v>M1</v>
          </cell>
          <cell r="M255">
            <v>6</v>
          </cell>
          <cell r="N255" t="str">
            <v>M1 &gt;200</v>
          </cell>
          <cell r="O255" t="str">
            <v>001069300</v>
          </cell>
        </row>
        <row r="256">
          <cell r="A256" t="str">
            <v>10798</v>
          </cell>
          <cell r="B256" t="str">
            <v>โรงพยาบาลบางระจัน</v>
          </cell>
          <cell r="C256" t="str">
            <v>บางระจัน,รพช.</v>
          </cell>
          <cell r="D256" t="str">
            <v>บางระจัน</v>
          </cell>
          <cell r="E256">
            <v>4</v>
          </cell>
          <cell r="F256" t="str">
            <v>โรงพยาบาลชุมชน</v>
          </cell>
          <cell r="G256" t="str">
            <v>รพช.</v>
          </cell>
          <cell r="H256">
            <v>17</v>
          </cell>
          <cell r="I256" t="str">
            <v>สิงห์บุรี</v>
          </cell>
          <cell r="J256" t="str">
            <v>30</v>
          </cell>
          <cell r="K256" t="str">
            <v>S</v>
          </cell>
          <cell r="L256" t="str">
            <v>F2</v>
          </cell>
          <cell r="M256">
            <v>16</v>
          </cell>
          <cell r="N256" t="str">
            <v>F2 &lt;=30,000</v>
          </cell>
          <cell r="O256" t="str">
            <v>001079800</v>
          </cell>
        </row>
        <row r="257">
          <cell r="A257" t="str">
            <v>10799</v>
          </cell>
          <cell r="B257" t="str">
            <v>โรงพยาบาลค่ายบางระจัน</v>
          </cell>
          <cell r="C257" t="str">
            <v>ค่ายบางระจัน,รพช.</v>
          </cell>
          <cell r="D257" t="str">
            <v>ค่ายบางระจัน</v>
          </cell>
          <cell r="E257">
            <v>4</v>
          </cell>
          <cell r="F257" t="str">
            <v>โรงพยาบาลชุมชน</v>
          </cell>
          <cell r="G257" t="str">
            <v>รพช.</v>
          </cell>
          <cell r="H257">
            <v>17</v>
          </cell>
          <cell r="I257" t="str">
            <v>สิงห์บุรี</v>
          </cell>
          <cell r="J257" t="str">
            <v>30</v>
          </cell>
          <cell r="K257" t="str">
            <v>S</v>
          </cell>
          <cell r="L257" t="str">
            <v>F2</v>
          </cell>
          <cell r="M257">
            <v>15</v>
          </cell>
          <cell r="N257" t="str">
            <v>F2 30,000-=60,000</v>
          </cell>
          <cell r="O257" t="str">
            <v>001079900</v>
          </cell>
        </row>
        <row r="258">
          <cell r="A258" t="str">
            <v>10800</v>
          </cell>
          <cell r="B258" t="str">
            <v>โรงพยาบาลพรหมบุรี</v>
          </cell>
          <cell r="C258" t="str">
            <v>พรหมบุรี,รพช.</v>
          </cell>
          <cell r="D258" t="str">
            <v>พรหมบุรี</v>
          </cell>
          <cell r="E258">
            <v>4</v>
          </cell>
          <cell r="F258" t="str">
            <v>โรงพยาบาลชุมชน</v>
          </cell>
          <cell r="G258" t="str">
            <v>รพช.</v>
          </cell>
          <cell r="H258">
            <v>17</v>
          </cell>
          <cell r="I258" t="str">
            <v>สิงห์บุรี</v>
          </cell>
          <cell r="J258" t="str">
            <v>30</v>
          </cell>
          <cell r="K258" t="str">
            <v>S</v>
          </cell>
          <cell r="L258" t="str">
            <v>F3</v>
          </cell>
          <cell r="M258">
            <v>18</v>
          </cell>
          <cell r="N258" t="str">
            <v>F3 15,000-25,000</v>
          </cell>
          <cell r="O258" t="str">
            <v>001080000</v>
          </cell>
        </row>
        <row r="259">
          <cell r="A259" t="str">
            <v>10801</v>
          </cell>
          <cell r="B259" t="str">
            <v>โรงพยาบาลท่าช้าง</v>
          </cell>
          <cell r="C259" t="str">
            <v>ท่าช้าง,รพช.</v>
          </cell>
          <cell r="D259" t="str">
            <v>ท่าช้าง</v>
          </cell>
          <cell r="E259">
            <v>4</v>
          </cell>
          <cell r="F259" t="str">
            <v>โรงพยาบาลชุมชน</v>
          </cell>
          <cell r="G259" t="str">
            <v>รพช.</v>
          </cell>
          <cell r="H259">
            <v>17</v>
          </cell>
          <cell r="I259" t="str">
            <v>สิงห์บุรี</v>
          </cell>
          <cell r="J259" t="str">
            <v>32</v>
          </cell>
          <cell r="K259" t="str">
            <v>S</v>
          </cell>
          <cell r="L259" t="str">
            <v>F2</v>
          </cell>
          <cell r="M259">
            <v>16</v>
          </cell>
          <cell r="N259" t="str">
            <v>F2 &lt;=30,000</v>
          </cell>
          <cell r="O259" t="str">
            <v>001080100</v>
          </cell>
        </row>
        <row r="260">
          <cell r="A260" t="str">
            <v>10661</v>
          </cell>
          <cell r="B260" t="str">
            <v>โรงพยาบาลสระบุรี</v>
          </cell>
          <cell r="C260" t="str">
            <v>สระบุรี,รพศ.</v>
          </cell>
          <cell r="D260" t="str">
            <v>สระบุรี</v>
          </cell>
          <cell r="E260">
            <v>4</v>
          </cell>
          <cell r="F260" t="str">
            <v>โรงพยาบาลศูนย์</v>
          </cell>
          <cell r="G260" t="str">
            <v>รพศ.</v>
          </cell>
          <cell r="H260">
            <v>19</v>
          </cell>
          <cell r="I260" t="str">
            <v>สระบุรี</v>
          </cell>
          <cell r="J260" t="str">
            <v>700</v>
          </cell>
          <cell r="K260" t="str">
            <v/>
          </cell>
          <cell r="L260" t="str">
            <v>A</v>
          </cell>
          <cell r="M260">
            <v>3</v>
          </cell>
          <cell r="N260" t="str">
            <v>A &lt;=700</v>
          </cell>
          <cell r="O260" t="str">
            <v>001066100</v>
          </cell>
        </row>
        <row r="261">
          <cell r="A261" t="str">
            <v>10695</v>
          </cell>
          <cell r="B261" t="str">
            <v>โรงพยาบาลพระพุทธบาท</v>
          </cell>
          <cell r="C261" t="str">
            <v>พระพุทธบาท,รพท.</v>
          </cell>
          <cell r="D261" t="str">
            <v>พระพุทธบาท</v>
          </cell>
          <cell r="E261">
            <v>4</v>
          </cell>
          <cell r="F261" t="str">
            <v>โรงพยาบาลทั่วไป</v>
          </cell>
          <cell r="G261" t="str">
            <v>รพท.</v>
          </cell>
          <cell r="H261">
            <v>19</v>
          </cell>
          <cell r="I261" t="str">
            <v>สระบุรี</v>
          </cell>
          <cell r="J261" t="str">
            <v>315</v>
          </cell>
          <cell r="K261" t="str">
            <v/>
          </cell>
          <cell r="L261" t="str">
            <v>M1</v>
          </cell>
          <cell r="M261">
            <v>6</v>
          </cell>
          <cell r="N261" t="str">
            <v>M1 &gt;200</v>
          </cell>
          <cell r="O261" t="str">
            <v>001069500</v>
          </cell>
        </row>
        <row r="262">
          <cell r="A262" t="str">
            <v>10807</v>
          </cell>
          <cell r="B262" t="str">
            <v>โรงพยาบาลแก่งคอย</v>
          </cell>
          <cell r="C262" t="str">
            <v>แก่งคอย,รพช.</v>
          </cell>
          <cell r="D262" t="str">
            <v>แก่งคอย</v>
          </cell>
          <cell r="E262">
            <v>4</v>
          </cell>
          <cell r="F262" t="str">
            <v>โรงพยาบาลชุมชน</v>
          </cell>
          <cell r="G262" t="str">
            <v>รพช.</v>
          </cell>
          <cell r="H262">
            <v>19</v>
          </cell>
          <cell r="I262" t="str">
            <v>สระบุรี</v>
          </cell>
          <cell r="J262" t="str">
            <v>61</v>
          </cell>
          <cell r="K262" t="str">
            <v/>
          </cell>
          <cell r="L262" t="str">
            <v>F2</v>
          </cell>
          <cell r="M262">
            <v>13</v>
          </cell>
          <cell r="N262" t="str">
            <v>F2 &gt;=90,000</v>
          </cell>
          <cell r="O262" t="str">
            <v>001080700</v>
          </cell>
        </row>
        <row r="263">
          <cell r="A263" t="str">
            <v>10808</v>
          </cell>
          <cell r="B263" t="str">
            <v>โรงพยาบาลหนองแค</v>
          </cell>
          <cell r="C263" t="str">
            <v>หนองแค,รพช.</v>
          </cell>
          <cell r="D263" t="str">
            <v>หนองแค</v>
          </cell>
          <cell r="E263">
            <v>4</v>
          </cell>
          <cell r="F263" t="str">
            <v>โรงพยาบาลชุมชน</v>
          </cell>
          <cell r="G263" t="str">
            <v>รพช.</v>
          </cell>
          <cell r="H263">
            <v>19</v>
          </cell>
          <cell r="I263" t="str">
            <v>สระบุรี</v>
          </cell>
          <cell r="J263" t="str">
            <v>72</v>
          </cell>
          <cell r="K263" t="str">
            <v/>
          </cell>
          <cell r="L263" t="str">
            <v>F2</v>
          </cell>
          <cell r="M263">
            <v>13</v>
          </cell>
          <cell r="N263" t="str">
            <v>F2 &gt;=90,000</v>
          </cell>
          <cell r="O263" t="str">
            <v>001080800</v>
          </cell>
        </row>
        <row r="264">
          <cell r="A264" t="str">
            <v>10809</v>
          </cell>
          <cell r="B264" t="str">
            <v>โรงพยาบาลวิหารแดง</v>
          </cell>
          <cell r="C264" t="str">
            <v>วิหารแดง,รพช.</v>
          </cell>
          <cell r="D264" t="str">
            <v>วิหารแดง</v>
          </cell>
          <cell r="E264">
            <v>4</v>
          </cell>
          <cell r="F264" t="str">
            <v>โรงพยาบาลชุมชน</v>
          </cell>
          <cell r="G264" t="str">
            <v>รพช.</v>
          </cell>
          <cell r="H264">
            <v>19</v>
          </cell>
          <cell r="I264" t="str">
            <v>สระบุรี</v>
          </cell>
          <cell r="J264" t="str">
            <v>42</v>
          </cell>
          <cell r="K264" t="str">
            <v/>
          </cell>
          <cell r="L264" t="str">
            <v>F2</v>
          </cell>
          <cell r="M264">
            <v>15</v>
          </cell>
          <cell r="N264" t="str">
            <v>F2 30,000-=60,000</v>
          </cell>
          <cell r="O264" t="str">
            <v>001080900</v>
          </cell>
        </row>
        <row r="265">
          <cell r="A265" t="str">
            <v>10810</v>
          </cell>
          <cell r="B265" t="str">
            <v>โรงพยาบาลหนองแซง</v>
          </cell>
          <cell r="C265" t="str">
            <v>หนองแซง,รพช.</v>
          </cell>
          <cell r="D265" t="str">
            <v>หนองแซง</v>
          </cell>
          <cell r="E265">
            <v>4</v>
          </cell>
          <cell r="F265" t="str">
            <v>โรงพยาบาลชุมชน</v>
          </cell>
          <cell r="G265" t="str">
            <v>รพช.</v>
          </cell>
          <cell r="H265">
            <v>19</v>
          </cell>
          <cell r="I265" t="str">
            <v>สระบุรี</v>
          </cell>
          <cell r="J265" t="str">
            <v>24</v>
          </cell>
          <cell r="K265" t="str">
            <v/>
          </cell>
          <cell r="L265" t="str">
            <v>F2</v>
          </cell>
          <cell r="M265">
            <v>16</v>
          </cell>
          <cell r="N265" t="str">
            <v>F2 &lt;=30,000</v>
          </cell>
          <cell r="O265" t="str">
            <v>001081000</v>
          </cell>
        </row>
        <row r="266">
          <cell r="A266" t="str">
            <v>10811</v>
          </cell>
          <cell r="B266" t="str">
            <v>โรงพยาบาลบ้านหมอ</v>
          </cell>
          <cell r="C266" t="str">
            <v>บ้านหมอ,รพช.</v>
          </cell>
          <cell r="D266" t="str">
            <v>บ้านหมอ</v>
          </cell>
          <cell r="E266">
            <v>4</v>
          </cell>
          <cell r="F266" t="str">
            <v>โรงพยาบาลชุมชน</v>
          </cell>
          <cell r="G266" t="str">
            <v>รพช.</v>
          </cell>
          <cell r="H266">
            <v>19</v>
          </cell>
          <cell r="I266" t="str">
            <v>สระบุรี</v>
          </cell>
          <cell r="J266" t="str">
            <v>32</v>
          </cell>
          <cell r="K266" t="str">
            <v/>
          </cell>
          <cell r="L266" t="str">
            <v>F2</v>
          </cell>
          <cell r="M266">
            <v>15</v>
          </cell>
          <cell r="N266" t="str">
            <v>F2 30,000-=60,000</v>
          </cell>
          <cell r="O266" t="str">
            <v>001081100</v>
          </cell>
        </row>
        <row r="267">
          <cell r="A267" t="str">
            <v>10812</v>
          </cell>
          <cell r="B267" t="str">
            <v>โรงพยาบาลดอนพุด</v>
          </cell>
          <cell r="C267" t="str">
            <v>ดอนพุด,รพช.</v>
          </cell>
          <cell r="D267" t="str">
            <v>ดอนพุด</v>
          </cell>
          <cell r="E267">
            <v>4</v>
          </cell>
          <cell r="F267" t="str">
            <v>โรงพยาบาลชุมชน</v>
          </cell>
          <cell r="G267" t="str">
            <v>รพช.</v>
          </cell>
          <cell r="H267">
            <v>19</v>
          </cell>
          <cell r="I267" t="str">
            <v>สระบุรี</v>
          </cell>
          <cell r="J267" t="str">
            <v>15</v>
          </cell>
          <cell r="K267" t="str">
            <v/>
          </cell>
          <cell r="L267" t="str">
            <v>F3</v>
          </cell>
          <cell r="M267">
            <v>19</v>
          </cell>
          <cell r="N267" t="str">
            <v>F3 &lt;=15,000</v>
          </cell>
          <cell r="O267" t="str">
            <v>001081200</v>
          </cell>
        </row>
        <row r="268">
          <cell r="A268" t="str">
            <v>10813</v>
          </cell>
          <cell r="B268" t="str">
            <v>โรงพยาบาลหนองโดน</v>
          </cell>
          <cell r="C268" t="str">
            <v>หนองโดน,รพช.</v>
          </cell>
          <cell r="D268" t="str">
            <v>หนองโดน</v>
          </cell>
          <cell r="E268">
            <v>4</v>
          </cell>
          <cell r="F268" t="str">
            <v>โรงพยาบาลชุมชน</v>
          </cell>
          <cell r="G268" t="str">
            <v>รพช.</v>
          </cell>
          <cell r="H268">
            <v>19</v>
          </cell>
          <cell r="I268" t="str">
            <v>สระบุรี</v>
          </cell>
          <cell r="J268" t="str">
            <v>20</v>
          </cell>
          <cell r="K268" t="str">
            <v/>
          </cell>
          <cell r="L268" t="str">
            <v>F3</v>
          </cell>
          <cell r="M268">
            <v>19</v>
          </cell>
          <cell r="N268" t="str">
            <v>F3 &lt;=15,000</v>
          </cell>
          <cell r="O268" t="str">
            <v>001081300</v>
          </cell>
        </row>
        <row r="269">
          <cell r="A269" t="str">
            <v>10814</v>
          </cell>
          <cell r="B269" t="str">
            <v>โรงพยาบาลเสาไห้</v>
          </cell>
          <cell r="C269" t="str">
            <v>เสาไห้,รพช.</v>
          </cell>
          <cell r="D269" t="str">
            <v>เสาไห้</v>
          </cell>
          <cell r="E269">
            <v>4</v>
          </cell>
          <cell r="F269" t="str">
            <v>โรงพยาบาลชุมชน</v>
          </cell>
          <cell r="G269" t="str">
            <v>รพช.</v>
          </cell>
          <cell r="H269">
            <v>19</v>
          </cell>
          <cell r="I269" t="str">
            <v>สระบุรี</v>
          </cell>
          <cell r="J269" t="str">
            <v>45</v>
          </cell>
          <cell r="K269" t="str">
            <v/>
          </cell>
          <cell r="L269" t="str">
            <v>F2</v>
          </cell>
          <cell r="M269">
            <v>15</v>
          </cell>
          <cell r="N269" t="str">
            <v>F2 30,000-=60,000</v>
          </cell>
          <cell r="O269" t="str">
            <v>001081400</v>
          </cell>
        </row>
        <row r="270">
          <cell r="A270" t="str">
            <v>10815</v>
          </cell>
          <cell r="B270" t="str">
            <v>โรงพยาบาลมวกเหล็ก</v>
          </cell>
          <cell r="C270" t="str">
            <v>มวกเหล็ก,รพช.</v>
          </cell>
          <cell r="D270" t="str">
            <v>มวกเหล็ก</v>
          </cell>
          <cell r="E270">
            <v>4</v>
          </cell>
          <cell r="F270" t="str">
            <v>โรงพยาบาลชุมชน</v>
          </cell>
          <cell r="G270" t="str">
            <v>รพช.</v>
          </cell>
          <cell r="H270">
            <v>19</v>
          </cell>
          <cell r="I270" t="str">
            <v>สระบุรี</v>
          </cell>
          <cell r="J270" t="str">
            <v>36</v>
          </cell>
          <cell r="K270" t="str">
            <v/>
          </cell>
          <cell r="L270" t="str">
            <v>F2</v>
          </cell>
          <cell r="M270">
            <v>15</v>
          </cell>
          <cell r="N270" t="str">
            <v>F2 30,000-=60,000</v>
          </cell>
          <cell r="O270" t="str">
            <v>001081500</v>
          </cell>
        </row>
        <row r="271">
          <cell r="A271" t="str">
            <v>10816</v>
          </cell>
          <cell r="B271" t="str">
            <v>โรงพยาบาลวังม่วง</v>
          </cell>
          <cell r="C271" t="str">
            <v>วังม่วง,รพช.</v>
          </cell>
          <cell r="D271" t="str">
            <v>วังม่วง</v>
          </cell>
          <cell r="E271">
            <v>4</v>
          </cell>
          <cell r="F271" t="str">
            <v>โรงพยาบาลชุมชน</v>
          </cell>
          <cell r="G271" t="str">
            <v>รพช.</v>
          </cell>
          <cell r="H271">
            <v>19</v>
          </cell>
          <cell r="I271" t="str">
            <v>สระบุรี</v>
          </cell>
          <cell r="J271" t="str">
            <v>39</v>
          </cell>
          <cell r="K271" t="str">
            <v/>
          </cell>
          <cell r="L271" t="str">
            <v>F2</v>
          </cell>
          <cell r="M271">
            <v>16</v>
          </cell>
          <cell r="N271" t="str">
            <v>F2 &lt;=30,000</v>
          </cell>
          <cell r="O271" t="str">
            <v>001081600</v>
          </cell>
        </row>
        <row r="272">
          <cell r="A272" t="str">
            <v>10698</v>
          </cell>
          <cell r="B272" t="str">
            <v>โรงพยาบาลนครนายก</v>
          </cell>
          <cell r="C272" t="str">
            <v>นครนายก,รพท.</v>
          </cell>
          <cell r="D272" t="str">
            <v>นครนายก</v>
          </cell>
          <cell r="E272">
            <v>4</v>
          </cell>
          <cell r="F272" t="str">
            <v>โรงพยาบาลทั่วไป</v>
          </cell>
          <cell r="G272" t="str">
            <v>รพท.</v>
          </cell>
          <cell r="H272">
            <v>26</v>
          </cell>
          <cell r="I272" t="str">
            <v>นครนายก</v>
          </cell>
          <cell r="J272" t="str">
            <v>314</v>
          </cell>
          <cell r="K272" t="str">
            <v/>
          </cell>
          <cell r="L272" t="str">
            <v>M1</v>
          </cell>
          <cell r="M272">
            <v>6</v>
          </cell>
          <cell r="N272" t="str">
            <v>M1 &gt;200</v>
          </cell>
          <cell r="O272" t="str">
            <v>001069800</v>
          </cell>
        </row>
        <row r="273">
          <cell r="A273" t="str">
            <v>10863</v>
          </cell>
          <cell r="B273" t="str">
            <v>โรงพยาบาลปากพลี</v>
          </cell>
          <cell r="C273" t="str">
            <v>ปากพลี,รพช.</v>
          </cell>
          <cell r="D273" t="str">
            <v>ปากพลี</v>
          </cell>
          <cell r="E273">
            <v>4</v>
          </cell>
          <cell r="F273" t="str">
            <v>โรงพยาบาลชุมชน</v>
          </cell>
          <cell r="G273" t="str">
            <v>รพช.</v>
          </cell>
          <cell r="H273">
            <v>26</v>
          </cell>
          <cell r="I273" t="str">
            <v>นครนายก</v>
          </cell>
          <cell r="J273" t="str">
            <v>10</v>
          </cell>
          <cell r="K273" t="str">
            <v/>
          </cell>
          <cell r="L273" t="str">
            <v>F3</v>
          </cell>
          <cell r="M273">
            <v>18</v>
          </cell>
          <cell r="N273" t="str">
            <v>F3 15,000-25,000</v>
          </cell>
          <cell r="O273" t="str">
            <v>001086300</v>
          </cell>
        </row>
        <row r="274">
          <cell r="A274" t="str">
            <v>10864</v>
          </cell>
          <cell r="B274" t="str">
            <v>โรงพยาบาลบ้านนา</v>
          </cell>
          <cell r="C274" t="str">
            <v>บ้านนา,รพช.</v>
          </cell>
          <cell r="D274" t="str">
            <v>บ้านนา</v>
          </cell>
          <cell r="E274">
            <v>4</v>
          </cell>
          <cell r="F274" t="str">
            <v>โรงพยาบาลชุมชน</v>
          </cell>
          <cell r="G274" t="str">
            <v>รพช.</v>
          </cell>
          <cell r="H274">
            <v>26</v>
          </cell>
          <cell r="I274" t="str">
            <v>นครนายก</v>
          </cell>
          <cell r="J274" t="str">
            <v>70</v>
          </cell>
          <cell r="K274" t="str">
            <v/>
          </cell>
          <cell r="L274" t="str">
            <v>F2</v>
          </cell>
          <cell r="M274">
            <v>14</v>
          </cell>
          <cell r="N274" t="str">
            <v>F2 60,000-90,000</v>
          </cell>
          <cell r="O274" t="str">
            <v>001086400</v>
          </cell>
        </row>
        <row r="275">
          <cell r="A275" t="str">
            <v>10865</v>
          </cell>
          <cell r="B275" t="str">
            <v>โรงพยาบาลองครักษ์</v>
          </cell>
          <cell r="C275" t="str">
            <v>องครักษ์,รพช.</v>
          </cell>
          <cell r="D275" t="str">
            <v>องครักษ์</v>
          </cell>
          <cell r="E275">
            <v>4</v>
          </cell>
          <cell r="F275" t="str">
            <v>โรงพยาบาลชุมชน</v>
          </cell>
          <cell r="G275" t="str">
            <v>รพช.</v>
          </cell>
          <cell r="H275">
            <v>26</v>
          </cell>
          <cell r="I275" t="str">
            <v>นครนายก</v>
          </cell>
          <cell r="J275" t="str">
            <v>33</v>
          </cell>
          <cell r="K275" t="str">
            <v/>
          </cell>
          <cell r="L275" t="str">
            <v>F2</v>
          </cell>
          <cell r="M275">
            <v>14</v>
          </cell>
          <cell r="N275" t="str">
            <v>F2 60,000-90,000</v>
          </cell>
          <cell r="O275" t="str">
            <v>001086500</v>
          </cell>
        </row>
        <row r="276">
          <cell r="A276" t="str">
            <v>10677</v>
          </cell>
          <cell r="B276" t="str">
            <v>โรงพยาบาลราชบุรี</v>
          </cell>
          <cell r="C276" t="str">
            <v>ราชบุรี,รพศ.</v>
          </cell>
          <cell r="D276" t="str">
            <v>ราชบุรี</v>
          </cell>
          <cell r="E276">
            <v>5</v>
          </cell>
          <cell r="F276" t="str">
            <v>โรงพยาบาลศูนย์</v>
          </cell>
          <cell r="G276" t="str">
            <v>รพศ.</v>
          </cell>
          <cell r="H276">
            <v>70</v>
          </cell>
          <cell r="I276" t="str">
            <v>ราชบุรี</v>
          </cell>
          <cell r="J276" t="str">
            <v>845</v>
          </cell>
          <cell r="K276" t="str">
            <v/>
          </cell>
          <cell r="L276" t="str">
            <v>A</v>
          </cell>
          <cell r="M276">
            <v>2</v>
          </cell>
          <cell r="N276" t="str">
            <v>A &gt;700 to &lt;1000</v>
          </cell>
          <cell r="O276" t="str">
            <v>001067700</v>
          </cell>
        </row>
        <row r="277">
          <cell r="A277" t="str">
            <v>10728</v>
          </cell>
          <cell r="B277" t="str">
            <v>โรงพยาบาลดำเนินสะดวก</v>
          </cell>
          <cell r="C277" t="str">
            <v>ดำเนินสะดวก,รพท.</v>
          </cell>
          <cell r="D277" t="str">
            <v>ดำเนินสะดวก</v>
          </cell>
          <cell r="E277">
            <v>5</v>
          </cell>
          <cell r="F277" t="str">
            <v>โรงพยาบาลทั่วไป</v>
          </cell>
          <cell r="G277" t="str">
            <v>รพท.</v>
          </cell>
          <cell r="H277">
            <v>70</v>
          </cell>
          <cell r="I277" t="str">
            <v>ราชบุรี</v>
          </cell>
          <cell r="J277" t="str">
            <v>272</v>
          </cell>
          <cell r="K277" t="str">
            <v/>
          </cell>
          <cell r="L277" t="str">
            <v>M1</v>
          </cell>
          <cell r="M277">
            <v>6</v>
          </cell>
          <cell r="N277" t="str">
            <v>M1 &gt;200</v>
          </cell>
          <cell r="O277" t="str">
            <v>001072800</v>
          </cell>
        </row>
        <row r="278">
          <cell r="A278" t="str">
            <v>10729</v>
          </cell>
          <cell r="B278" t="str">
            <v>โรงพยาบาลบ้านโป่ง</v>
          </cell>
          <cell r="C278" t="str">
            <v>บ้านโป่ง,รพท.</v>
          </cell>
          <cell r="D278" t="str">
            <v>บ้านโป่ง</v>
          </cell>
          <cell r="E278">
            <v>5</v>
          </cell>
          <cell r="F278" t="str">
            <v>โรงพยาบาลทั่วไป</v>
          </cell>
          <cell r="G278" t="str">
            <v>รพท.</v>
          </cell>
          <cell r="H278">
            <v>70</v>
          </cell>
          <cell r="I278" t="str">
            <v>ราชบุรี</v>
          </cell>
          <cell r="J278" t="str">
            <v>350</v>
          </cell>
          <cell r="K278" t="str">
            <v/>
          </cell>
          <cell r="L278" t="str">
            <v>S</v>
          </cell>
          <cell r="M278">
            <v>5</v>
          </cell>
          <cell r="N278" t="str">
            <v>S &lt;=400</v>
          </cell>
          <cell r="O278" t="str">
            <v>001072900</v>
          </cell>
        </row>
        <row r="279">
          <cell r="A279" t="str">
            <v>10730</v>
          </cell>
          <cell r="B279" t="str">
            <v>โรงพยาบาลโพธาราม</v>
          </cell>
          <cell r="C279" t="str">
            <v>โพธาราม,รพท.</v>
          </cell>
          <cell r="D279" t="str">
            <v>โพธาราม</v>
          </cell>
          <cell r="E279">
            <v>5</v>
          </cell>
          <cell r="F279" t="str">
            <v>โรงพยาบาลทั่วไป</v>
          </cell>
          <cell r="G279" t="str">
            <v>รพท.</v>
          </cell>
          <cell r="H279">
            <v>70</v>
          </cell>
          <cell r="I279" t="str">
            <v>ราชบุรี</v>
          </cell>
          <cell r="J279" t="str">
            <v>340</v>
          </cell>
          <cell r="K279" t="str">
            <v/>
          </cell>
          <cell r="L279" t="str">
            <v>M1</v>
          </cell>
          <cell r="M279">
            <v>6</v>
          </cell>
          <cell r="N279" t="str">
            <v>M1 &gt;200</v>
          </cell>
          <cell r="O279" t="str">
            <v>001073000</v>
          </cell>
        </row>
        <row r="280">
          <cell r="A280" t="str">
            <v>11273</v>
          </cell>
          <cell r="B280" t="str">
            <v>โรงพยาบาลสวนผึ้ง</v>
          </cell>
          <cell r="C280" t="str">
            <v>สวนผึ้ง,รพช.</v>
          </cell>
          <cell r="D280" t="str">
            <v>สวนผึ้ง</v>
          </cell>
          <cell r="E280">
            <v>5</v>
          </cell>
          <cell r="F280" t="str">
            <v>โรงพยาบาลชุมชน</v>
          </cell>
          <cell r="G280" t="str">
            <v>รพช.</v>
          </cell>
          <cell r="H280">
            <v>70</v>
          </cell>
          <cell r="I280" t="str">
            <v>ราชบุรี</v>
          </cell>
          <cell r="J280" t="str">
            <v>60</v>
          </cell>
          <cell r="K280" t="str">
            <v/>
          </cell>
          <cell r="L280" t="str">
            <v>F2</v>
          </cell>
          <cell r="M280">
            <v>15</v>
          </cell>
          <cell r="N280" t="str">
            <v>F2 30,000-=60,000</v>
          </cell>
          <cell r="O280" t="str">
            <v>001127300</v>
          </cell>
        </row>
        <row r="281">
          <cell r="A281" t="str">
            <v>11274</v>
          </cell>
          <cell r="B281" t="str">
            <v>โรงพยาบาลบางแพ</v>
          </cell>
          <cell r="C281" t="str">
            <v>บางแพ,รพช.</v>
          </cell>
          <cell r="D281" t="str">
            <v>บางแพ</v>
          </cell>
          <cell r="E281">
            <v>5</v>
          </cell>
          <cell r="F281" t="str">
            <v>โรงพยาบาลชุมชน</v>
          </cell>
          <cell r="G281" t="str">
            <v>รพช.</v>
          </cell>
          <cell r="H281">
            <v>70</v>
          </cell>
          <cell r="I281" t="str">
            <v>ราชบุรี</v>
          </cell>
          <cell r="J281" t="str">
            <v>48</v>
          </cell>
          <cell r="K281" t="str">
            <v/>
          </cell>
          <cell r="L281" t="str">
            <v>F2</v>
          </cell>
          <cell r="M281">
            <v>15</v>
          </cell>
          <cell r="N281" t="str">
            <v>F2 30,000-=60,000</v>
          </cell>
          <cell r="O281" t="str">
            <v>001127400</v>
          </cell>
        </row>
        <row r="282">
          <cell r="A282" t="str">
            <v>11275</v>
          </cell>
          <cell r="B282" t="str">
            <v>โรงพยาบาลเจ็ดเสมียน</v>
          </cell>
          <cell r="C282" t="str">
            <v>เจ็ดเสมียน,รพช.</v>
          </cell>
          <cell r="D282" t="str">
            <v>เจ็ดเสมียน</v>
          </cell>
          <cell r="E282">
            <v>5</v>
          </cell>
          <cell r="F282" t="str">
            <v>โรงพยาบาลชุมชน</v>
          </cell>
          <cell r="G282" t="str">
            <v>รพช.</v>
          </cell>
          <cell r="H282">
            <v>70</v>
          </cell>
          <cell r="I282" t="str">
            <v>ราชบุรี</v>
          </cell>
          <cell r="J282" t="str">
            <v>30</v>
          </cell>
          <cell r="K282" t="str">
            <v/>
          </cell>
          <cell r="L282" t="str">
            <v>F2</v>
          </cell>
          <cell r="M282">
            <v>13</v>
          </cell>
          <cell r="N282" t="str">
            <v>F2 &gt;=90,000</v>
          </cell>
          <cell r="O282" t="str">
            <v>001127500</v>
          </cell>
        </row>
        <row r="283">
          <cell r="A283" t="str">
            <v>11276</v>
          </cell>
          <cell r="B283" t="str">
            <v>โรงพยาบาลปากท่อ</v>
          </cell>
          <cell r="C283" t="str">
            <v>ปากท่อ,รพช.</v>
          </cell>
          <cell r="D283" t="str">
            <v>ปากท่อ</v>
          </cell>
          <cell r="E283">
            <v>5</v>
          </cell>
          <cell r="F283" t="str">
            <v>โรงพยาบาลชุมชน</v>
          </cell>
          <cell r="G283" t="str">
            <v>รพช.</v>
          </cell>
          <cell r="H283">
            <v>70</v>
          </cell>
          <cell r="I283" t="str">
            <v>ราชบุรี</v>
          </cell>
          <cell r="J283" t="str">
            <v>60</v>
          </cell>
          <cell r="K283" t="str">
            <v/>
          </cell>
          <cell r="L283" t="str">
            <v>F2</v>
          </cell>
          <cell r="M283">
            <v>14</v>
          </cell>
          <cell r="N283" t="str">
            <v>F2 60,000-90,000</v>
          </cell>
          <cell r="O283" t="str">
            <v>001127600</v>
          </cell>
        </row>
        <row r="284">
          <cell r="A284" t="str">
            <v>11277</v>
          </cell>
          <cell r="B284" t="str">
            <v>โรงพยาบาลวัดเพลง</v>
          </cell>
          <cell r="C284" t="str">
            <v>วัดเพลง,รพช.</v>
          </cell>
          <cell r="D284" t="str">
            <v>วัดเพลง</v>
          </cell>
          <cell r="E284">
            <v>5</v>
          </cell>
          <cell r="F284" t="str">
            <v>โรงพยาบาลชุมชน</v>
          </cell>
          <cell r="G284" t="str">
            <v>รพช.</v>
          </cell>
          <cell r="H284">
            <v>70</v>
          </cell>
          <cell r="I284" t="str">
            <v>ราชบุรี</v>
          </cell>
          <cell r="J284" t="str">
            <v>38</v>
          </cell>
          <cell r="K284" t="str">
            <v/>
          </cell>
          <cell r="L284" t="str">
            <v>F2</v>
          </cell>
          <cell r="M284">
            <v>16</v>
          </cell>
          <cell r="N284" t="str">
            <v>F2 &lt;=30,000</v>
          </cell>
          <cell r="O284" t="str">
            <v>001127700</v>
          </cell>
        </row>
        <row r="285">
          <cell r="A285" t="str">
            <v>11458</v>
          </cell>
          <cell r="B285" t="str">
            <v>โรงพยาบาลสมเด็จพระยุพราชจอมบึง</v>
          </cell>
          <cell r="C285" t="str">
            <v>สมเด็จพระยุพราชจอมบึง,รพช.</v>
          </cell>
          <cell r="D285" t="str">
            <v>สมเด็จพระยุพราชจอมบึง</v>
          </cell>
          <cell r="E285">
            <v>5</v>
          </cell>
          <cell r="F285" t="str">
            <v>โรงพยาบาลชุมชน</v>
          </cell>
          <cell r="G285" t="str">
            <v>รพช.</v>
          </cell>
          <cell r="H285">
            <v>70</v>
          </cell>
          <cell r="I285" t="str">
            <v>ราชบุรี</v>
          </cell>
          <cell r="J285" t="str">
            <v>60</v>
          </cell>
          <cell r="K285" t="str">
            <v/>
          </cell>
          <cell r="L285" t="str">
            <v>F1</v>
          </cell>
          <cell r="M285">
            <v>11</v>
          </cell>
          <cell r="N285" t="str">
            <v>F1 50,000-100,000</v>
          </cell>
          <cell r="O285" t="str">
            <v>001145800</v>
          </cell>
        </row>
        <row r="286">
          <cell r="A286" t="str">
            <v>28858</v>
          </cell>
          <cell r="B286" t="str">
            <v>โรงพยาบาลบ้านคา</v>
          </cell>
          <cell r="C286" t="str">
            <v>บ้านคา,รพช.</v>
          </cell>
          <cell r="D286" t="str">
            <v>บ้านคา</v>
          </cell>
          <cell r="E286">
            <v>5</v>
          </cell>
          <cell r="F286" t="str">
            <v>โรงพยาบาลชุมชน</v>
          </cell>
          <cell r="G286" t="str">
            <v>รพช.</v>
          </cell>
          <cell r="H286">
            <v>70</v>
          </cell>
          <cell r="I286" t="str">
            <v>ราชบุรี</v>
          </cell>
          <cell r="J286" t="str">
            <v>0</v>
          </cell>
          <cell r="K286" t="str">
            <v>S</v>
          </cell>
          <cell r="L286" t="str">
            <v>F3</v>
          </cell>
          <cell r="M286">
            <v>18</v>
          </cell>
          <cell r="N286" t="str">
            <v>F3 15,000-25,000</v>
          </cell>
          <cell r="O286" t="str">
            <v>002885800</v>
          </cell>
        </row>
        <row r="287">
          <cell r="A287" t="str">
            <v>10731</v>
          </cell>
          <cell r="B287" t="str">
            <v>โรงพยาบาลพหลพลพยุหเสนา</v>
          </cell>
          <cell r="C287" t="str">
            <v>พหลพลพยุหเสนา,รพท.</v>
          </cell>
          <cell r="D287" t="str">
            <v>พหลพลพยุหเสนา</v>
          </cell>
          <cell r="E287">
            <v>5</v>
          </cell>
          <cell r="F287" t="str">
            <v>โรงพยาบาลทั่วไป</v>
          </cell>
          <cell r="G287" t="str">
            <v>รพท.</v>
          </cell>
          <cell r="H287">
            <v>71</v>
          </cell>
          <cell r="I287" t="str">
            <v>กาญจนบุรี</v>
          </cell>
          <cell r="J287" t="str">
            <v>440</v>
          </cell>
          <cell r="K287" t="str">
            <v>S</v>
          </cell>
          <cell r="L287" t="str">
            <v>S</v>
          </cell>
          <cell r="M287">
            <v>4</v>
          </cell>
          <cell r="N287" t="str">
            <v>S &gt;400</v>
          </cell>
          <cell r="O287" t="str">
            <v>001073100</v>
          </cell>
        </row>
        <row r="288">
          <cell r="A288" t="str">
            <v>10732</v>
          </cell>
          <cell r="B288" t="str">
            <v>โรงพยาบาลมะการักษ์</v>
          </cell>
          <cell r="C288" t="str">
            <v>มะการักษ์,รพท.</v>
          </cell>
          <cell r="D288" t="str">
            <v>มะการักษ์</v>
          </cell>
          <cell r="E288">
            <v>5</v>
          </cell>
          <cell r="F288" t="str">
            <v>โรงพยาบาลทั่วไป</v>
          </cell>
          <cell r="G288" t="str">
            <v>รพท.</v>
          </cell>
          <cell r="H288">
            <v>71</v>
          </cell>
          <cell r="I288" t="str">
            <v>กาญจนบุรี</v>
          </cell>
          <cell r="J288" t="str">
            <v>252</v>
          </cell>
          <cell r="K288" t="str">
            <v>S</v>
          </cell>
          <cell r="L288" t="str">
            <v>M1</v>
          </cell>
          <cell r="M288">
            <v>6</v>
          </cell>
          <cell r="N288" t="str">
            <v>M1 &gt;200</v>
          </cell>
          <cell r="O288" t="str">
            <v>001073200</v>
          </cell>
        </row>
        <row r="289">
          <cell r="A289" t="str">
            <v>11278</v>
          </cell>
          <cell r="B289" t="str">
            <v>โรงพยาบาลไทรโยค</v>
          </cell>
          <cell r="C289" t="str">
            <v>ไทรโยค,รพช.</v>
          </cell>
          <cell r="D289" t="str">
            <v>ไทรโยค</v>
          </cell>
          <cell r="E289">
            <v>5</v>
          </cell>
          <cell r="F289" t="str">
            <v>โรงพยาบาลชุมชน</v>
          </cell>
          <cell r="G289" t="str">
            <v>รพช.</v>
          </cell>
          <cell r="H289">
            <v>71</v>
          </cell>
          <cell r="I289" t="str">
            <v>กาญจนบุรี</v>
          </cell>
          <cell r="J289" t="str">
            <v>62</v>
          </cell>
          <cell r="K289" t="str">
            <v>S</v>
          </cell>
          <cell r="L289" t="str">
            <v>F2</v>
          </cell>
          <cell r="M289">
            <v>15</v>
          </cell>
          <cell r="N289" t="str">
            <v>F2 30,000-=60,000</v>
          </cell>
          <cell r="O289" t="str">
            <v>001127800</v>
          </cell>
        </row>
        <row r="290">
          <cell r="A290" t="str">
            <v>11279</v>
          </cell>
          <cell r="B290" t="str">
            <v>โรงพยาบาลสมเด็จพระปิยะมหาราชรมณียเขต</v>
          </cell>
          <cell r="C290" t="str">
            <v>สมเด็จพระปิยะมหาราชรมณียเขต,รพช.</v>
          </cell>
          <cell r="D290" t="str">
            <v>สมเด็จพระปิยะมหาราชรมณียเขต</v>
          </cell>
          <cell r="E290">
            <v>5</v>
          </cell>
          <cell r="F290" t="str">
            <v>โรงพยาบาลชุมชน</v>
          </cell>
          <cell r="G290" t="str">
            <v>รพช.</v>
          </cell>
          <cell r="H290">
            <v>71</v>
          </cell>
          <cell r="I290" t="str">
            <v>กาญจนบุรี</v>
          </cell>
          <cell r="J290" t="str">
            <v>30</v>
          </cell>
          <cell r="K290" t="str">
            <v>S</v>
          </cell>
          <cell r="L290" t="str">
            <v>F2</v>
          </cell>
          <cell r="M290">
            <v>15</v>
          </cell>
          <cell r="N290" t="str">
            <v>F2 30,000-=60,000</v>
          </cell>
          <cell r="O290" t="str">
            <v>001127900</v>
          </cell>
        </row>
        <row r="291">
          <cell r="A291" t="str">
            <v>11280</v>
          </cell>
          <cell r="B291" t="str">
            <v>โรงพยาบาลบ่อพลอย</v>
          </cell>
          <cell r="C291" t="str">
            <v>บ่อพลอย,รพช.</v>
          </cell>
          <cell r="D291" t="str">
            <v>บ่อพลอย</v>
          </cell>
          <cell r="E291">
            <v>5</v>
          </cell>
          <cell r="F291" t="str">
            <v>โรงพยาบาลชุมชน</v>
          </cell>
          <cell r="G291" t="str">
            <v>รพช.</v>
          </cell>
          <cell r="H291">
            <v>71</v>
          </cell>
          <cell r="I291" t="str">
            <v>กาญจนบุรี</v>
          </cell>
          <cell r="J291" t="str">
            <v>90</v>
          </cell>
          <cell r="K291" t="str">
            <v>S</v>
          </cell>
          <cell r="L291" t="str">
            <v>F1</v>
          </cell>
          <cell r="M291">
            <v>11</v>
          </cell>
          <cell r="N291" t="str">
            <v>F1 50,000-100,000</v>
          </cell>
          <cell r="O291" t="str">
            <v>001128000</v>
          </cell>
        </row>
        <row r="292">
          <cell r="A292" t="str">
            <v>11281</v>
          </cell>
          <cell r="B292" t="str">
            <v>โรงพยาบาลท่ากระดาน</v>
          </cell>
          <cell r="C292" t="str">
            <v>ท่ากระดาน,รพช.</v>
          </cell>
          <cell r="D292" t="str">
            <v>ท่ากระดาน</v>
          </cell>
          <cell r="E292">
            <v>5</v>
          </cell>
          <cell r="F292" t="str">
            <v>โรงพยาบาลชุมชน</v>
          </cell>
          <cell r="G292" t="str">
            <v>รพช.</v>
          </cell>
          <cell r="H292">
            <v>71</v>
          </cell>
          <cell r="I292" t="str">
            <v>กาญจนบุรี</v>
          </cell>
          <cell r="J292" t="str">
            <v>30</v>
          </cell>
          <cell r="K292" t="str">
            <v>S</v>
          </cell>
          <cell r="L292" t="str">
            <v>F2</v>
          </cell>
          <cell r="M292">
            <v>16</v>
          </cell>
          <cell r="N292" t="str">
            <v>F2 &lt;=30,000</v>
          </cell>
          <cell r="O292" t="str">
            <v>001128100</v>
          </cell>
        </row>
        <row r="293">
          <cell r="A293" t="str">
            <v>11282</v>
          </cell>
          <cell r="B293" t="str">
            <v>โรงพยาบาลสมเด็จพระสังฆราชองค์ที่ ๑๙</v>
          </cell>
          <cell r="C293" t="str">
            <v>สมเด็จพระสังฆราชองค์ที่ ๑๙,รพช.</v>
          </cell>
          <cell r="D293" t="str">
            <v>สมเด็จพระสังฆราชองค์ที่ ๑๙</v>
          </cell>
          <cell r="E293">
            <v>5</v>
          </cell>
          <cell r="F293" t="str">
            <v>โรงพยาบาลชุมชน</v>
          </cell>
          <cell r="G293" t="str">
            <v>รพช.</v>
          </cell>
          <cell r="H293">
            <v>71</v>
          </cell>
          <cell r="I293" t="str">
            <v>กาญจนบุรี</v>
          </cell>
          <cell r="J293" t="str">
            <v>120</v>
          </cell>
          <cell r="K293" t="str">
            <v>S</v>
          </cell>
          <cell r="L293" t="str">
            <v>M2</v>
          </cell>
          <cell r="M293">
            <v>8</v>
          </cell>
          <cell r="N293" t="str">
            <v>M2 &gt;100</v>
          </cell>
          <cell r="O293" t="str">
            <v>001128200</v>
          </cell>
        </row>
        <row r="294">
          <cell r="A294" t="str">
            <v>11283</v>
          </cell>
          <cell r="B294" t="str">
            <v>โรงพยาบาลทองผาภูมิ</v>
          </cell>
          <cell r="C294" t="str">
            <v>ทองผาภูมิ,รพช.</v>
          </cell>
          <cell r="D294" t="str">
            <v>ทองผาภูมิ</v>
          </cell>
          <cell r="E294">
            <v>5</v>
          </cell>
          <cell r="F294" t="str">
            <v>โรงพยาบาลชุมชน</v>
          </cell>
          <cell r="G294" t="str">
            <v>รพช.</v>
          </cell>
          <cell r="H294">
            <v>71</v>
          </cell>
          <cell r="I294" t="str">
            <v>กาญจนบุรี</v>
          </cell>
          <cell r="J294" t="str">
            <v>89</v>
          </cell>
          <cell r="K294" t="str">
            <v>S</v>
          </cell>
          <cell r="L294" t="str">
            <v>M2</v>
          </cell>
          <cell r="M294">
            <v>9</v>
          </cell>
          <cell r="N294" t="str">
            <v>M2 &lt;=100</v>
          </cell>
          <cell r="O294" t="str">
            <v>001128300</v>
          </cell>
        </row>
        <row r="295">
          <cell r="A295" t="str">
            <v>11284</v>
          </cell>
          <cell r="B295" t="str">
            <v>โรงพยาบาลสังขละบุรี</v>
          </cell>
          <cell r="C295" t="str">
            <v>สังขละบุรี,รพช.</v>
          </cell>
          <cell r="D295" t="str">
            <v>สังขละบุรี</v>
          </cell>
          <cell r="E295">
            <v>5</v>
          </cell>
          <cell r="F295" t="str">
            <v>โรงพยาบาลชุมชน</v>
          </cell>
          <cell r="G295" t="str">
            <v>รพช.</v>
          </cell>
          <cell r="H295">
            <v>71</v>
          </cell>
          <cell r="I295" t="str">
            <v>กาญจนบุรี</v>
          </cell>
          <cell r="J295" t="str">
            <v>30</v>
          </cell>
          <cell r="K295" t="str">
            <v>S</v>
          </cell>
          <cell r="L295" t="str">
            <v>F2</v>
          </cell>
          <cell r="M295">
            <v>15</v>
          </cell>
          <cell r="N295" t="str">
            <v>F2 30,000-=60,000</v>
          </cell>
          <cell r="O295" t="str">
            <v>001128400</v>
          </cell>
        </row>
        <row r="296">
          <cell r="A296" t="str">
            <v>11285</v>
          </cell>
          <cell r="B296" t="str">
            <v>โรงพยาบาลเจ้าคุณไพบูลย์พนมทวน</v>
          </cell>
          <cell r="C296" t="str">
            <v>เจ้าคุณไพบูลย์พนมทวน,รพช.</v>
          </cell>
          <cell r="D296" t="str">
            <v>เจ้าคุณไพบูลย์พนมทวน</v>
          </cell>
          <cell r="E296">
            <v>5</v>
          </cell>
          <cell r="F296" t="str">
            <v>โรงพยาบาลชุมชน</v>
          </cell>
          <cell r="G296" t="str">
            <v>รพช.</v>
          </cell>
          <cell r="H296">
            <v>71</v>
          </cell>
          <cell r="I296" t="str">
            <v>กาญจนบุรี</v>
          </cell>
          <cell r="J296" t="str">
            <v>63</v>
          </cell>
          <cell r="K296" t="str">
            <v>S</v>
          </cell>
          <cell r="L296" t="str">
            <v>F2</v>
          </cell>
          <cell r="M296">
            <v>15</v>
          </cell>
          <cell r="N296" t="str">
            <v>F2 30,000-=60,000</v>
          </cell>
          <cell r="O296" t="str">
            <v>001128500</v>
          </cell>
        </row>
        <row r="297">
          <cell r="A297" t="str">
            <v>11286</v>
          </cell>
          <cell r="B297" t="str">
            <v>โรงพยาบาลเลาขวัญ</v>
          </cell>
          <cell r="C297" t="str">
            <v>เลาขวัญ,รพช.</v>
          </cell>
          <cell r="D297" t="str">
            <v>เลาขวัญ</v>
          </cell>
          <cell r="E297">
            <v>5</v>
          </cell>
          <cell r="F297" t="str">
            <v>โรงพยาบาลชุมชน</v>
          </cell>
          <cell r="G297" t="str">
            <v>รพช.</v>
          </cell>
          <cell r="H297">
            <v>71</v>
          </cell>
          <cell r="I297" t="str">
            <v>กาญจนบุรี</v>
          </cell>
          <cell r="J297" t="str">
            <v>49</v>
          </cell>
          <cell r="K297" t="str">
            <v>S</v>
          </cell>
          <cell r="L297" t="str">
            <v>F2</v>
          </cell>
          <cell r="M297">
            <v>15</v>
          </cell>
          <cell r="N297" t="str">
            <v>F2 30,000-=60,000</v>
          </cell>
          <cell r="O297" t="str">
            <v>001128600</v>
          </cell>
        </row>
        <row r="298">
          <cell r="A298" t="str">
            <v>11287</v>
          </cell>
          <cell r="B298" t="str">
            <v>โรงพยาบาลด่านมะขามเตี้ย</v>
          </cell>
          <cell r="C298" t="str">
            <v>ด่านมะขามเตี้ย,รพช.</v>
          </cell>
          <cell r="D298" t="str">
            <v>ด่านมะขามเตี้ย</v>
          </cell>
          <cell r="E298">
            <v>5</v>
          </cell>
          <cell r="F298" t="str">
            <v>โรงพยาบาลชุมชน</v>
          </cell>
          <cell r="G298" t="str">
            <v>รพช.</v>
          </cell>
          <cell r="H298">
            <v>71</v>
          </cell>
          <cell r="I298" t="str">
            <v>กาญจนบุรี</v>
          </cell>
          <cell r="J298" t="str">
            <v>30</v>
          </cell>
          <cell r="K298" t="str">
            <v>S</v>
          </cell>
          <cell r="L298" t="str">
            <v>F2</v>
          </cell>
          <cell r="M298">
            <v>15</v>
          </cell>
          <cell r="N298" t="str">
            <v>F2 30,000-=60,000</v>
          </cell>
          <cell r="O298" t="str">
            <v>001128700</v>
          </cell>
        </row>
        <row r="299">
          <cell r="A299" t="str">
            <v>11288</v>
          </cell>
          <cell r="B299" t="str">
            <v>โรงพยาบาลสถานพระบารมี</v>
          </cell>
          <cell r="C299" t="str">
            <v>สถานพระบารมี,รพช.</v>
          </cell>
          <cell r="D299" t="str">
            <v>สถานพระบารมี</v>
          </cell>
          <cell r="E299">
            <v>5</v>
          </cell>
          <cell r="F299" t="str">
            <v>โรงพยาบาลชุมชน</v>
          </cell>
          <cell r="G299" t="str">
            <v>รพช.</v>
          </cell>
          <cell r="H299">
            <v>71</v>
          </cell>
          <cell r="I299" t="str">
            <v>กาญจนบุรี</v>
          </cell>
          <cell r="J299" t="str">
            <v>30</v>
          </cell>
          <cell r="K299" t="str">
            <v>S</v>
          </cell>
          <cell r="L299" t="str">
            <v>F2</v>
          </cell>
          <cell r="M299">
            <v>15</v>
          </cell>
          <cell r="N299" t="str">
            <v>F2 30,000-=60,000</v>
          </cell>
          <cell r="O299" t="str">
            <v>001128800</v>
          </cell>
        </row>
        <row r="300">
          <cell r="A300" t="str">
            <v>14136</v>
          </cell>
          <cell r="B300" t="str">
            <v>โรงพยาบาลศุกร์ศิริศรีสวัสดิ์</v>
          </cell>
          <cell r="C300" t="str">
            <v>ศุกร์ศิริศรีสวัสดิ์,รพช.</v>
          </cell>
          <cell r="D300" t="str">
            <v>ศุกร์ศิริศรีสวัสดิ์</v>
          </cell>
          <cell r="E300">
            <v>5</v>
          </cell>
          <cell r="F300" t="str">
            <v>โรงพยาบาลชุมชน</v>
          </cell>
          <cell r="G300" t="str">
            <v>รพช.</v>
          </cell>
          <cell r="H300">
            <v>71</v>
          </cell>
          <cell r="I300" t="str">
            <v>กาญจนบุรี</v>
          </cell>
          <cell r="J300" t="str">
            <v>16</v>
          </cell>
          <cell r="K300" t="str">
            <v>S</v>
          </cell>
          <cell r="L300" t="str">
            <v>F3</v>
          </cell>
          <cell r="M300">
            <v>17</v>
          </cell>
          <cell r="N300" t="str">
            <v>F3 &gt;=25,000</v>
          </cell>
          <cell r="O300" t="str">
            <v>001413600</v>
          </cell>
        </row>
        <row r="301">
          <cell r="A301" t="str">
            <v>21948</v>
          </cell>
          <cell r="B301" t="str">
            <v>โรงพยาบาลห้วยกระเจา เฉลิมพระเกียรติ 80 พรรษา</v>
          </cell>
          <cell r="C301" t="str">
            <v>ห้วยกระเจา เฉลิมพระเกียรติ 80 พรรษา,รพช.</v>
          </cell>
          <cell r="D301" t="str">
            <v>ห้วยกระเจา เฉลิมพระเกียรติ 80 พรรษา</v>
          </cell>
          <cell r="E301">
            <v>5</v>
          </cell>
          <cell r="F301" t="str">
            <v>โรงพยาบาลชุมชน</v>
          </cell>
          <cell r="G301" t="str">
            <v>รพช.</v>
          </cell>
          <cell r="H301">
            <v>71</v>
          </cell>
          <cell r="I301" t="str">
            <v>กาญจนบุรี</v>
          </cell>
          <cell r="J301" t="str">
            <v>34</v>
          </cell>
          <cell r="K301" t="str">
            <v>S</v>
          </cell>
          <cell r="L301" t="str">
            <v>F2</v>
          </cell>
          <cell r="M301">
            <v>15</v>
          </cell>
          <cell r="N301" t="str">
            <v>F2 30,000-=60,000</v>
          </cell>
          <cell r="O301" t="str">
            <v>002194800</v>
          </cell>
        </row>
        <row r="302">
          <cell r="A302" t="str">
            <v>10678</v>
          </cell>
          <cell r="B302" t="str">
            <v>โรงพยาบาลเจ้าพระยายมราช</v>
          </cell>
          <cell r="C302" t="str">
            <v>เจ้าพระยายมราช,รพศ.</v>
          </cell>
          <cell r="D302" t="str">
            <v>เจ้าพระยายมราช</v>
          </cell>
          <cell r="E302">
            <v>5</v>
          </cell>
          <cell r="F302" t="str">
            <v>โรงพยาบาลศูนย์</v>
          </cell>
          <cell r="G302" t="str">
            <v>รพศ.</v>
          </cell>
          <cell r="H302">
            <v>72</v>
          </cell>
          <cell r="I302" t="str">
            <v>สุพรรณบุรี</v>
          </cell>
          <cell r="J302" t="str">
            <v>680</v>
          </cell>
          <cell r="K302" t="str">
            <v/>
          </cell>
          <cell r="L302" t="str">
            <v>A</v>
          </cell>
          <cell r="M302">
            <v>3</v>
          </cell>
          <cell r="N302" t="str">
            <v>A &lt;=700</v>
          </cell>
          <cell r="O302" t="str">
            <v>001067800</v>
          </cell>
        </row>
        <row r="303">
          <cell r="A303" t="str">
            <v>10733</v>
          </cell>
          <cell r="B303" t="str">
            <v>โรงพยาบาลสมเด็จพระสังฆราชองค์ที่17</v>
          </cell>
          <cell r="C303" t="str">
            <v>สมเด็จพระสังฆราชองค์ที่17,รพท.</v>
          </cell>
          <cell r="D303" t="str">
            <v>สมเด็จพระสังฆราชองค์ที่17</v>
          </cell>
          <cell r="E303">
            <v>5</v>
          </cell>
          <cell r="F303" t="str">
            <v>โรงพยาบาลทั่วไป</v>
          </cell>
          <cell r="G303" t="str">
            <v>รพท.</v>
          </cell>
          <cell r="H303">
            <v>72</v>
          </cell>
          <cell r="I303" t="str">
            <v>สุพรรณบุรี</v>
          </cell>
          <cell r="J303" t="str">
            <v>262</v>
          </cell>
          <cell r="K303" t="str">
            <v/>
          </cell>
          <cell r="L303" t="str">
            <v>M1</v>
          </cell>
          <cell r="M303">
            <v>6</v>
          </cell>
          <cell r="N303" t="str">
            <v>M1 &gt;200</v>
          </cell>
          <cell r="O303" t="str">
            <v>001073300</v>
          </cell>
        </row>
        <row r="304">
          <cell r="A304" t="str">
            <v>11289</v>
          </cell>
          <cell r="B304" t="str">
            <v>โรงพยาบาลเดิมบางนางบวช</v>
          </cell>
          <cell r="C304" t="str">
            <v>เดิมบางนางบวช,รพช.</v>
          </cell>
          <cell r="D304" t="str">
            <v>เดิมบางนางบวช</v>
          </cell>
          <cell r="E304">
            <v>5</v>
          </cell>
          <cell r="F304" t="str">
            <v>โรงพยาบาลชุมชน</v>
          </cell>
          <cell r="G304" t="str">
            <v>รพช.</v>
          </cell>
          <cell r="H304">
            <v>72</v>
          </cell>
          <cell r="I304" t="str">
            <v>สุพรรณบุรี</v>
          </cell>
          <cell r="J304" t="str">
            <v>120</v>
          </cell>
          <cell r="K304" t="str">
            <v/>
          </cell>
          <cell r="L304" t="str">
            <v>F2</v>
          </cell>
          <cell r="M304">
            <v>14</v>
          </cell>
          <cell r="N304" t="str">
            <v>F2 60,000-90,000</v>
          </cell>
          <cell r="O304" t="str">
            <v>001128900</v>
          </cell>
        </row>
        <row r="305">
          <cell r="A305" t="str">
            <v>11290</v>
          </cell>
          <cell r="B305" t="str">
            <v>โรงพยาบาลด่านช้าง</v>
          </cell>
          <cell r="C305" t="str">
            <v>ด่านช้าง,รพช.</v>
          </cell>
          <cell r="D305" t="str">
            <v>ด่านช้าง</v>
          </cell>
          <cell r="E305">
            <v>5</v>
          </cell>
          <cell r="F305" t="str">
            <v>โรงพยาบาลชุมชน</v>
          </cell>
          <cell r="G305" t="str">
            <v>รพช.</v>
          </cell>
          <cell r="H305">
            <v>72</v>
          </cell>
          <cell r="I305" t="str">
            <v>สุพรรณบุรี</v>
          </cell>
          <cell r="J305" t="str">
            <v>106</v>
          </cell>
          <cell r="K305" t="str">
            <v/>
          </cell>
          <cell r="L305" t="str">
            <v>F1</v>
          </cell>
          <cell r="M305">
            <v>11</v>
          </cell>
          <cell r="N305" t="str">
            <v>F1 50,000-100,000</v>
          </cell>
          <cell r="O305" t="str">
            <v>001129000</v>
          </cell>
        </row>
        <row r="306">
          <cell r="A306" t="str">
            <v>11291</v>
          </cell>
          <cell r="B306" t="str">
            <v>โรงพยาบาลบางปลาม้า</v>
          </cell>
          <cell r="C306" t="str">
            <v>บางปลาม้า,รพช.</v>
          </cell>
          <cell r="D306" t="str">
            <v>บางปลาม้า</v>
          </cell>
          <cell r="E306">
            <v>5</v>
          </cell>
          <cell r="F306" t="str">
            <v>โรงพยาบาลชุมชน</v>
          </cell>
          <cell r="G306" t="str">
            <v>รพช.</v>
          </cell>
          <cell r="H306">
            <v>72</v>
          </cell>
          <cell r="I306" t="str">
            <v>สุพรรณบุรี</v>
          </cell>
          <cell r="J306" t="str">
            <v>62</v>
          </cell>
          <cell r="K306" t="str">
            <v/>
          </cell>
          <cell r="L306" t="str">
            <v>F2</v>
          </cell>
          <cell r="M306">
            <v>14</v>
          </cell>
          <cell r="N306" t="str">
            <v>F2 60,000-90,000</v>
          </cell>
          <cell r="O306" t="str">
            <v>001129100</v>
          </cell>
        </row>
        <row r="307">
          <cell r="A307" t="str">
            <v>11292</v>
          </cell>
          <cell r="B307" t="str">
            <v>โรงพยาบาลศรีประจันต์</v>
          </cell>
          <cell r="C307" t="str">
            <v>ศรีประจันต์,รพช.</v>
          </cell>
          <cell r="D307" t="str">
            <v>ศรีประจันต์</v>
          </cell>
          <cell r="E307">
            <v>5</v>
          </cell>
          <cell r="F307" t="str">
            <v>โรงพยาบาลชุมชน</v>
          </cell>
          <cell r="G307" t="str">
            <v>รพช.</v>
          </cell>
          <cell r="H307">
            <v>72</v>
          </cell>
          <cell r="I307" t="str">
            <v>สุพรรณบุรี</v>
          </cell>
          <cell r="J307" t="str">
            <v>46</v>
          </cell>
          <cell r="K307" t="str">
            <v/>
          </cell>
          <cell r="L307" t="str">
            <v>F2</v>
          </cell>
          <cell r="M307">
            <v>14</v>
          </cell>
          <cell r="N307" t="str">
            <v>F2 60,000-90,000</v>
          </cell>
          <cell r="O307" t="str">
            <v>001129200</v>
          </cell>
        </row>
        <row r="308">
          <cell r="A308" t="str">
            <v>11293</v>
          </cell>
          <cell r="B308" t="str">
            <v>โรงพยาบาลดอนเจดีย์</v>
          </cell>
          <cell r="C308" t="str">
            <v>ดอนเจดีย์,รพช.</v>
          </cell>
          <cell r="D308" t="str">
            <v>ดอนเจดีย์</v>
          </cell>
          <cell r="E308">
            <v>5</v>
          </cell>
          <cell r="F308" t="str">
            <v>โรงพยาบาลชุมชน</v>
          </cell>
          <cell r="G308" t="str">
            <v>รพช.</v>
          </cell>
          <cell r="H308">
            <v>72</v>
          </cell>
          <cell r="I308" t="str">
            <v>สุพรรณบุรี</v>
          </cell>
          <cell r="J308" t="str">
            <v>68</v>
          </cell>
          <cell r="K308" t="str">
            <v/>
          </cell>
          <cell r="L308" t="str">
            <v>F2</v>
          </cell>
          <cell r="M308">
            <v>15</v>
          </cell>
          <cell r="N308" t="str">
            <v>F2 30,000-=60,000</v>
          </cell>
          <cell r="O308" t="str">
            <v>001129300</v>
          </cell>
        </row>
        <row r="309">
          <cell r="A309" t="str">
            <v>11294</v>
          </cell>
          <cell r="B309" t="str">
            <v>โรงพยาบาลสามชุก</v>
          </cell>
          <cell r="C309" t="str">
            <v>สามชุก,รพช.</v>
          </cell>
          <cell r="D309" t="str">
            <v>สามชุก</v>
          </cell>
          <cell r="E309">
            <v>5</v>
          </cell>
          <cell r="F309" t="str">
            <v>โรงพยาบาลชุมชน</v>
          </cell>
          <cell r="G309" t="str">
            <v>รพช.</v>
          </cell>
          <cell r="H309">
            <v>72</v>
          </cell>
          <cell r="I309" t="str">
            <v>สุพรรณบุรี</v>
          </cell>
          <cell r="J309" t="str">
            <v>59</v>
          </cell>
          <cell r="K309" t="str">
            <v/>
          </cell>
          <cell r="L309" t="str">
            <v>F2</v>
          </cell>
          <cell r="M309">
            <v>15</v>
          </cell>
          <cell r="N309" t="str">
            <v>F2 30,000-=60,000</v>
          </cell>
          <cell r="O309" t="str">
            <v>001129400</v>
          </cell>
        </row>
        <row r="310">
          <cell r="A310" t="str">
            <v>11295</v>
          </cell>
          <cell r="B310" t="str">
            <v>โรงพยาบาลอู่ทอง</v>
          </cell>
          <cell r="C310" t="str">
            <v>อู่ทอง,รพช.</v>
          </cell>
          <cell r="D310" t="str">
            <v>อู่ทอง</v>
          </cell>
          <cell r="E310">
            <v>5</v>
          </cell>
          <cell r="F310" t="str">
            <v>โรงพยาบาลชุมชน</v>
          </cell>
          <cell r="G310" t="str">
            <v>รพช.</v>
          </cell>
          <cell r="H310">
            <v>72</v>
          </cell>
          <cell r="I310" t="str">
            <v>สุพรรณบุรี</v>
          </cell>
          <cell r="J310" t="str">
            <v>144</v>
          </cell>
          <cell r="K310" t="str">
            <v/>
          </cell>
          <cell r="L310" t="str">
            <v>M2</v>
          </cell>
          <cell r="M310">
            <v>8</v>
          </cell>
          <cell r="N310" t="str">
            <v>M2 &gt;100</v>
          </cell>
          <cell r="O310" t="str">
            <v>001129500</v>
          </cell>
        </row>
        <row r="311">
          <cell r="A311" t="str">
            <v>11296</v>
          </cell>
          <cell r="B311" t="str">
            <v>โรงพยาบาลหนองหญ้าไซ</v>
          </cell>
          <cell r="C311" t="str">
            <v>หนองหญ้าไซ,รพช.</v>
          </cell>
          <cell r="D311" t="str">
            <v>หนองหญ้าไซ</v>
          </cell>
          <cell r="E311">
            <v>5</v>
          </cell>
          <cell r="F311" t="str">
            <v>โรงพยาบาลชุมชน</v>
          </cell>
          <cell r="G311" t="str">
            <v>รพช.</v>
          </cell>
          <cell r="H311">
            <v>72</v>
          </cell>
          <cell r="I311" t="str">
            <v>สุพรรณบุรี</v>
          </cell>
          <cell r="J311" t="str">
            <v>60</v>
          </cell>
          <cell r="K311" t="str">
            <v/>
          </cell>
          <cell r="L311" t="str">
            <v>F2</v>
          </cell>
          <cell r="M311">
            <v>15</v>
          </cell>
          <cell r="N311" t="str">
            <v>F2 30,000-=60,000</v>
          </cell>
          <cell r="O311" t="str">
            <v>001129600</v>
          </cell>
        </row>
        <row r="312">
          <cell r="A312" t="str">
            <v>10679</v>
          </cell>
          <cell r="B312" t="str">
            <v>โรงพยาบาลนครปฐม</v>
          </cell>
          <cell r="C312" t="str">
            <v>นครปฐม,รพศ.</v>
          </cell>
          <cell r="D312" t="str">
            <v>นครปฐม</v>
          </cell>
          <cell r="E312">
            <v>5</v>
          </cell>
          <cell r="F312" t="str">
            <v>โรงพยาบาลศูนย์</v>
          </cell>
          <cell r="G312" t="str">
            <v>รพศ.</v>
          </cell>
          <cell r="H312">
            <v>73</v>
          </cell>
          <cell r="I312" t="str">
            <v>นครปฐม</v>
          </cell>
          <cell r="J312" t="str">
            <v>759</v>
          </cell>
          <cell r="K312" t="str">
            <v/>
          </cell>
          <cell r="L312" t="str">
            <v>A</v>
          </cell>
          <cell r="M312">
            <v>2</v>
          </cell>
          <cell r="N312" t="str">
            <v>A &gt;700 to &lt;1000</v>
          </cell>
          <cell r="O312" t="str">
            <v>001067900</v>
          </cell>
        </row>
        <row r="313">
          <cell r="A313" t="str">
            <v>11297</v>
          </cell>
          <cell r="B313" t="str">
            <v>โรงพยาบาลกำแพงแสน</v>
          </cell>
          <cell r="C313" t="str">
            <v>กำแพงแสน,รพช.</v>
          </cell>
          <cell r="D313" t="str">
            <v>กำแพงแสน</v>
          </cell>
          <cell r="E313">
            <v>5</v>
          </cell>
          <cell r="F313" t="str">
            <v>โรงพยาบาลชุมชน</v>
          </cell>
          <cell r="G313" t="str">
            <v>รพช.</v>
          </cell>
          <cell r="H313">
            <v>73</v>
          </cell>
          <cell r="I313" t="str">
            <v>นครปฐม</v>
          </cell>
          <cell r="J313" t="str">
            <v>78</v>
          </cell>
          <cell r="K313" t="str">
            <v/>
          </cell>
          <cell r="L313" t="str">
            <v>F1</v>
          </cell>
          <cell r="M313">
            <v>10</v>
          </cell>
          <cell r="N313" t="str">
            <v>F1 &gt;=100,000</v>
          </cell>
          <cell r="O313" t="str">
            <v>001129700</v>
          </cell>
        </row>
        <row r="314">
          <cell r="A314" t="str">
            <v>11298</v>
          </cell>
          <cell r="B314" t="str">
            <v>โรงพยาบาลนครชัยศรี</v>
          </cell>
          <cell r="C314" t="str">
            <v>นครชัยศรี,รพช.</v>
          </cell>
          <cell r="D314" t="str">
            <v>นครชัยศรี</v>
          </cell>
          <cell r="E314">
            <v>5</v>
          </cell>
          <cell r="F314" t="str">
            <v>โรงพยาบาลชุมชน</v>
          </cell>
          <cell r="G314" t="str">
            <v>รพช.</v>
          </cell>
          <cell r="H314">
            <v>73</v>
          </cell>
          <cell r="I314" t="str">
            <v>นครปฐม</v>
          </cell>
          <cell r="J314" t="str">
            <v>30</v>
          </cell>
          <cell r="K314" t="str">
            <v/>
          </cell>
          <cell r="L314" t="str">
            <v>F2</v>
          </cell>
          <cell r="M314">
            <v>13</v>
          </cell>
          <cell r="N314" t="str">
            <v>F2 &gt;=90,000</v>
          </cell>
          <cell r="O314" t="str">
            <v>001129800</v>
          </cell>
        </row>
        <row r="315">
          <cell r="A315" t="str">
            <v>11299</v>
          </cell>
          <cell r="B315" t="str">
            <v>โรงพยาบาลห้วยพลู</v>
          </cell>
          <cell r="C315" t="str">
            <v>ห้วยพลู,รพช.</v>
          </cell>
          <cell r="D315" t="str">
            <v>ห้วยพลู</v>
          </cell>
          <cell r="E315">
            <v>5</v>
          </cell>
          <cell r="F315" t="str">
            <v>โรงพยาบาลชุมชน</v>
          </cell>
          <cell r="G315" t="str">
            <v>รพช.</v>
          </cell>
          <cell r="H315">
            <v>73</v>
          </cell>
          <cell r="I315" t="str">
            <v>นครปฐม</v>
          </cell>
          <cell r="J315" t="str">
            <v>58</v>
          </cell>
          <cell r="K315" t="str">
            <v/>
          </cell>
          <cell r="L315" t="str">
            <v>F2</v>
          </cell>
          <cell r="M315">
            <v>13</v>
          </cell>
          <cell r="N315" t="str">
            <v>F2 &gt;=90,000</v>
          </cell>
          <cell r="O315" t="str">
            <v>001129900</v>
          </cell>
        </row>
        <row r="316">
          <cell r="A316" t="str">
            <v>11300</v>
          </cell>
          <cell r="B316" t="str">
            <v>โรงพยาบาลดอนตูม</v>
          </cell>
          <cell r="C316" t="str">
            <v>ดอนตูม,รพช.</v>
          </cell>
          <cell r="D316" t="str">
            <v>ดอนตูม</v>
          </cell>
          <cell r="E316">
            <v>5</v>
          </cell>
          <cell r="F316" t="str">
            <v>โรงพยาบาลชุมชน</v>
          </cell>
          <cell r="G316" t="str">
            <v>รพช.</v>
          </cell>
          <cell r="H316">
            <v>73</v>
          </cell>
          <cell r="I316" t="str">
            <v>นครปฐม</v>
          </cell>
          <cell r="J316" t="str">
            <v>37</v>
          </cell>
          <cell r="K316" t="str">
            <v/>
          </cell>
          <cell r="L316" t="str">
            <v>F2</v>
          </cell>
          <cell r="M316">
            <v>15</v>
          </cell>
          <cell r="N316" t="str">
            <v>F2 30,000-=60,000</v>
          </cell>
          <cell r="O316" t="str">
            <v>001130000</v>
          </cell>
        </row>
        <row r="317">
          <cell r="A317" t="str">
            <v>11301</v>
          </cell>
          <cell r="B317" t="str">
            <v>โรงพยาบาลบางเลน</v>
          </cell>
          <cell r="C317" t="str">
            <v>บางเลน,รพช.</v>
          </cell>
          <cell r="D317" t="str">
            <v>บางเลน</v>
          </cell>
          <cell r="E317">
            <v>5</v>
          </cell>
          <cell r="F317" t="str">
            <v>โรงพยาบาลชุมชน</v>
          </cell>
          <cell r="G317" t="str">
            <v>รพช.</v>
          </cell>
          <cell r="H317">
            <v>73</v>
          </cell>
          <cell r="I317" t="str">
            <v>นครปฐม</v>
          </cell>
          <cell r="J317" t="str">
            <v>60</v>
          </cell>
          <cell r="K317" t="str">
            <v/>
          </cell>
          <cell r="L317" t="str">
            <v>F1</v>
          </cell>
          <cell r="M317">
            <v>11</v>
          </cell>
          <cell r="N317" t="str">
            <v>F1 50,000-100,000</v>
          </cell>
          <cell r="O317" t="str">
            <v>001130100</v>
          </cell>
        </row>
        <row r="318">
          <cell r="A318" t="str">
            <v>11302</v>
          </cell>
          <cell r="B318" t="str">
            <v>โรงพยาบาลสามพราน</v>
          </cell>
          <cell r="C318" t="str">
            <v>สามพราน,รพช.</v>
          </cell>
          <cell r="D318" t="str">
            <v>สามพราน</v>
          </cell>
          <cell r="E318">
            <v>5</v>
          </cell>
          <cell r="F318" t="str">
            <v>โรงพยาบาลชุมชน</v>
          </cell>
          <cell r="G318" t="str">
            <v>รพช.</v>
          </cell>
          <cell r="H318">
            <v>73</v>
          </cell>
          <cell r="I318" t="str">
            <v>นครปฐม</v>
          </cell>
          <cell r="J318" t="str">
            <v>98</v>
          </cell>
          <cell r="K318" t="str">
            <v/>
          </cell>
          <cell r="L318" t="str">
            <v>M2</v>
          </cell>
          <cell r="M318">
            <v>9</v>
          </cell>
          <cell r="N318" t="str">
            <v>M2 &lt;=100</v>
          </cell>
          <cell r="O318" t="str">
            <v>001130200</v>
          </cell>
        </row>
        <row r="319">
          <cell r="A319" t="str">
            <v>11303</v>
          </cell>
          <cell r="B319" t="str">
            <v>โรงพยาบาลพุทธมณฑล</v>
          </cell>
          <cell r="C319" t="str">
            <v>พุทธมณฑล,รพช.</v>
          </cell>
          <cell r="D319" t="str">
            <v>พุทธมณฑล</v>
          </cell>
          <cell r="E319">
            <v>5</v>
          </cell>
          <cell r="F319" t="str">
            <v>โรงพยาบาลชุมชน</v>
          </cell>
          <cell r="G319" t="str">
            <v>รพช.</v>
          </cell>
          <cell r="H319">
            <v>73</v>
          </cell>
          <cell r="I319" t="str">
            <v>นครปฐม</v>
          </cell>
          <cell r="J319" t="str">
            <v>30</v>
          </cell>
          <cell r="K319" t="str">
            <v/>
          </cell>
          <cell r="L319" t="str">
            <v>F2</v>
          </cell>
          <cell r="M319">
            <v>15</v>
          </cell>
          <cell r="N319" t="str">
            <v>F2 30,000-=60,000</v>
          </cell>
          <cell r="O319" t="str">
            <v>001130300</v>
          </cell>
        </row>
        <row r="320">
          <cell r="A320" t="str">
            <v>13819</v>
          </cell>
          <cell r="B320" t="str">
            <v>โรงพยาบาลหลวงพ่อเปิ่น</v>
          </cell>
          <cell r="C320" t="str">
            <v>หลวงพ่อเปิ่น,รพช.</v>
          </cell>
          <cell r="D320" t="str">
            <v>หลวงพ่อเปิ่น</v>
          </cell>
          <cell r="E320">
            <v>5</v>
          </cell>
          <cell r="F320" t="str">
            <v>โรงพยาบาลชุมชน</v>
          </cell>
          <cell r="G320" t="str">
            <v>รพช.</v>
          </cell>
          <cell r="H320">
            <v>73</v>
          </cell>
          <cell r="I320" t="str">
            <v>นครปฐม</v>
          </cell>
          <cell r="J320" t="str">
            <v>33</v>
          </cell>
          <cell r="K320" t="str">
            <v/>
          </cell>
          <cell r="L320" t="str">
            <v>F2</v>
          </cell>
          <cell r="M320">
            <v>13</v>
          </cell>
          <cell r="N320" t="str">
            <v>F2 &gt;=90,000</v>
          </cell>
          <cell r="O320" t="str">
            <v>001381900</v>
          </cell>
        </row>
        <row r="321">
          <cell r="A321" t="str">
            <v>10734</v>
          </cell>
          <cell r="B321" t="str">
            <v>โรงพยาบาลสมุทรสาคร</v>
          </cell>
          <cell r="C321" t="str">
            <v>สมุทรสาคร,รพท.</v>
          </cell>
          <cell r="D321" t="str">
            <v>สมุทรสาคร</v>
          </cell>
          <cell r="E321">
            <v>5</v>
          </cell>
          <cell r="F321" t="str">
            <v>โรงพยาบาลทั่วไป</v>
          </cell>
          <cell r="G321" t="str">
            <v>รพท.</v>
          </cell>
          <cell r="H321">
            <v>74</v>
          </cell>
          <cell r="I321" t="str">
            <v>สมุทรสาคร</v>
          </cell>
          <cell r="J321" t="str">
            <v>602</v>
          </cell>
          <cell r="K321" t="str">
            <v>S</v>
          </cell>
          <cell r="L321" t="str">
            <v>A</v>
          </cell>
          <cell r="M321">
            <v>3</v>
          </cell>
          <cell r="N321" t="str">
            <v>A &lt;=700</v>
          </cell>
          <cell r="O321" t="str">
            <v>001073400</v>
          </cell>
        </row>
        <row r="322">
          <cell r="A322" t="str">
            <v>11304</v>
          </cell>
          <cell r="B322" t="str">
            <v>โรงพยาบาลกระทุ่มแบน</v>
          </cell>
          <cell r="C322" t="str">
            <v>กระทุ่มแบน,รพท.</v>
          </cell>
          <cell r="D322" t="str">
            <v>กระทุ่มแบน</v>
          </cell>
          <cell r="E322">
            <v>5</v>
          </cell>
          <cell r="F322" t="str">
            <v>โรงพยาบาลทั่วไป</v>
          </cell>
          <cell r="G322" t="str">
            <v>รพท.</v>
          </cell>
          <cell r="H322">
            <v>74</v>
          </cell>
          <cell r="I322" t="str">
            <v>สมุทรสาคร</v>
          </cell>
          <cell r="J322" t="str">
            <v>287</v>
          </cell>
          <cell r="K322" t="str">
            <v>S</v>
          </cell>
          <cell r="L322" t="str">
            <v>M1</v>
          </cell>
          <cell r="M322">
            <v>6</v>
          </cell>
          <cell r="N322" t="str">
            <v>M1 &gt;200</v>
          </cell>
          <cell r="O322" t="str">
            <v>001130400</v>
          </cell>
        </row>
        <row r="323">
          <cell r="A323" t="str">
            <v>10735</v>
          </cell>
          <cell r="B323" t="str">
            <v>โรงพยาบาลสมเด็จพระพุทธเลิศหล้า</v>
          </cell>
          <cell r="C323" t="str">
            <v>สมเด็จพระพุทธเลิศหล้า,รพท.</v>
          </cell>
          <cell r="D323" t="str">
            <v>สมเด็จพระพุทธเลิศหล้า</v>
          </cell>
          <cell r="E323">
            <v>5</v>
          </cell>
          <cell r="F323" t="str">
            <v>โรงพยาบาลทั่วไป</v>
          </cell>
          <cell r="G323" t="str">
            <v>รพท.</v>
          </cell>
          <cell r="H323">
            <v>75</v>
          </cell>
          <cell r="I323" t="str">
            <v>สมุทรสงคราม</v>
          </cell>
          <cell r="J323" t="str">
            <v>311</v>
          </cell>
          <cell r="K323" t="str">
            <v/>
          </cell>
          <cell r="L323" t="str">
            <v>S</v>
          </cell>
          <cell r="M323">
            <v>5</v>
          </cell>
          <cell r="N323" t="str">
            <v>S &lt;=400</v>
          </cell>
          <cell r="O323" t="str">
            <v>001073500</v>
          </cell>
        </row>
        <row r="324">
          <cell r="A324" t="str">
            <v>11306</v>
          </cell>
          <cell r="B324" t="str">
            <v>โรงพยาบาลนภาลัย</v>
          </cell>
          <cell r="C324" t="str">
            <v>นภาลัย,รพช.</v>
          </cell>
          <cell r="D324" t="str">
            <v>นภาลัย</v>
          </cell>
          <cell r="E324">
            <v>5</v>
          </cell>
          <cell r="F324" t="str">
            <v>โรงพยาบาลชุมชน</v>
          </cell>
          <cell r="G324" t="str">
            <v>รพช.</v>
          </cell>
          <cell r="H324">
            <v>75</v>
          </cell>
          <cell r="I324" t="str">
            <v>สมุทรสงคราม</v>
          </cell>
          <cell r="J324" t="str">
            <v>90</v>
          </cell>
          <cell r="K324" t="str">
            <v/>
          </cell>
          <cell r="L324" t="str">
            <v>F1</v>
          </cell>
          <cell r="M324">
            <v>12</v>
          </cell>
          <cell r="N324" t="str">
            <v>F1 &lt;=50,000</v>
          </cell>
          <cell r="O324" t="str">
            <v>001130600</v>
          </cell>
        </row>
        <row r="325">
          <cell r="A325" t="str">
            <v>11307</v>
          </cell>
          <cell r="B325" t="str">
            <v>โรงพยาบาลอัมพวา</v>
          </cell>
          <cell r="C325" t="str">
            <v>อัมพวา,รพช.</v>
          </cell>
          <cell r="D325" t="str">
            <v>อัมพวา</v>
          </cell>
          <cell r="E325">
            <v>5</v>
          </cell>
          <cell r="F325" t="str">
            <v>โรงพยาบาลชุมชน</v>
          </cell>
          <cell r="G325" t="str">
            <v>รพช.</v>
          </cell>
          <cell r="H325">
            <v>75</v>
          </cell>
          <cell r="I325" t="str">
            <v>สมุทรสงคราม</v>
          </cell>
          <cell r="J325" t="str">
            <v>37</v>
          </cell>
          <cell r="K325" t="str">
            <v/>
          </cell>
          <cell r="L325" t="str">
            <v>F2</v>
          </cell>
          <cell r="M325">
            <v>15</v>
          </cell>
          <cell r="N325" t="str">
            <v>F2 30,000-=60,000</v>
          </cell>
          <cell r="O325" t="str">
            <v>001130700</v>
          </cell>
        </row>
        <row r="326">
          <cell r="A326" t="str">
            <v>10736</v>
          </cell>
          <cell r="B326" t="str">
            <v>โรงพยาบาลพระจอมเกล้า</v>
          </cell>
          <cell r="C326" t="str">
            <v>พระจอมเกล้า,รพท.</v>
          </cell>
          <cell r="D326" t="str">
            <v>พระจอมเกล้า</v>
          </cell>
          <cell r="E326">
            <v>5</v>
          </cell>
          <cell r="F326" t="str">
            <v>โรงพยาบาลทั่วไป</v>
          </cell>
          <cell r="G326" t="str">
            <v>รพท.</v>
          </cell>
          <cell r="H326">
            <v>76</v>
          </cell>
          <cell r="I326" t="str">
            <v>เพชรบุรี</v>
          </cell>
          <cell r="J326" t="str">
            <v>434</v>
          </cell>
          <cell r="K326" t="str">
            <v>S</v>
          </cell>
          <cell r="L326" t="str">
            <v>S</v>
          </cell>
          <cell r="M326">
            <v>4</v>
          </cell>
          <cell r="N326" t="str">
            <v>S &gt;400</v>
          </cell>
          <cell r="O326" t="str">
            <v>001073600</v>
          </cell>
        </row>
        <row r="327">
          <cell r="A327" t="str">
            <v>11308</v>
          </cell>
          <cell r="B327" t="str">
            <v>โรงพยาบาลเขาย้อย</v>
          </cell>
          <cell r="C327" t="str">
            <v>เขาย้อย,รพช.</v>
          </cell>
          <cell r="D327" t="str">
            <v>เขาย้อย</v>
          </cell>
          <cell r="E327">
            <v>5</v>
          </cell>
          <cell r="F327" t="str">
            <v>โรงพยาบาลชุมชน</v>
          </cell>
          <cell r="G327" t="str">
            <v>รพช.</v>
          </cell>
          <cell r="H327">
            <v>76</v>
          </cell>
          <cell r="I327" t="str">
            <v>เพชรบุรี</v>
          </cell>
          <cell r="J327" t="str">
            <v>32</v>
          </cell>
          <cell r="K327" t="str">
            <v>S</v>
          </cell>
          <cell r="L327" t="str">
            <v>F2</v>
          </cell>
          <cell r="M327">
            <v>15</v>
          </cell>
          <cell r="N327" t="str">
            <v>F2 30,000-=60,000</v>
          </cell>
          <cell r="O327" t="str">
            <v>001130800</v>
          </cell>
        </row>
        <row r="328">
          <cell r="A328" t="str">
            <v>11309</v>
          </cell>
          <cell r="B328" t="str">
            <v>โรงพยาบาลหนองหญ้าปล้อง</v>
          </cell>
          <cell r="C328" t="str">
            <v>หนองหญ้าปล้อง,รพช.</v>
          </cell>
          <cell r="D328" t="str">
            <v>หนองหญ้าปล้อง</v>
          </cell>
          <cell r="E328">
            <v>5</v>
          </cell>
          <cell r="F328" t="str">
            <v>โรงพยาบาลชุมชน</v>
          </cell>
          <cell r="G328" t="str">
            <v>รพช.</v>
          </cell>
          <cell r="H328">
            <v>76</v>
          </cell>
          <cell r="I328" t="str">
            <v>เพชรบุรี</v>
          </cell>
          <cell r="J328" t="str">
            <v>30</v>
          </cell>
          <cell r="K328" t="str">
            <v>S</v>
          </cell>
          <cell r="L328" t="str">
            <v>F2</v>
          </cell>
          <cell r="M328">
            <v>16</v>
          </cell>
          <cell r="N328" t="str">
            <v>F2 &lt;=30,000</v>
          </cell>
          <cell r="O328" t="str">
            <v>001130900</v>
          </cell>
        </row>
        <row r="329">
          <cell r="A329" t="str">
            <v>11310</v>
          </cell>
          <cell r="B329" t="str">
            <v>โรงพยาบาลชะอำ</v>
          </cell>
          <cell r="C329" t="str">
            <v>ชะอำ,รพช.</v>
          </cell>
          <cell r="D329" t="str">
            <v>ชะอำ</v>
          </cell>
          <cell r="E329">
            <v>5</v>
          </cell>
          <cell r="F329" t="str">
            <v>โรงพยาบาลชุมชน</v>
          </cell>
          <cell r="G329" t="str">
            <v>รพช.</v>
          </cell>
          <cell r="H329">
            <v>76</v>
          </cell>
          <cell r="I329" t="str">
            <v>เพชรบุรี</v>
          </cell>
          <cell r="J329" t="str">
            <v>82</v>
          </cell>
          <cell r="K329" t="str">
            <v>S</v>
          </cell>
          <cell r="L329" t="str">
            <v>M2</v>
          </cell>
          <cell r="M329">
            <v>9</v>
          </cell>
          <cell r="N329" t="str">
            <v>M2 &lt;=100</v>
          </cell>
          <cell r="O329" t="str">
            <v>001131000</v>
          </cell>
        </row>
        <row r="330">
          <cell r="A330" t="str">
            <v>11311</v>
          </cell>
          <cell r="B330" t="str">
            <v>โรงพยาบาลท่ายาง</v>
          </cell>
          <cell r="C330" t="str">
            <v>ท่ายาง,รพช.</v>
          </cell>
          <cell r="D330" t="str">
            <v>ท่ายาง</v>
          </cell>
          <cell r="E330">
            <v>5</v>
          </cell>
          <cell r="F330" t="str">
            <v>โรงพยาบาลชุมชน</v>
          </cell>
          <cell r="G330" t="str">
            <v>รพช.</v>
          </cell>
          <cell r="H330">
            <v>76</v>
          </cell>
          <cell r="I330" t="str">
            <v>เพชรบุรี</v>
          </cell>
          <cell r="J330" t="str">
            <v>60</v>
          </cell>
          <cell r="K330" t="str">
            <v>S</v>
          </cell>
          <cell r="L330" t="str">
            <v>F1</v>
          </cell>
          <cell r="M330">
            <v>11</v>
          </cell>
          <cell r="N330" t="str">
            <v>F1 50,000-100,000</v>
          </cell>
          <cell r="O330" t="str">
            <v>001131100</v>
          </cell>
        </row>
        <row r="331">
          <cell r="A331" t="str">
            <v>11312</v>
          </cell>
          <cell r="B331" t="str">
            <v>โรงพยาบาลบ้านลาด</v>
          </cell>
          <cell r="C331" t="str">
            <v>บ้านลาด,รพช.</v>
          </cell>
          <cell r="D331" t="str">
            <v>บ้านลาด</v>
          </cell>
          <cell r="E331">
            <v>5</v>
          </cell>
          <cell r="F331" t="str">
            <v>โรงพยาบาลชุมชน</v>
          </cell>
          <cell r="G331" t="str">
            <v>รพช.</v>
          </cell>
          <cell r="H331">
            <v>76</v>
          </cell>
          <cell r="I331" t="str">
            <v>เพชรบุรี</v>
          </cell>
          <cell r="J331" t="str">
            <v>30</v>
          </cell>
          <cell r="K331" t="str">
            <v>S</v>
          </cell>
          <cell r="L331" t="str">
            <v>F2</v>
          </cell>
          <cell r="M331">
            <v>15</v>
          </cell>
          <cell r="N331" t="str">
            <v>F2 30,000-=60,000</v>
          </cell>
          <cell r="O331" t="str">
            <v>001131200</v>
          </cell>
        </row>
        <row r="332">
          <cell r="A332" t="str">
            <v>11313</v>
          </cell>
          <cell r="B332" t="str">
            <v>โรงพยาบาลบ้านแหลม</v>
          </cell>
          <cell r="C332" t="str">
            <v>บ้านแหลม,รพช.</v>
          </cell>
          <cell r="D332" t="str">
            <v>บ้านแหลม</v>
          </cell>
          <cell r="E332">
            <v>5</v>
          </cell>
          <cell r="F332" t="str">
            <v>โรงพยาบาลชุมชน</v>
          </cell>
          <cell r="G332" t="str">
            <v>รพช.</v>
          </cell>
          <cell r="H332">
            <v>76</v>
          </cell>
          <cell r="I332" t="str">
            <v>เพชรบุรี</v>
          </cell>
          <cell r="J332" t="str">
            <v>30</v>
          </cell>
          <cell r="K332" t="str">
            <v>S</v>
          </cell>
          <cell r="L332" t="str">
            <v>F2</v>
          </cell>
          <cell r="M332">
            <v>15</v>
          </cell>
          <cell r="N332" t="str">
            <v>F2 30,000-=60,000</v>
          </cell>
          <cell r="O332" t="str">
            <v>001131300</v>
          </cell>
        </row>
        <row r="333">
          <cell r="A333" t="str">
            <v>11314</v>
          </cell>
          <cell r="B333" t="str">
            <v>โรงพยาบาลแก่งกระจาน</v>
          </cell>
          <cell r="C333" t="str">
            <v>แก่งกระจาน,รพช.</v>
          </cell>
          <cell r="D333" t="str">
            <v>แก่งกระจาน</v>
          </cell>
          <cell r="E333">
            <v>5</v>
          </cell>
          <cell r="F333" t="str">
            <v>โรงพยาบาลชุมชน</v>
          </cell>
          <cell r="G333" t="str">
            <v>รพช.</v>
          </cell>
          <cell r="H333">
            <v>76</v>
          </cell>
          <cell r="I333" t="str">
            <v>เพชรบุรี</v>
          </cell>
          <cell r="J333" t="str">
            <v>32</v>
          </cell>
          <cell r="K333" t="str">
            <v>S</v>
          </cell>
          <cell r="L333" t="str">
            <v>F2</v>
          </cell>
          <cell r="M333">
            <v>15</v>
          </cell>
          <cell r="N333" t="str">
            <v>F2 30,000-=60,000</v>
          </cell>
          <cell r="O333" t="str">
            <v>001131400</v>
          </cell>
        </row>
        <row r="334">
          <cell r="A334" t="str">
            <v>10737</v>
          </cell>
          <cell r="B334" t="str">
            <v>โรงพยาบาลประจวบคีรีขันธ์</v>
          </cell>
          <cell r="C334" t="str">
            <v>ประจวบคีรีขันธ์,รพท.</v>
          </cell>
          <cell r="D334" t="str">
            <v>ประจวบคีรีขันธ์</v>
          </cell>
          <cell r="E334">
            <v>5</v>
          </cell>
          <cell r="F334" t="str">
            <v>โรงพยาบาลทั่วไป</v>
          </cell>
          <cell r="G334" t="str">
            <v>รพท.</v>
          </cell>
          <cell r="H334">
            <v>77</v>
          </cell>
          <cell r="I334" t="str">
            <v>ประจวบคีรีขันธ์</v>
          </cell>
          <cell r="J334" t="str">
            <v>278</v>
          </cell>
          <cell r="K334" t="str">
            <v/>
          </cell>
          <cell r="L334" t="str">
            <v>S</v>
          </cell>
          <cell r="M334">
            <v>5</v>
          </cell>
          <cell r="N334" t="str">
            <v>S &lt;=400</v>
          </cell>
          <cell r="O334" t="str">
            <v>001073700</v>
          </cell>
        </row>
        <row r="335">
          <cell r="A335" t="str">
            <v>11315</v>
          </cell>
          <cell r="B335" t="str">
            <v>โรงพยาบาลกุยบุรี</v>
          </cell>
          <cell r="C335" t="str">
            <v>กุยบุรี,รพช.</v>
          </cell>
          <cell r="D335" t="str">
            <v>กุยบุรี</v>
          </cell>
          <cell r="E335">
            <v>5</v>
          </cell>
          <cell r="F335" t="str">
            <v>โรงพยาบาลชุมชน</v>
          </cell>
          <cell r="G335" t="str">
            <v>รพช.</v>
          </cell>
          <cell r="H335">
            <v>77</v>
          </cell>
          <cell r="I335" t="str">
            <v>ประจวบคีรีขันธ์</v>
          </cell>
          <cell r="J335" t="str">
            <v>34</v>
          </cell>
          <cell r="K335" t="str">
            <v/>
          </cell>
          <cell r="L335" t="str">
            <v>F2</v>
          </cell>
          <cell r="M335">
            <v>15</v>
          </cell>
          <cell r="N335" t="str">
            <v>F2 30,000-=60,000</v>
          </cell>
          <cell r="O335" t="str">
            <v>001131500</v>
          </cell>
        </row>
        <row r="336">
          <cell r="A336" t="str">
            <v>11316</v>
          </cell>
          <cell r="B336" t="str">
            <v>โรงพยาบาลทับสะแก</v>
          </cell>
          <cell r="C336" t="str">
            <v>ทับสะแก,รพช.</v>
          </cell>
          <cell r="D336" t="str">
            <v>ทับสะแก</v>
          </cell>
          <cell r="E336">
            <v>5</v>
          </cell>
          <cell r="F336" t="str">
            <v>โรงพยาบาลชุมชน</v>
          </cell>
          <cell r="G336" t="str">
            <v>รพช.</v>
          </cell>
          <cell r="H336">
            <v>77</v>
          </cell>
          <cell r="I336" t="str">
            <v>ประจวบคีรีขันธ์</v>
          </cell>
          <cell r="J336" t="str">
            <v>60</v>
          </cell>
          <cell r="K336" t="str">
            <v/>
          </cell>
          <cell r="L336" t="str">
            <v>F2</v>
          </cell>
          <cell r="M336">
            <v>15</v>
          </cell>
          <cell r="N336" t="str">
            <v>F2 30,000-=60,000</v>
          </cell>
          <cell r="O336" t="str">
            <v>001131600</v>
          </cell>
        </row>
        <row r="337">
          <cell r="A337" t="str">
            <v>11317</v>
          </cell>
          <cell r="B337" t="str">
            <v>โรงพยาบาลบางสะพาน</v>
          </cell>
          <cell r="C337" t="str">
            <v>บางสะพาน,รพช.</v>
          </cell>
          <cell r="D337" t="str">
            <v>บางสะพาน</v>
          </cell>
          <cell r="E337">
            <v>5</v>
          </cell>
          <cell r="F337" t="str">
            <v>โรงพยาบาลชุมชน</v>
          </cell>
          <cell r="G337" t="str">
            <v>รพช.</v>
          </cell>
          <cell r="H337">
            <v>77</v>
          </cell>
          <cell r="I337" t="str">
            <v>ประจวบคีรีขันธ์</v>
          </cell>
          <cell r="J337" t="str">
            <v>124</v>
          </cell>
          <cell r="K337" t="str">
            <v/>
          </cell>
          <cell r="L337" t="str">
            <v>M2</v>
          </cell>
          <cell r="M337">
            <v>8</v>
          </cell>
          <cell r="N337" t="str">
            <v>M2 &gt;100</v>
          </cell>
          <cell r="O337" t="str">
            <v>001131700</v>
          </cell>
        </row>
        <row r="338">
          <cell r="A338" t="str">
            <v>11318</v>
          </cell>
          <cell r="B338" t="str">
            <v>โรงพยาบาลบางสะพานน้อย</v>
          </cell>
          <cell r="C338" t="str">
            <v>บางสะพานน้อย,รพช.</v>
          </cell>
          <cell r="D338" t="str">
            <v>บางสะพานน้อย</v>
          </cell>
          <cell r="E338">
            <v>5</v>
          </cell>
          <cell r="F338" t="str">
            <v>โรงพยาบาลชุมชน</v>
          </cell>
          <cell r="G338" t="str">
            <v>รพช.</v>
          </cell>
          <cell r="H338">
            <v>77</v>
          </cell>
          <cell r="I338" t="str">
            <v>ประจวบคีรีขันธ์</v>
          </cell>
          <cell r="J338" t="str">
            <v>39</v>
          </cell>
          <cell r="K338" t="str">
            <v/>
          </cell>
          <cell r="L338" t="str">
            <v>F2</v>
          </cell>
          <cell r="M338">
            <v>15</v>
          </cell>
          <cell r="N338" t="str">
            <v>F2 30,000-=60,000</v>
          </cell>
          <cell r="O338" t="str">
            <v>001131800</v>
          </cell>
        </row>
        <row r="339">
          <cell r="A339" t="str">
            <v>11319</v>
          </cell>
          <cell r="B339" t="str">
            <v>โรงพยาบาลปราณบุรี</v>
          </cell>
          <cell r="C339" t="str">
            <v>ปราณบุรี,รพช.</v>
          </cell>
          <cell r="D339" t="str">
            <v>ปราณบุรี</v>
          </cell>
          <cell r="E339">
            <v>5</v>
          </cell>
          <cell r="F339" t="str">
            <v>โรงพยาบาลชุมชน</v>
          </cell>
          <cell r="G339" t="str">
            <v>รพช.</v>
          </cell>
          <cell r="H339">
            <v>77</v>
          </cell>
          <cell r="I339" t="str">
            <v>ประจวบคีรีขันธ์</v>
          </cell>
          <cell r="J339" t="str">
            <v>60</v>
          </cell>
          <cell r="K339" t="str">
            <v/>
          </cell>
          <cell r="L339" t="str">
            <v>F2</v>
          </cell>
          <cell r="M339">
            <v>14</v>
          </cell>
          <cell r="N339" t="str">
            <v>F2 60,000-90,000</v>
          </cell>
          <cell r="O339" t="str">
            <v>001131900</v>
          </cell>
        </row>
        <row r="340">
          <cell r="A340" t="str">
            <v>11320</v>
          </cell>
          <cell r="B340" t="str">
            <v>โรงพยาบาลหัวหิน</v>
          </cell>
          <cell r="C340" t="str">
            <v>หัวหิน,รพท.</v>
          </cell>
          <cell r="D340" t="str">
            <v>หัวหิน</v>
          </cell>
          <cell r="E340">
            <v>5</v>
          </cell>
          <cell r="F340" t="str">
            <v>โรงพยาบาลทั่วไป</v>
          </cell>
          <cell r="G340" t="str">
            <v>รพท.</v>
          </cell>
          <cell r="H340">
            <v>77</v>
          </cell>
          <cell r="I340" t="str">
            <v>ประจวบคีรีขันธ์</v>
          </cell>
          <cell r="J340" t="str">
            <v>344</v>
          </cell>
          <cell r="K340" t="str">
            <v/>
          </cell>
          <cell r="L340" t="str">
            <v>S</v>
          </cell>
          <cell r="M340">
            <v>5</v>
          </cell>
          <cell r="N340" t="str">
            <v>S &lt;=400</v>
          </cell>
          <cell r="O340" t="str">
            <v>001132000</v>
          </cell>
        </row>
        <row r="341">
          <cell r="A341" t="str">
            <v>11321</v>
          </cell>
          <cell r="B341" t="str">
            <v>โรงพยาบาลสามร้อยยอด</v>
          </cell>
          <cell r="C341" t="str">
            <v>สามร้อยยอด,รพช.</v>
          </cell>
          <cell r="D341" t="str">
            <v>สามร้อยยอด</v>
          </cell>
          <cell r="E341">
            <v>5</v>
          </cell>
          <cell r="F341" t="str">
            <v>โรงพยาบาลชุมชน</v>
          </cell>
          <cell r="G341" t="str">
            <v>รพช.</v>
          </cell>
          <cell r="H341">
            <v>77</v>
          </cell>
          <cell r="I341" t="str">
            <v>ประจวบคีรีขันธ์</v>
          </cell>
          <cell r="J341" t="str">
            <v>60</v>
          </cell>
          <cell r="K341" t="str">
            <v/>
          </cell>
          <cell r="L341" t="str">
            <v>F2</v>
          </cell>
          <cell r="M341">
            <v>15</v>
          </cell>
          <cell r="N341" t="str">
            <v>F2 30,000-=60,000</v>
          </cell>
          <cell r="O341" t="str">
            <v>001132100</v>
          </cell>
        </row>
        <row r="342">
          <cell r="A342" t="str">
            <v>10685</v>
          </cell>
          <cell r="B342" t="str">
            <v>โรงพยาบาลสมุทรปราการ</v>
          </cell>
          <cell r="C342" t="str">
            <v>สมุทรปราการ,รพท.</v>
          </cell>
          <cell r="D342" t="str">
            <v>สมุทรปราการ</v>
          </cell>
          <cell r="E342">
            <v>6</v>
          </cell>
          <cell r="F342" t="str">
            <v>โรงพยาบาลทั่วไป</v>
          </cell>
          <cell r="G342" t="str">
            <v>รพท.</v>
          </cell>
          <cell r="H342">
            <v>11</v>
          </cell>
          <cell r="I342" t="str">
            <v>สมุทรปราการ</v>
          </cell>
          <cell r="J342" t="str">
            <v>415</v>
          </cell>
          <cell r="K342" t="str">
            <v/>
          </cell>
          <cell r="L342" t="str">
            <v>A</v>
          </cell>
          <cell r="M342">
            <v>3</v>
          </cell>
          <cell r="N342" t="str">
            <v>A &lt;=700</v>
          </cell>
          <cell r="O342" t="str">
            <v>001068500</v>
          </cell>
        </row>
        <row r="343">
          <cell r="A343" t="str">
            <v>10752</v>
          </cell>
          <cell r="B343" t="str">
            <v>โรงพยาบาลบางบ่อ</v>
          </cell>
          <cell r="C343" t="str">
            <v>บางบ่อ,รพช.</v>
          </cell>
          <cell r="D343" t="str">
            <v>บางบ่อ</v>
          </cell>
          <cell r="E343">
            <v>6</v>
          </cell>
          <cell r="F343" t="str">
            <v>โรงพยาบาลชุมชน</v>
          </cell>
          <cell r="G343" t="str">
            <v>รพช.</v>
          </cell>
          <cell r="H343">
            <v>11</v>
          </cell>
          <cell r="I343" t="str">
            <v>สมุทรปราการ</v>
          </cell>
          <cell r="J343" t="str">
            <v>120</v>
          </cell>
          <cell r="K343" t="str">
            <v>S</v>
          </cell>
          <cell r="L343" t="str">
            <v>M2</v>
          </cell>
          <cell r="M343">
            <v>8</v>
          </cell>
          <cell r="N343" t="str">
            <v>M2 &gt;100</v>
          </cell>
          <cell r="O343" t="str">
            <v>001075200</v>
          </cell>
        </row>
        <row r="344">
          <cell r="A344" t="str">
            <v>10753</v>
          </cell>
          <cell r="B344" t="str">
            <v>โรงพยาบาลบางพลี</v>
          </cell>
          <cell r="C344" t="str">
            <v>บางพลี,รพท.</v>
          </cell>
          <cell r="D344" t="str">
            <v>บางพลี</v>
          </cell>
          <cell r="E344">
            <v>6</v>
          </cell>
          <cell r="F344" t="str">
            <v>โรงพยาบาลทั่วไป</v>
          </cell>
          <cell r="G344" t="str">
            <v>รพท.</v>
          </cell>
          <cell r="H344">
            <v>11</v>
          </cell>
          <cell r="I344" t="str">
            <v>สมุทรปราการ</v>
          </cell>
          <cell r="J344" t="str">
            <v>200</v>
          </cell>
          <cell r="K344" t="str">
            <v/>
          </cell>
          <cell r="L344" t="str">
            <v>M1</v>
          </cell>
          <cell r="M344">
            <v>7</v>
          </cell>
          <cell r="N344" t="str">
            <v>M1 &lt;=200</v>
          </cell>
          <cell r="O344" t="str">
            <v>001075300</v>
          </cell>
        </row>
        <row r="345">
          <cell r="A345" t="str">
            <v>10754</v>
          </cell>
          <cell r="B345" t="str">
            <v>โรงพยาบาลบางจาก</v>
          </cell>
          <cell r="C345" t="str">
            <v>บางจาก,รพช.</v>
          </cell>
          <cell r="D345" t="str">
            <v>บางจาก</v>
          </cell>
          <cell r="E345">
            <v>6</v>
          </cell>
          <cell r="F345" t="str">
            <v>โรงพยาบาลชุมชน</v>
          </cell>
          <cell r="G345" t="str">
            <v>รพช.</v>
          </cell>
          <cell r="H345">
            <v>11</v>
          </cell>
          <cell r="I345" t="str">
            <v>สมุทรปราการ</v>
          </cell>
          <cell r="J345" t="str">
            <v>74</v>
          </cell>
          <cell r="K345" t="str">
            <v/>
          </cell>
          <cell r="L345" t="str">
            <v>F1</v>
          </cell>
          <cell r="M345">
            <v>10</v>
          </cell>
          <cell r="N345" t="str">
            <v>F1 &gt;=100,000</v>
          </cell>
          <cell r="O345" t="str">
            <v>001075400</v>
          </cell>
        </row>
        <row r="346">
          <cell r="A346" t="str">
            <v>10755</v>
          </cell>
          <cell r="B346" t="str">
            <v>โรงพยาบาลพระสมุทรเจดีย์</v>
          </cell>
          <cell r="C346" t="str">
            <v>พระสมุทรเจดีย์,รพช.</v>
          </cell>
          <cell r="D346" t="str">
            <v>พระสมุทรเจดีย์</v>
          </cell>
          <cell r="E346">
            <v>6</v>
          </cell>
          <cell r="F346" t="str">
            <v>โรงพยาบาลชุมชน</v>
          </cell>
          <cell r="G346" t="str">
            <v>รพช.</v>
          </cell>
          <cell r="H346">
            <v>11</v>
          </cell>
          <cell r="I346" t="str">
            <v>สมุทรปราการ</v>
          </cell>
          <cell r="J346" t="str">
            <v>41</v>
          </cell>
          <cell r="K346" t="str">
            <v/>
          </cell>
          <cell r="L346" t="str">
            <v>F2</v>
          </cell>
          <cell r="M346">
            <v>13</v>
          </cell>
          <cell r="N346" t="str">
            <v>F2 &gt;=90,000</v>
          </cell>
          <cell r="O346" t="str">
            <v>001075500</v>
          </cell>
        </row>
        <row r="347">
          <cell r="A347" t="str">
            <v>28785</v>
          </cell>
          <cell r="B347" t="str">
            <v>โรงพยาบาลบางเสาธง</v>
          </cell>
          <cell r="C347" t="str">
            <v>บางเสาธง,รพช.</v>
          </cell>
          <cell r="D347" t="str">
            <v>บางเสาธง</v>
          </cell>
          <cell r="E347">
            <v>6</v>
          </cell>
          <cell r="F347" t="str">
            <v>โรงพยาบาลชุมชน</v>
          </cell>
          <cell r="G347" t="str">
            <v>รพช.</v>
          </cell>
          <cell r="H347">
            <v>11</v>
          </cell>
          <cell r="I347" t="str">
            <v>สมุทรปราการ</v>
          </cell>
          <cell r="J347" t="str">
            <v>0</v>
          </cell>
          <cell r="K347" t="str">
            <v>S</v>
          </cell>
          <cell r="L347" t="str">
            <v>F3</v>
          </cell>
          <cell r="M347">
            <v>17</v>
          </cell>
          <cell r="N347" t="str">
            <v>F3 &gt;=25,000</v>
          </cell>
          <cell r="O347" t="str">
            <v>002878500</v>
          </cell>
        </row>
        <row r="348">
          <cell r="A348" t="str">
            <v>10662</v>
          </cell>
          <cell r="B348" t="str">
            <v>โรงพยาบาลชลบุรี</v>
          </cell>
          <cell r="C348" t="str">
            <v>ชลบุรี,รพศ.</v>
          </cell>
          <cell r="D348" t="str">
            <v>ชลบุรี</v>
          </cell>
          <cell r="E348">
            <v>6</v>
          </cell>
          <cell r="F348" t="str">
            <v>โรงพยาบาลศูนย์</v>
          </cell>
          <cell r="G348" t="str">
            <v>รพศ.</v>
          </cell>
          <cell r="H348">
            <v>20</v>
          </cell>
          <cell r="I348" t="str">
            <v>ชลบุรี</v>
          </cell>
          <cell r="J348" t="str">
            <v>850</v>
          </cell>
          <cell r="K348" t="str">
            <v/>
          </cell>
          <cell r="L348" t="str">
            <v>A</v>
          </cell>
          <cell r="M348">
            <v>2</v>
          </cell>
          <cell r="N348" t="str">
            <v>A &gt;700 to &lt;1000</v>
          </cell>
          <cell r="O348" t="str">
            <v>001066200</v>
          </cell>
        </row>
        <row r="349">
          <cell r="A349" t="str">
            <v>10817</v>
          </cell>
          <cell r="B349" t="str">
            <v>โรงพยาบาลบ้านบึง</v>
          </cell>
          <cell r="C349" t="str">
            <v>บ้านบึง,รพช.</v>
          </cell>
          <cell r="D349" t="str">
            <v>บ้านบึง</v>
          </cell>
          <cell r="E349">
            <v>6</v>
          </cell>
          <cell r="F349" t="str">
            <v>โรงพยาบาลชุมชน</v>
          </cell>
          <cell r="G349" t="str">
            <v>รพช.</v>
          </cell>
          <cell r="H349">
            <v>20</v>
          </cell>
          <cell r="I349" t="str">
            <v>ชลบุรี</v>
          </cell>
          <cell r="J349" t="str">
            <v>90</v>
          </cell>
          <cell r="K349" t="str">
            <v/>
          </cell>
          <cell r="L349" t="str">
            <v>M2</v>
          </cell>
          <cell r="M349">
            <v>9</v>
          </cell>
          <cell r="N349" t="str">
            <v>M2 &lt;=100</v>
          </cell>
          <cell r="O349" t="str">
            <v>001081700</v>
          </cell>
        </row>
        <row r="350">
          <cell r="A350" t="str">
            <v>10818</v>
          </cell>
          <cell r="B350" t="str">
            <v>โรงพยาบาลหนองใหญ่</v>
          </cell>
          <cell r="C350" t="str">
            <v>หนองใหญ่,รพช.</v>
          </cell>
          <cell r="D350" t="str">
            <v>หนองใหญ่</v>
          </cell>
          <cell r="E350">
            <v>6</v>
          </cell>
          <cell r="F350" t="str">
            <v>โรงพยาบาลชุมชน</v>
          </cell>
          <cell r="G350" t="str">
            <v>รพช.</v>
          </cell>
          <cell r="H350">
            <v>20</v>
          </cell>
          <cell r="I350" t="str">
            <v>ชลบุรี</v>
          </cell>
          <cell r="J350" t="str">
            <v>30</v>
          </cell>
          <cell r="K350" t="str">
            <v/>
          </cell>
          <cell r="L350" t="str">
            <v>F2</v>
          </cell>
          <cell r="M350">
            <v>16</v>
          </cell>
          <cell r="N350" t="str">
            <v>F2 &lt;=30,000</v>
          </cell>
          <cell r="O350" t="str">
            <v>001081800</v>
          </cell>
        </row>
        <row r="351">
          <cell r="A351" t="str">
            <v>10819</v>
          </cell>
          <cell r="B351" t="str">
            <v>โรงพยาบาลบางละมุง</v>
          </cell>
          <cell r="C351" t="str">
            <v>บางละมุง,รพท.</v>
          </cell>
          <cell r="D351" t="str">
            <v>บางละมุง</v>
          </cell>
          <cell r="E351">
            <v>6</v>
          </cell>
          <cell r="F351" t="str">
            <v>โรงพยาบาลทั่วไป</v>
          </cell>
          <cell r="G351" t="str">
            <v>รพท.</v>
          </cell>
          <cell r="H351">
            <v>20</v>
          </cell>
          <cell r="I351" t="str">
            <v>ชลบุรี</v>
          </cell>
          <cell r="J351" t="str">
            <v>250</v>
          </cell>
          <cell r="K351" t="str">
            <v/>
          </cell>
          <cell r="L351" t="str">
            <v>S</v>
          </cell>
          <cell r="M351">
            <v>5</v>
          </cell>
          <cell r="N351" t="str">
            <v>S &lt;=400</v>
          </cell>
          <cell r="O351" t="str">
            <v>001081900</v>
          </cell>
        </row>
        <row r="352">
          <cell r="A352" t="str">
            <v>10820</v>
          </cell>
          <cell r="B352" t="str">
            <v>โรงพยาบาลวัดญาณสังวราราม</v>
          </cell>
          <cell r="C352" t="str">
            <v>วัดญาณสังวราราม,รพช.</v>
          </cell>
          <cell r="D352" t="str">
            <v>วัดญาณสังวราราม</v>
          </cell>
          <cell r="E352">
            <v>6</v>
          </cell>
          <cell r="F352" t="str">
            <v>โรงพยาบาลชุมชน</v>
          </cell>
          <cell r="G352" t="str">
            <v>รพช.</v>
          </cell>
          <cell r="H352">
            <v>20</v>
          </cell>
          <cell r="I352" t="str">
            <v>ชลบุรี</v>
          </cell>
          <cell r="J352" t="str">
            <v>23</v>
          </cell>
          <cell r="K352" t="str">
            <v/>
          </cell>
          <cell r="L352" t="str">
            <v>F2</v>
          </cell>
          <cell r="M352">
            <v>13</v>
          </cell>
          <cell r="N352" t="str">
            <v>F2 &gt;=90,000</v>
          </cell>
          <cell r="O352" t="str">
            <v>001082000</v>
          </cell>
        </row>
        <row r="353">
          <cell r="A353" t="str">
            <v>10821</v>
          </cell>
          <cell r="B353" t="str">
            <v>โรงพยาบาลพานทอง</v>
          </cell>
          <cell r="C353" t="str">
            <v>พานทอง,รพช.</v>
          </cell>
          <cell r="D353" t="str">
            <v>พานทอง</v>
          </cell>
          <cell r="E353">
            <v>6</v>
          </cell>
          <cell r="F353" t="str">
            <v>โรงพยาบาลชุมชน</v>
          </cell>
          <cell r="G353" t="str">
            <v>รพช.</v>
          </cell>
          <cell r="H353">
            <v>20</v>
          </cell>
          <cell r="I353" t="str">
            <v>ชลบุรี</v>
          </cell>
          <cell r="J353" t="str">
            <v>81</v>
          </cell>
          <cell r="K353" t="str">
            <v/>
          </cell>
          <cell r="L353" t="str">
            <v>F1</v>
          </cell>
          <cell r="M353">
            <v>11</v>
          </cell>
          <cell r="N353" t="str">
            <v>F1 50,000-100,000</v>
          </cell>
          <cell r="O353" t="str">
            <v>001082100</v>
          </cell>
        </row>
        <row r="354">
          <cell r="A354" t="str">
            <v>10822</v>
          </cell>
          <cell r="B354" t="str">
            <v>โรงพยาบาลพนัสนิคม</v>
          </cell>
          <cell r="C354" t="str">
            <v>พนัสนิคม,รพช.</v>
          </cell>
          <cell r="D354" t="str">
            <v>พนัสนิคม</v>
          </cell>
          <cell r="E354">
            <v>6</v>
          </cell>
          <cell r="F354" t="str">
            <v>โรงพยาบาลชุมชน</v>
          </cell>
          <cell r="G354" t="str">
            <v>รพช.</v>
          </cell>
          <cell r="H354">
            <v>20</v>
          </cell>
          <cell r="I354" t="str">
            <v>ชลบุรี</v>
          </cell>
          <cell r="J354" t="str">
            <v>137</v>
          </cell>
          <cell r="K354" t="str">
            <v/>
          </cell>
          <cell r="L354" t="str">
            <v>M2</v>
          </cell>
          <cell r="M354">
            <v>8</v>
          </cell>
          <cell r="N354" t="str">
            <v>M2 &gt;100</v>
          </cell>
          <cell r="O354" t="str">
            <v>001082200</v>
          </cell>
        </row>
        <row r="355">
          <cell r="A355" t="str">
            <v>10823</v>
          </cell>
          <cell r="B355" t="str">
            <v>โรงพยาบาลแหลมฉบัง</v>
          </cell>
          <cell r="C355" t="str">
            <v>แหลมฉบัง,รพช.</v>
          </cell>
          <cell r="D355" t="str">
            <v>แหลมฉบัง</v>
          </cell>
          <cell r="E355">
            <v>6</v>
          </cell>
          <cell r="F355" t="str">
            <v>โรงพยาบาลชุมชน</v>
          </cell>
          <cell r="G355" t="str">
            <v>รพช.</v>
          </cell>
          <cell r="H355">
            <v>20</v>
          </cell>
          <cell r="I355" t="str">
            <v>ชลบุรี</v>
          </cell>
          <cell r="J355" t="str">
            <v>113</v>
          </cell>
          <cell r="K355" t="str">
            <v>S</v>
          </cell>
          <cell r="L355" t="str">
            <v>M2</v>
          </cell>
          <cell r="M355">
            <v>8</v>
          </cell>
          <cell r="N355" t="str">
            <v>M2 &gt;100</v>
          </cell>
          <cell r="O355" t="str">
            <v>001082300</v>
          </cell>
        </row>
        <row r="356">
          <cell r="A356" t="str">
            <v>10824</v>
          </cell>
          <cell r="B356" t="str">
            <v>โรงพยาบาลเกาะสีชัง</v>
          </cell>
          <cell r="C356" t="str">
            <v>เกาะสีชัง,รพช.</v>
          </cell>
          <cell r="D356" t="str">
            <v>เกาะสีชัง</v>
          </cell>
          <cell r="E356">
            <v>6</v>
          </cell>
          <cell r="F356" t="str">
            <v>โรงพยาบาลชุมชน</v>
          </cell>
          <cell r="G356" t="str">
            <v>รพช.</v>
          </cell>
          <cell r="H356">
            <v>20</v>
          </cell>
          <cell r="I356" t="str">
            <v>ชลบุรี</v>
          </cell>
          <cell r="J356" t="str">
            <v>30</v>
          </cell>
          <cell r="K356" t="str">
            <v/>
          </cell>
          <cell r="L356" t="str">
            <v>F2</v>
          </cell>
          <cell r="M356">
            <v>20</v>
          </cell>
          <cell r="N356" t="str">
            <v>Is. any Pop</v>
          </cell>
          <cell r="O356" t="str">
            <v>001082400</v>
          </cell>
        </row>
        <row r="357">
          <cell r="A357" t="str">
            <v>10825</v>
          </cell>
          <cell r="B357" t="str">
            <v>โรงพยาบาลสัตหีบกม10</v>
          </cell>
          <cell r="C357" t="str">
            <v>สัตหีบกม10,รพช.</v>
          </cell>
          <cell r="D357" t="str">
            <v>สัตหีบกม10</v>
          </cell>
          <cell r="E357">
            <v>6</v>
          </cell>
          <cell r="F357" t="str">
            <v>โรงพยาบาลชุมชน</v>
          </cell>
          <cell r="G357" t="str">
            <v>รพช.</v>
          </cell>
          <cell r="H357">
            <v>20</v>
          </cell>
          <cell r="I357" t="str">
            <v>ชลบุรี</v>
          </cell>
          <cell r="J357" t="str">
            <v>40</v>
          </cell>
          <cell r="K357" t="str">
            <v/>
          </cell>
          <cell r="L357" t="str">
            <v>F1</v>
          </cell>
          <cell r="M357">
            <v>10</v>
          </cell>
          <cell r="N357" t="str">
            <v>F1 &gt;=100,000</v>
          </cell>
          <cell r="O357" t="str">
            <v>001082500</v>
          </cell>
        </row>
        <row r="358">
          <cell r="A358" t="str">
            <v>10826</v>
          </cell>
          <cell r="B358" t="str">
            <v>โรงพยาบาลบ่อทอง</v>
          </cell>
          <cell r="C358" t="str">
            <v>บ่อทอง,รพช.</v>
          </cell>
          <cell r="D358" t="str">
            <v>บ่อทอง</v>
          </cell>
          <cell r="E358">
            <v>6</v>
          </cell>
          <cell r="F358" t="str">
            <v>โรงพยาบาลชุมชน</v>
          </cell>
          <cell r="G358" t="str">
            <v>รพช.</v>
          </cell>
          <cell r="H358">
            <v>20</v>
          </cell>
          <cell r="I358" t="str">
            <v>ชลบุรี</v>
          </cell>
          <cell r="J358" t="str">
            <v>60</v>
          </cell>
          <cell r="K358" t="str">
            <v/>
          </cell>
          <cell r="L358" t="str">
            <v>F2</v>
          </cell>
          <cell r="M358">
            <v>15</v>
          </cell>
          <cell r="N358" t="str">
            <v>F2 30,000-=60,000</v>
          </cell>
          <cell r="O358" t="str">
            <v>001082600</v>
          </cell>
        </row>
        <row r="359">
          <cell r="A359" t="str">
            <v>28006</v>
          </cell>
          <cell r="B359" t="str">
            <v>โรงพยาบาลเกาะจันทร์</v>
          </cell>
          <cell r="C359" t="str">
            <v>เกาะจันทร์,รพช.</v>
          </cell>
          <cell r="D359" t="str">
            <v>เกาะจันทร์</v>
          </cell>
          <cell r="E359">
            <v>6</v>
          </cell>
          <cell r="F359" t="str">
            <v>โรงพยาบาลชุมชน</v>
          </cell>
          <cell r="G359" t="str">
            <v>รพช.</v>
          </cell>
          <cell r="H359">
            <v>20</v>
          </cell>
          <cell r="I359" t="str">
            <v>ชลบุรี</v>
          </cell>
          <cell r="J359" t="str">
            <v>30</v>
          </cell>
          <cell r="K359" t="str">
            <v>S</v>
          </cell>
          <cell r="L359" t="str">
            <v>F3</v>
          </cell>
          <cell r="M359">
            <v>17</v>
          </cell>
          <cell r="N359" t="str">
            <v>F3 &gt;=25,000</v>
          </cell>
          <cell r="O359" t="str">
            <v>002800600</v>
          </cell>
        </row>
        <row r="360">
          <cell r="A360" t="str">
            <v>10663</v>
          </cell>
          <cell r="B360" t="str">
            <v>โรงพยาบาลระยอง</v>
          </cell>
          <cell r="C360" t="str">
            <v>ระยอง,รพศ.</v>
          </cell>
          <cell r="D360" t="str">
            <v>ระยอง</v>
          </cell>
          <cell r="E360">
            <v>6</v>
          </cell>
          <cell r="F360" t="str">
            <v>โรงพยาบาลศูนย์</v>
          </cell>
          <cell r="G360" t="str">
            <v>รพศ.</v>
          </cell>
          <cell r="H360">
            <v>21</v>
          </cell>
          <cell r="I360" t="str">
            <v>ระยอง</v>
          </cell>
          <cell r="J360" t="str">
            <v>525</v>
          </cell>
          <cell r="K360" t="str">
            <v/>
          </cell>
          <cell r="L360" t="str">
            <v>A</v>
          </cell>
          <cell r="M360">
            <v>3</v>
          </cell>
          <cell r="N360" t="str">
            <v>A &lt;=700</v>
          </cell>
          <cell r="O360" t="str">
            <v>001066300</v>
          </cell>
        </row>
        <row r="361">
          <cell r="A361" t="str">
            <v>10827</v>
          </cell>
          <cell r="B361" t="str">
            <v>โรงพยาบาลเฉลิมพระเกียรติสมเด็จพระเทพรัตนราชสุดาฯ สยามบรมราชกุมารี ระยอง</v>
          </cell>
          <cell r="C361" t="str">
            <v>เฉลิมพระเกียรติสมเด็จพระเทพรัตนราชสุดาฯ สยามบรมราชกุมารี ระยอง,รพท.</v>
          </cell>
          <cell r="D361" t="str">
            <v>เฉลิมพระเกียรติสมเด็จพระเทพรัตนราชสุดาฯ สยามบรมราช</v>
          </cell>
          <cell r="E361">
            <v>6</v>
          </cell>
          <cell r="F361" t="str">
            <v>โรงพยาบาลทั่วไป</v>
          </cell>
          <cell r="G361" t="str">
            <v>รพท.</v>
          </cell>
          <cell r="H361">
            <v>21</v>
          </cell>
          <cell r="I361" t="str">
            <v>ระยอง</v>
          </cell>
          <cell r="J361" t="str">
            <v>107</v>
          </cell>
          <cell r="K361" t="str">
            <v>S</v>
          </cell>
          <cell r="L361" t="str">
            <v>M1</v>
          </cell>
          <cell r="M361">
            <v>7</v>
          </cell>
          <cell r="N361" t="str">
            <v>M1 &lt;=200</v>
          </cell>
          <cell r="O361" t="str">
            <v>001082700</v>
          </cell>
        </row>
        <row r="362">
          <cell r="A362" t="str">
            <v>10828</v>
          </cell>
          <cell r="B362" t="str">
            <v>โรงพยาบาลบ้านฉาง</v>
          </cell>
          <cell r="C362" t="str">
            <v>บ้านฉาง,รพช.</v>
          </cell>
          <cell r="D362" t="str">
            <v>บ้านฉาง</v>
          </cell>
          <cell r="E362">
            <v>6</v>
          </cell>
          <cell r="F362" t="str">
            <v>โรงพยาบาลชุมชน</v>
          </cell>
          <cell r="G362" t="str">
            <v>รพช.</v>
          </cell>
          <cell r="H362">
            <v>21</v>
          </cell>
          <cell r="I362" t="str">
            <v>ระยอง</v>
          </cell>
          <cell r="J362" t="str">
            <v>70</v>
          </cell>
          <cell r="K362" t="str">
            <v>S</v>
          </cell>
          <cell r="L362" t="str">
            <v>F1</v>
          </cell>
          <cell r="M362">
            <v>11</v>
          </cell>
          <cell r="N362" t="str">
            <v>F1 50,000-100,000</v>
          </cell>
          <cell r="O362" t="str">
            <v>001082800</v>
          </cell>
        </row>
        <row r="363">
          <cell r="A363" t="str">
            <v>10829</v>
          </cell>
          <cell r="B363" t="str">
            <v>โรงพยาบาลแกลง</v>
          </cell>
          <cell r="C363" t="str">
            <v>แกลง,รพท.</v>
          </cell>
          <cell r="D363" t="str">
            <v>แกลง</v>
          </cell>
          <cell r="E363">
            <v>6</v>
          </cell>
          <cell r="F363" t="str">
            <v>โรงพยาบาลทั่วไป</v>
          </cell>
          <cell r="G363" t="str">
            <v>รพท.</v>
          </cell>
          <cell r="H363">
            <v>21</v>
          </cell>
          <cell r="I363" t="str">
            <v>ระยอง</v>
          </cell>
          <cell r="J363" t="str">
            <v>200</v>
          </cell>
          <cell r="K363" t="str">
            <v>S</v>
          </cell>
          <cell r="L363" t="str">
            <v>M1</v>
          </cell>
          <cell r="M363">
            <v>7</v>
          </cell>
          <cell r="N363" t="str">
            <v>M1 &lt;=200</v>
          </cell>
          <cell r="O363" t="str">
            <v>001082900</v>
          </cell>
        </row>
        <row r="364">
          <cell r="A364" t="str">
            <v>10830</v>
          </cell>
          <cell r="B364" t="str">
            <v>โรงพยาบาลวังจันทร์</v>
          </cell>
          <cell r="C364" t="str">
            <v>วังจันทร์,รพช.</v>
          </cell>
          <cell r="D364" t="str">
            <v>วังจันทร์</v>
          </cell>
          <cell r="E364">
            <v>6</v>
          </cell>
          <cell r="F364" t="str">
            <v>โรงพยาบาลชุมชน</v>
          </cell>
          <cell r="G364" t="str">
            <v>รพช.</v>
          </cell>
          <cell r="H364">
            <v>21</v>
          </cell>
          <cell r="I364" t="str">
            <v>ระยอง</v>
          </cell>
          <cell r="J364" t="str">
            <v>45</v>
          </cell>
          <cell r="K364" t="str">
            <v>S</v>
          </cell>
          <cell r="L364" t="str">
            <v>F2</v>
          </cell>
          <cell r="M364">
            <v>16</v>
          </cell>
          <cell r="N364" t="str">
            <v>F2 &lt;=30,000</v>
          </cell>
          <cell r="O364" t="str">
            <v>001083000</v>
          </cell>
        </row>
        <row r="365">
          <cell r="A365" t="str">
            <v>10831</v>
          </cell>
          <cell r="B365" t="str">
            <v>โรงพยาบาลบ้านค่าย</v>
          </cell>
          <cell r="C365" t="str">
            <v>บ้านค่าย,รพช.</v>
          </cell>
          <cell r="D365" t="str">
            <v>บ้านค่าย</v>
          </cell>
          <cell r="E365">
            <v>6</v>
          </cell>
          <cell r="F365" t="str">
            <v>โรงพยาบาลชุมชน</v>
          </cell>
          <cell r="G365" t="str">
            <v>รพช.</v>
          </cell>
          <cell r="H365">
            <v>21</v>
          </cell>
          <cell r="I365" t="str">
            <v>ระยอง</v>
          </cell>
          <cell r="J365" t="str">
            <v>53</v>
          </cell>
          <cell r="K365" t="str">
            <v>S</v>
          </cell>
          <cell r="L365" t="str">
            <v>F2</v>
          </cell>
          <cell r="M365">
            <v>14</v>
          </cell>
          <cell r="N365" t="str">
            <v>F2 60,000-90,000</v>
          </cell>
          <cell r="O365" t="str">
            <v>001083100</v>
          </cell>
        </row>
        <row r="366">
          <cell r="A366" t="str">
            <v>10832</v>
          </cell>
          <cell r="B366" t="str">
            <v>โรงพยาบาลปลวกแดง</v>
          </cell>
          <cell r="C366" t="str">
            <v>ปลวกแดง,รพช.</v>
          </cell>
          <cell r="D366" t="str">
            <v>ปลวกแดง</v>
          </cell>
          <cell r="E366">
            <v>6</v>
          </cell>
          <cell r="F366" t="str">
            <v>โรงพยาบาลชุมชน</v>
          </cell>
          <cell r="G366" t="str">
            <v>รพช.</v>
          </cell>
          <cell r="H366">
            <v>21</v>
          </cell>
          <cell r="I366" t="str">
            <v>ระยอง</v>
          </cell>
          <cell r="J366" t="str">
            <v>60</v>
          </cell>
          <cell r="K366" t="str">
            <v>S</v>
          </cell>
          <cell r="L366" t="str">
            <v>F2</v>
          </cell>
          <cell r="M366">
            <v>15</v>
          </cell>
          <cell r="N366" t="str">
            <v>F2 30,000-=60,000</v>
          </cell>
          <cell r="O366" t="str">
            <v>001083200</v>
          </cell>
        </row>
        <row r="367">
          <cell r="A367" t="str">
            <v>22734</v>
          </cell>
          <cell r="B367" t="str">
            <v>โรงพยาบาลเขาชะเมา เฉลิมพระเกียรติ 80 พรรษา</v>
          </cell>
          <cell r="C367" t="str">
            <v>เขาชะเมา เฉลิมพระเกียรติ 80 พรรษา,รพช.</v>
          </cell>
          <cell r="D367" t="str">
            <v>เขาชะเมา เฉลิมพระเกียรติ 80 พรรษา</v>
          </cell>
          <cell r="E367">
            <v>6</v>
          </cell>
          <cell r="F367" t="str">
            <v>โรงพยาบาลชุมชน</v>
          </cell>
          <cell r="G367" t="str">
            <v>รพช.</v>
          </cell>
          <cell r="H367">
            <v>21</v>
          </cell>
          <cell r="I367" t="str">
            <v>ระยอง</v>
          </cell>
          <cell r="J367" t="str">
            <v>26</v>
          </cell>
          <cell r="K367" t="str">
            <v/>
          </cell>
          <cell r="L367" t="str">
            <v>F2</v>
          </cell>
          <cell r="M367">
            <v>16</v>
          </cell>
          <cell r="N367" t="str">
            <v>F2 &lt;=30,000</v>
          </cell>
          <cell r="O367" t="str">
            <v>002273400</v>
          </cell>
        </row>
        <row r="368">
          <cell r="A368" t="str">
            <v>23962</v>
          </cell>
          <cell r="B368" t="str">
            <v>โรงพยาบาลนิคมพัฒนา</v>
          </cell>
          <cell r="C368" t="str">
            <v>นิคมพัฒนา,รพช.</v>
          </cell>
          <cell r="D368" t="str">
            <v>นิคมพัฒนา</v>
          </cell>
          <cell r="E368">
            <v>6</v>
          </cell>
          <cell r="F368" t="str">
            <v>โรงพยาบาลชุมชน</v>
          </cell>
          <cell r="G368" t="str">
            <v>รพช.</v>
          </cell>
          <cell r="H368">
            <v>21</v>
          </cell>
          <cell r="I368" t="str">
            <v>ระยอง</v>
          </cell>
          <cell r="J368" t="str">
            <v>30</v>
          </cell>
          <cell r="K368" t="str">
            <v>S</v>
          </cell>
          <cell r="L368" t="str">
            <v>F2</v>
          </cell>
          <cell r="M368">
            <v>15</v>
          </cell>
          <cell r="N368" t="str">
            <v>F2 30,000-=60,000</v>
          </cell>
          <cell r="O368" t="str">
            <v>002396200</v>
          </cell>
        </row>
        <row r="369">
          <cell r="A369" t="str">
            <v>10664</v>
          </cell>
          <cell r="B369" t="str">
            <v>โรงพยาบาลพระปกเกล้า</v>
          </cell>
          <cell r="C369" t="str">
            <v>พระปกเกล้า,รพศ.</v>
          </cell>
          <cell r="D369" t="str">
            <v>พระปกเกล้า</v>
          </cell>
          <cell r="E369">
            <v>6</v>
          </cell>
          <cell r="F369" t="str">
            <v>โรงพยาบาลศูนย์</v>
          </cell>
          <cell r="G369" t="str">
            <v>รพศ.</v>
          </cell>
          <cell r="H369">
            <v>22</v>
          </cell>
          <cell r="I369" t="str">
            <v>จันทบุรี</v>
          </cell>
          <cell r="J369" t="str">
            <v>694</v>
          </cell>
          <cell r="K369" t="str">
            <v/>
          </cell>
          <cell r="L369" t="str">
            <v>A</v>
          </cell>
          <cell r="M369">
            <v>3</v>
          </cell>
          <cell r="N369" t="str">
            <v>A &lt;=700</v>
          </cell>
          <cell r="O369" t="str">
            <v>001066400</v>
          </cell>
        </row>
        <row r="370">
          <cell r="A370" t="str">
            <v>10834</v>
          </cell>
          <cell r="B370" t="str">
            <v>โรงพยาบาลขลุง</v>
          </cell>
          <cell r="C370" t="str">
            <v>ขลุง,รพช.</v>
          </cell>
          <cell r="D370" t="str">
            <v>ขลุง</v>
          </cell>
          <cell r="E370">
            <v>6</v>
          </cell>
          <cell r="F370" t="str">
            <v>โรงพยาบาลชุมชน</v>
          </cell>
          <cell r="G370" t="str">
            <v>รพช.</v>
          </cell>
          <cell r="H370">
            <v>22</v>
          </cell>
          <cell r="I370" t="str">
            <v>จันทบุรี</v>
          </cell>
          <cell r="J370" t="str">
            <v>30</v>
          </cell>
          <cell r="K370" t="str">
            <v>S</v>
          </cell>
          <cell r="L370" t="str">
            <v>F1</v>
          </cell>
          <cell r="M370">
            <v>11</v>
          </cell>
          <cell r="N370" t="str">
            <v>F1 50,000-100,000</v>
          </cell>
          <cell r="O370" t="str">
            <v>001083400</v>
          </cell>
        </row>
        <row r="371">
          <cell r="A371" t="str">
            <v>10835</v>
          </cell>
          <cell r="B371" t="str">
            <v>โรงพยาบาลท่าใหม่</v>
          </cell>
          <cell r="C371" t="str">
            <v>ท่าใหม่,รพช.</v>
          </cell>
          <cell r="D371" t="str">
            <v>ท่าใหม่</v>
          </cell>
          <cell r="E371">
            <v>6</v>
          </cell>
          <cell r="F371" t="str">
            <v>โรงพยาบาลชุมชน</v>
          </cell>
          <cell r="G371" t="str">
            <v>รพช.</v>
          </cell>
          <cell r="H371">
            <v>22</v>
          </cell>
          <cell r="I371" t="str">
            <v>จันทบุรี</v>
          </cell>
          <cell r="J371" t="str">
            <v>30</v>
          </cell>
          <cell r="K371" t="str">
            <v>S</v>
          </cell>
          <cell r="L371" t="str">
            <v>F2</v>
          </cell>
          <cell r="M371">
            <v>14</v>
          </cell>
          <cell r="N371" t="str">
            <v>F2 60,000-90,000</v>
          </cell>
          <cell r="O371" t="str">
            <v>001083500</v>
          </cell>
        </row>
        <row r="372">
          <cell r="A372" t="str">
            <v>10836</v>
          </cell>
          <cell r="B372" t="str">
            <v>โรงพยาบาลเขาสุกิม</v>
          </cell>
          <cell r="C372" t="str">
            <v>เขาสุกิม,รพช.</v>
          </cell>
          <cell r="D372" t="str">
            <v>เขาสุกิม</v>
          </cell>
          <cell r="E372">
            <v>6</v>
          </cell>
          <cell r="F372" t="str">
            <v>โรงพยาบาลชุมชน</v>
          </cell>
          <cell r="G372" t="str">
            <v>รพช.</v>
          </cell>
          <cell r="H372">
            <v>22</v>
          </cell>
          <cell r="I372" t="str">
            <v>จันทบุรี</v>
          </cell>
          <cell r="J372" t="str">
            <v>30</v>
          </cell>
          <cell r="K372" t="str">
            <v>S</v>
          </cell>
          <cell r="L372" t="str">
            <v>F2</v>
          </cell>
          <cell r="M372">
            <v>14</v>
          </cell>
          <cell r="N372" t="str">
            <v>F2 60,000-90,000</v>
          </cell>
          <cell r="O372" t="str">
            <v>001083600</v>
          </cell>
        </row>
        <row r="373">
          <cell r="A373" t="str">
            <v>10837</v>
          </cell>
          <cell r="B373" t="str">
            <v>โรงพยาบาลสองพี่น้อง</v>
          </cell>
          <cell r="C373" t="str">
            <v>สองพี่น้อง,รพช.</v>
          </cell>
          <cell r="D373" t="str">
            <v>สองพี่น้อง</v>
          </cell>
          <cell r="E373">
            <v>6</v>
          </cell>
          <cell r="F373" t="str">
            <v>โรงพยาบาลชุมชน</v>
          </cell>
          <cell r="G373" t="str">
            <v>รพช.</v>
          </cell>
          <cell r="H373">
            <v>22</v>
          </cell>
          <cell r="I373" t="str">
            <v>จันทบุรี</v>
          </cell>
          <cell r="J373" t="str">
            <v>26</v>
          </cell>
          <cell r="K373" t="str">
            <v>S</v>
          </cell>
          <cell r="L373" t="str">
            <v>F2</v>
          </cell>
          <cell r="M373">
            <v>14</v>
          </cell>
          <cell r="N373" t="str">
            <v>F2 60,000-90,000</v>
          </cell>
          <cell r="O373" t="str">
            <v>001083700</v>
          </cell>
        </row>
        <row r="374">
          <cell r="A374" t="str">
            <v>10838</v>
          </cell>
          <cell r="B374" t="str">
            <v>โรงพยาบาลโป่งน้ำร้อน</v>
          </cell>
          <cell r="C374" t="str">
            <v>โป่งน้ำร้อน,รพช.</v>
          </cell>
          <cell r="D374" t="str">
            <v>โป่งน้ำร้อน</v>
          </cell>
          <cell r="E374">
            <v>6</v>
          </cell>
          <cell r="F374" t="str">
            <v>โรงพยาบาลชุมชน</v>
          </cell>
          <cell r="G374" t="str">
            <v>รพช.</v>
          </cell>
          <cell r="H374">
            <v>22</v>
          </cell>
          <cell r="I374" t="str">
            <v>จันทบุรี</v>
          </cell>
          <cell r="J374" t="str">
            <v>69</v>
          </cell>
          <cell r="K374" t="str">
            <v/>
          </cell>
          <cell r="L374" t="str">
            <v>F2</v>
          </cell>
          <cell r="M374">
            <v>15</v>
          </cell>
          <cell r="N374" t="str">
            <v>F2 30,000-=60,000</v>
          </cell>
          <cell r="O374" t="str">
            <v>001083800</v>
          </cell>
        </row>
        <row r="375">
          <cell r="A375" t="str">
            <v>10839</v>
          </cell>
          <cell r="B375" t="str">
            <v>โรงพยาบาลมะขาม</v>
          </cell>
          <cell r="C375" t="str">
            <v>มะขาม,รพช.</v>
          </cell>
          <cell r="D375" t="str">
            <v>มะขาม</v>
          </cell>
          <cell r="E375">
            <v>6</v>
          </cell>
          <cell r="F375" t="str">
            <v>โรงพยาบาลชุมชน</v>
          </cell>
          <cell r="G375" t="str">
            <v>รพช.</v>
          </cell>
          <cell r="H375">
            <v>22</v>
          </cell>
          <cell r="I375" t="str">
            <v>จันทบุรี</v>
          </cell>
          <cell r="J375" t="str">
            <v>36</v>
          </cell>
          <cell r="K375" t="str">
            <v/>
          </cell>
          <cell r="L375" t="str">
            <v>F1</v>
          </cell>
          <cell r="M375">
            <v>12</v>
          </cell>
          <cell r="N375" t="str">
            <v>F1 &lt;=50,000</v>
          </cell>
          <cell r="O375" t="str">
            <v>001083900</v>
          </cell>
        </row>
        <row r="376">
          <cell r="A376" t="str">
            <v>10840</v>
          </cell>
          <cell r="B376" t="str">
            <v>โรงพยาบาลแหลมสิงห์</v>
          </cell>
          <cell r="C376" t="str">
            <v>แหลมสิงห์,รพช.</v>
          </cell>
          <cell r="D376" t="str">
            <v>แหลมสิงห์</v>
          </cell>
          <cell r="E376">
            <v>6</v>
          </cell>
          <cell r="F376" t="str">
            <v>โรงพยาบาลชุมชน</v>
          </cell>
          <cell r="G376" t="str">
            <v>รพช.</v>
          </cell>
          <cell r="H376">
            <v>22</v>
          </cell>
          <cell r="I376" t="str">
            <v>จันทบุรี</v>
          </cell>
          <cell r="J376" t="str">
            <v>46</v>
          </cell>
          <cell r="K376" t="str">
            <v/>
          </cell>
          <cell r="L376" t="str">
            <v>F2</v>
          </cell>
          <cell r="M376">
            <v>15</v>
          </cell>
          <cell r="N376" t="str">
            <v>F2 30,000-=60,000</v>
          </cell>
          <cell r="O376" t="str">
            <v>001084000</v>
          </cell>
        </row>
        <row r="377">
          <cell r="A377" t="str">
            <v>10841</v>
          </cell>
          <cell r="B377" t="str">
            <v>โรงพยาบาลสอยดาว</v>
          </cell>
          <cell r="C377" t="str">
            <v>สอยดาว,รพช.</v>
          </cell>
          <cell r="D377" t="str">
            <v>สอยดาว</v>
          </cell>
          <cell r="E377">
            <v>6</v>
          </cell>
          <cell r="F377" t="str">
            <v>โรงพยาบาลชุมชน</v>
          </cell>
          <cell r="G377" t="str">
            <v>รพช.</v>
          </cell>
          <cell r="H377">
            <v>22</v>
          </cell>
          <cell r="I377" t="str">
            <v>จันทบุรี</v>
          </cell>
          <cell r="J377" t="str">
            <v>62</v>
          </cell>
          <cell r="K377" t="str">
            <v/>
          </cell>
          <cell r="L377" t="str">
            <v>F1</v>
          </cell>
          <cell r="M377">
            <v>11</v>
          </cell>
          <cell r="N377" t="str">
            <v>F1 50,000-100,000</v>
          </cell>
          <cell r="O377" t="str">
            <v>001084100</v>
          </cell>
        </row>
        <row r="378">
          <cell r="A378" t="str">
            <v>10842</v>
          </cell>
          <cell r="B378" t="str">
            <v>โรงพยาบาลแก่งหางแมว</v>
          </cell>
          <cell r="C378" t="str">
            <v>แก่งหางแมว,รพช.</v>
          </cell>
          <cell r="D378" t="str">
            <v>แก่งหางแมว</v>
          </cell>
          <cell r="E378">
            <v>6</v>
          </cell>
          <cell r="F378" t="str">
            <v>โรงพยาบาลชุมชน</v>
          </cell>
          <cell r="G378" t="str">
            <v>รพช.</v>
          </cell>
          <cell r="H378">
            <v>22</v>
          </cell>
          <cell r="I378" t="str">
            <v>จันทบุรี</v>
          </cell>
          <cell r="J378" t="str">
            <v>30</v>
          </cell>
          <cell r="K378" t="str">
            <v/>
          </cell>
          <cell r="L378" t="str">
            <v>F2</v>
          </cell>
          <cell r="M378">
            <v>15</v>
          </cell>
          <cell r="N378" t="str">
            <v>F2 30,000-=60,000</v>
          </cell>
          <cell r="O378" t="str">
            <v>001084200</v>
          </cell>
        </row>
        <row r="379">
          <cell r="A379" t="str">
            <v>10843</v>
          </cell>
          <cell r="B379" t="str">
            <v>โรงพยาบาลนายายอาม</v>
          </cell>
          <cell r="C379" t="str">
            <v>นายายอาม,รพช.</v>
          </cell>
          <cell r="D379" t="str">
            <v>นายายอาม</v>
          </cell>
          <cell r="E379">
            <v>6</v>
          </cell>
          <cell r="F379" t="str">
            <v>โรงพยาบาลชุมชน</v>
          </cell>
          <cell r="G379" t="str">
            <v>รพช.</v>
          </cell>
          <cell r="H379">
            <v>22</v>
          </cell>
          <cell r="I379" t="str">
            <v>จันทบุรี</v>
          </cell>
          <cell r="J379" t="str">
            <v>34</v>
          </cell>
          <cell r="K379" t="str">
            <v/>
          </cell>
          <cell r="L379" t="str">
            <v>F1</v>
          </cell>
          <cell r="M379">
            <v>12</v>
          </cell>
          <cell r="N379" t="str">
            <v>F1 &lt;=50,000</v>
          </cell>
          <cell r="O379" t="str">
            <v>001084300</v>
          </cell>
        </row>
        <row r="380">
          <cell r="A380" t="str">
            <v>10844</v>
          </cell>
          <cell r="B380" t="str">
            <v>โรงพยาบาลเขาคิชฌกูฏ</v>
          </cell>
          <cell r="C380" t="str">
            <v>เขาคิชฌกูฏ,รพช.</v>
          </cell>
          <cell r="D380" t="str">
            <v>เขาคิชฌกูฏ</v>
          </cell>
          <cell r="E380">
            <v>6</v>
          </cell>
          <cell r="F380" t="str">
            <v>โรงพยาบาลชุมชน</v>
          </cell>
          <cell r="G380" t="str">
            <v>รพช.</v>
          </cell>
          <cell r="H380">
            <v>22</v>
          </cell>
          <cell r="I380" t="str">
            <v>จันทบุรี</v>
          </cell>
          <cell r="J380" t="str">
            <v>30</v>
          </cell>
          <cell r="K380" t="str">
            <v>S</v>
          </cell>
          <cell r="L380" t="str">
            <v>F2</v>
          </cell>
          <cell r="M380">
            <v>16</v>
          </cell>
          <cell r="N380" t="str">
            <v>F2 &lt;=30,000</v>
          </cell>
          <cell r="O380" t="str">
            <v>001084400</v>
          </cell>
        </row>
        <row r="381">
          <cell r="A381" t="str">
            <v>10696</v>
          </cell>
          <cell r="B381" t="str">
            <v>โรงพยาบาลตราด</v>
          </cell>
          <cell r="C381" t="str">
            <v>ตราด,รพท.</v>
          </cell>
          <cell r="D381" t="str">
            <v>ตราด</v>
          </cell>
          <cell r="E381">
            <v>6</v>
          </cell>
          <cell r="F381" t="str">
            <v>โรงพยาบาลทั่วไป</v>
          </cell>
          <cell r="G381" t="str">
            <v>รพท.</v>
          </cell>
          <cell r="H381">
            <v>23</v>
          </cell>
          <cell r="I381" t="str">
            <v>ตราด</v>
          </cell>
          <cell r="J381" t="str">
            <v>312</v>
          </cell>
          <cell r="K381" t="str">
            <v/>
          </cell>
          <cell r="L381" t="str">
            <v>S</v>
          </cell>
          <cell r="M381">
            <v>5</v>
          </cell>
          <cell r="N381" t="str">
            <v>S &lt;=400</v>
          </cell>
          <cell r="O381" t="str">
            <v>001069600</v>
          </cell>
        </row>
        <row r="382">
          <cell r="A382" t="str">
            <v>10845</v>
          </cell>
          <cell r="B382" t="str">
            <v>โรงพยาบาลคลองใหญ่</v>
          </cell>
          <cell r="C382" t="str">
            <v>คลองใหญ่,รพช.</v>
          </cell>
          <cell r="D382" t="str">
            <v>คลองใหญ่</v>
          </cell>
          <cell r="E382">
            <v>6</v>
          </cell>
          <cell r="F382" t="str">
            <v>โรงพยาบาลชุมชน</v>
          </cell>
          <cell r="G382" t="str">
            <v>รพช.</v>
          </cell>
          <cell r="H382">
            <v>23</v>
          </cell>
          <cell r="I382" t="str">
            <v>ตราด</v>
          </cell>
          <cell r="J382" t="str">
            <v>33</v>
          </cell>
          <cell r="K382" t="str">
            <v>S</v>
          </cell>
          <cell r="L382" t="str">
            <v>F2</v>
          </cell>
          <cell r="M382">
            <v>16</v>
          </cell>
          <cell r="N382" t="str">
            <v>F2 &lt;=30,000</v>
          </cell>
          <cell r="O382" t="str">
            <v>001084500</v>
          </cell>
        </row>
        <row r="383">
          <cell r="A383" t="str">
            <v>10846</v>
          </cell>
          <cell r="B383" t="str">
            <v>โรงพยาบาลเขาสมิง</v>
          </cell>
          <cell r="C383" t="str">
            <v>เขาสมิง,รพช.</v>
          </cell>
          <cell r="D383" t="str">
            <v>เขาสมิง</v>
          </cell>
          <cell r="E383">
            <v>6</v>
          </cell>
          <cell r="F383" t="str">
            <v>โรงพยาบาลชุมชน</v>
          </cell>
          <cell r="G383" t="str">
            <v>รพช.</v>
          </cell>
          <cell r="H383">
            <v>23</v>
          </cell>
          <cell r="I383" t="str">
            <v>ตราด</v>
          </cell>
          <cell r="J383" t="str">
            <v>34</v>
          </cell>
          <cell r="K383" t="str">
            <v>S</v>
          </cell>
          <cell r="L383" t="str">
            <v>F2</v>
          </cell>
          <cell r="M383">
            <v>15</v>
          </cell>
          <cell r="N383" t="str">
            <v>F2 30,000-=60,000</v>
          </cell>
          <cell r="O383" t="str">
            <v>001084600</v>
          </cell>
        </row>
        <row r="384">
          <cell r="A384" t="str">
            <v>10847</v>
          </cell>
          <cell r="B384" t="str">
            <v>โรงพยาบาลบ่อไร่</v>
          </cell>
          <cell r="C384" t="str">
            <v>บ่อไร่,รพช.</v>
          </cell>
          <cell r="D384" t="str">
            <v>บ่อไร่</v>
          </cell>
          <cell r="E384">
            <v>6</v>
          </cell>
          <cell r="F384" t="str">
            <v>โรงพยาบาลชุมชน</v>
          </cell>
          <cell r="G384" t="str">
            <v>รพช.</v>
          </cell>
          <cell r="H384">
            <v>23</v>
          </cell>
          <cell r="I384" t="str">
            <v>ตราด</v>
          </cell>
          <cell r="J384" t="str">
            <v>36</v>
          </cell>
          <cell r="K384" t="str">
            <v>S</v>
          </cell>
          <cell r="L384" t="str">
            <v>F2</v>
          </cell>
          <cell r="M384">
            <v>15</v>
          </cell>
          <cell r="N384" t="str">
            <v>F2 30,000-=60,000</v>
          </cell>
          <cell r="O384" t="str">
            <v>001084700</v>
          </cell>
        </row>
        <row r="385">
          <cell r="A385" t="str">
            <v>10848</v>
          </cell>
          <cell r="B385" t="str">
            <v>โรงพยาบาลแหลมงอบ</v>
          </cell>
          <cell r="C385" t="str">
            <v>แหลมงอบ,รพช.</v>
          </cell>
          <cell r="D385" t="str">
            <v>แหลมงอบ</v>
          </cell>
          <cell r="E385">
            <v>6</v>
          </cell>
          <cell r="F385" t="str">
            <v>โรงพยาบาลชุมชน</v>
          </cell>
          <cell r="G385" t="str">
            <v>รพช.</v>
          </cell>
          <cell r="H385">
            <v>23</v>
          </cell>
          <cell r="I385" t="str">
            <v>ตราด</v>
          </cell>
          <cell r="J385" t="str">
            <v>33</v>
          </cell>
          <cell r="K385" t="str">
            <v>S</v>
          </cell>
          <cell r="L385" t="str">
            <v>F2</v>
          </cell>
          <cell r="M385">
            <v>16</v>
          </cell>
          <cell r="N385" t="str">
            <v>F2 &lt;=30,000</v>
          </cell>
          <cell r="O385" t="str">
            <v>001084800</v>
          </cell>
        </row>
        <row r="386">
          <cell r="A386" t="str">
            <v>10849</v>
          </cell>
          <cell r="B386" t="str">
            <v>โรงพยาบาลเกาะกูด</v>
          </cell>
          <cell r="C386" t="str">
            <v>เกาะกูด,รพช.</v>
          </cell>
          <cell r="D386" t="str">
            <v>เกาะกูด</v>
          </cell>
          <cell r="E386">
            <v>6</v>
          </cell>
          <cell r="F386" t="str">
            <v>โรงพยาบาลชุมชน</v>
          </cell>
          <cell r="G386" t="str">
            <v>รพช.</v>
          </cell>
          <cell r="H386">
            <v>23</v>
          </cell>
          <cell r="I386" t="str">
            <v>ตราด</v>
          </cell>
          <cell r="J386" t="str">
            <v>7</v>
          </cell>
          <cell r="K386" t="str">
            <v>S</v>
          </cell>
          <cell r="L386" t="str">
            <v>F3</v>
          </cell>
          <cell r="M386">
            <v>20</v>
          </cell>
          <cell r="N386" t="str">
            <v>Is. any Pop</v>
          </cell>
          <cell r="O386" t="str">
            <v>001084900</v>
          </cell>
        </row>
        <row r="387">
          <cell r="A387" t="str">
            <v>13816</v>
          </cell>
          <cell r="B387" t="str">
            <v>โรงพยาบาลเกาะช้าง</v>
          </cell>
          <cell r="C387" t="str">
            <v>เกาะช้าง,รพช.</v>
          </cell>
          <cell r="D387" t="str">
            <v>เกาะช้าง</v>
          </cell>
          <cell r="E387">
            <v>6</v>
          </cell>
          <cell r="F387" t="str">
            <v>โรงพยาบาลชุมชน</v>
          </cell>
          <cell r="G387" t="str">
            <v>รพช.</v>
          </cell>
          <cell r="H387">
            <v>23</v>
          </cell>
          <cell r="I387" t="str">
            <v>ตราด</v>
          </cell>
          <cell r="J387" t="str">
            <v>26</v>
          </cell>
          <cell r="K387" t="str">
            <v>S</v>
          </cell>
          <cell r="L387" t="str">
            <v>F2</v>
          </cell>
          <cell r="M387">
            <v>20</v>
          </cell>
          <cell r="N387" t="str">
            <v>Is. any Pop</v>
          </cell>
          <cell r="O387" t="str">
            <v>001381600</v>
          </cell>
        </row>
        <row r="388">
          <cell r="A388" t="str">
            <v>10697</v>
          </cell>
          <cell r="B388" t="str">
            <v>โรงพยาบาลพุทธโสธร</v>
          </cell>
          <cell r="C388" t="str">
            <v>พุทธโสธร,รพท.</v>
          </cell>
          <cell r="D388" t="str">
            <v>พุทธโสธร</v>
          </cell>
          <cell r="E388">
            <v>6</v>
          </cell>
          <cell r="F388" t="str">
            <v>โรงพยาบาลทั่วไป</v>
          </cell>
          <cell r="G388" t="str">
            <v>รพท.</v>
          </cell>
          <cell r="H388">
            <v>24</v>
          </cell>
          <cell r="I388" t="str">
            <v>ฉะเชิงเทรา</v>
          </cell>
          <cell r="J388" t="str">
            <v>585</v>
          </cell>
          <cell r="K388" t="str">
            <v/>
          </cell>
          <cell r="L388" t="str">
            <v>A</v>
          </cell>
          <cell r="M388">
            <v>3</v>
          </cell>
          <cell r="N388" t="str">
            <v>A &lt;=700</v>
          </cell>
          <cell r="O388" t="str">
            <v>001069700</v>
          </cell>
        </row>
        <row r="389">
          <cell r="A389" t="str">
            <v>10833</v>
          </cell>
          <cell r="B389" t="str">
            <v>โรงพยาบาลท่าตะเกียบ</v>
          </cell>
          <cell r="C389" t="str">
            <v>ท่าตะเกียบ,รพช.</v>
          </cell>
          <cell r="D389" t="str">
            <v>ท่าตะเกียบ</v>
          </cell>
          <cell r="E389">
            <v>6</v>
          </cell>
          <cell r="F389" t="str">
            <v>โรงพยาบาลชุมชน</v>
          </cell>
          <cell r="G389" t="str">
            <v>รพช.</v>
          </cell>
          <cell r="H389">
            <v>24</v>
          </cell>
          <cell r="I389" t="str">
            <v>ฉะเชิงเทรา</v>
          </cell>
          <cell r="J389" t="str">
            <v>31</v>
          </cell>
          <cell r="K389" t="str">
            <v>S</v>
          </cell>
          <cell r="L389" t="str">
            <v>F2</v>
          </cell>
          <cell r="M389">
            <v>15</v>
          </cell>
          <cell r="N389" t="str">
            <v>F2 30,000-=60,000</v>
          </cell>
          <cell r="O389" t="str">
            <v>001083300</v>
          </cell>
        </row>
        <row r="390">
          <cell r="A390" t="str">
            <v>10850</v>
          </cell>
          <cell r="B390" t="str">
            <v>โรงพยาบาลบางคล้า</v>
          </cell>
          <cell r="C390" t="str">
            <v>บางคล้า,รพช.</v>
          </cell>
          <cell r="D390" t="str">
            <v>บางคล้า</v>
          </cell>
          <cell r="E390">
            <v>6</v>
          </cell>
          <cell r="F390" t="str">
            <v>โรงพยาบาลชุมชน</v>
          </cell>
          <cell r="G390" t="str">
            <v>รพช.</v>
          </cell>
          <cell r="H390">
            <v>24</v>
          </cell>
          <cell r="I390" t="str">
            <v>ฉะเชิงเทรา</v>
          </cell>
          <cell r="J390" t="str">
            <v>34</v>
          </cell>
          <cell r="K390" t="str">
            <v>S</v>
          </cell>
          <cell r="L390" t="str">
            <v>F2</v>
          </cell>
          <cell r="M390">
            <v>15</v>
          </cell>
          <cell r="N390" t="str">
            <v>F2 30,000-=60,000</v>
          </cell>
          <cell r="O390" t="str">
            <v>001085000</v>
          </cell>
        </row>
        <row r="391">
          <cell r="A391" t="str">
            <v>10851</v>
          </cell>
          <cell r="B391" t="str">
            <v>โรงพยาบาลบางน้ำเปรี้ยว</v>
          </cell>
          <cell r="C391" t="str">
            <v>บางน้ำเปรี้ยว,รพช.</v>
          </cell>
          <cell r="D391" t="str">
            <v>บางน้ำเปรี้ยว</v>
          </cell>
          <cell r="E391">
            <v>6</v>
          </cell>
          <cell r="F391" t="str">
            <v>โรงพยาบาลชุมชน</v>
          </cell>
          <cell r="G391" t="str">
            <v>รพช.</v>
          </cell>
          <cell r="H391">
            <v>24</v>
          </cell>
          <cell r="I391" t="str">
            <v>ฉะเชิงเทรา</v>
          </cell>
          <cell r="J391" t="str">
            <v>65</v>
          </cell>
          <cell r="K391" t="str">
            <v>S</v>
          </cell>
          <cell r="L391" t="str">
            <v>F1</v>
          </cell>
          <cell r="M391">
            <v>11</v>
          </cell>
          <cell r="N391" t="str">
            <v>F1 50,000-100,000</v>
          </cell>
          <cell r="O391" t="str">
            <v>001085100</v>
          </cell>
        </row>
        <row r="392">
          <cell r="A392" t="str">
            <v>10852</v>
          </cell>
          <cell r="B392" t="str">
            <v>โรงพยาบาลบางปะกง</v>
          </cell>
          <cell r="C392" t="str">
            <v>บางปะกง,รพช.</v>
          </cell>
          <cell r="D392" t="str">
            <v>บางปะกง</v>
          </cell>
          <cell r="E392">
            <v>6</v>
          </cell>
          <cell r="F392" t="str">
            <v>โรงพยาบาลชุมชน</v>
          </cell>
          <cell r="G392" t="str">
            <v>รพช.</v>
          </cell>
          <cell r="H392">
            <v>24</v>
          </cell>
          <cell r="I392" t="str">
            <v>ฉะเชิงเทรา</v>
          </cell>
          <cell r="J392" t="str">
            <v>90</v>
          </cell>
          <cell r="K392" t="str">
            <v>S</v>
          </cell>
          <cell r="L392" t="str">
            <v>F1</v>
          </cell>
          <cell r="M392">
            <v>11</v>
          </cell>
          <cell r="N392" t="str">
            <v>F1 50,000-100,000</v>
          </cell>
          <cell r="O392" t="str">
            <v>001085200</v>
          </cell>
        </row>
        <row r="393">
          <cell r="A393" t="str">
            <v>10853</v>
          </cell>
          <cell r="B393" t="str">
            <v>โรงพยาบาลบ้านโพธิ์</v>
          </cell>
          <cell r="C393" t="str">
            <v>บ้านโพธิ์,รพช.</v>
          </cell>
          <cell r="D393" t="str">
            <v>บ้านโพธิ์</v>
          </cell>
          <cell r="E393">
            <v>6</v>
          </cell>
          <cell r="F393" t="str">
            <v>โรงพยาบาลชุมชน</v>
          </cell>
          <cell r="G393" t="str">
            <v>รพช.</v>
          </cell>
          <cell r="H393">
            <v>24</v>
          </cell>
          <cell r="I393" t="str">
            <v>ฉะเชิงเทรา</v>
          </cell>
          <cell r="J393" t="str">
            <v>44</v>
          </cell>
          <cell r="K393" t="str">
            <v>S</v>
          </cell>
          <cell r="L393" t="str">
            <v>F2</v>
          </cell>
          <cell r="M393">
            <v>15</v>
          </cell>
          <cell r="N393" t="str">
            <v>F2 30,000-=60,000</v>
          </cell>
          <cell r="O393" t="str">
            <v>001085300</v>
          </cell>
        </row>
        <row r="394">
          <cell r="A394" t="str">
            <v>10854</v>
          </cell>
          <cell r="B394" t="str">
            <v>โรงพยาบาลพนมสารคาม</v>
          </cell>
          <cell r="C394" t="str">
            <v>พนมสารคาม,รพช.</v>
          </cell>
          <cell r="D394" t="str">
            <v>พนมสารคาม</v>
          </cell>
          <cell r="E394">
            <v>6</v>
          </cell>
          <cell r="F394" t="str">
            <v>โรงพยาบาลชุมชน</v>
          </cell>
          <cell r="G394" t="str">
            <v>รพช.</v>
          </cell>
          <cell r="H394">
            <v>24</v>
          </cell>
          <cell r="I394" t="str">
            <v>ฉะเชิงเทรา</v>
          </cell>
          <cell r="J394" t="str">
            <v>116</v>
          </cell>
          <cell r="K394" t="str">
            <v>S</v>
          </cell>
          <cell r="L394" t="str">
            <v>M2</v>
          </cell>
          <cell r="M394">
            <v>8</v>
          </cell>
          <cell r="N394" t="str">
            <v>M2 &gt;100</v>
          </cell>
          <cell r="O394" t="str">
            <v>001085400</v>
          </cell>
        </row>
        <row r="395">
          <cell r="A395" t="str">
            <v>10855</v>
          </cell>
          <cell r="B395" t="str">
            <v>โรงพยาบาลสนามชัยเขต</v>
          </cell>
          <cell r="C395" t="str">
            <v>สนามชัยเขต,รพช.</v>
          </cell>
          <cell r="D395" t="str">
            <v>สนามชัยเขต</v>
          </cell>
          <cell r="E395">
            <v>6</v>
          </cell>
          <cell r="F395" t="str">
            <v>โรงพยาบาลชุมชน</v>
          </cell>
          <cell r="G395" t="str">
            <v>รพช.</v>
          </cell>
          <cell r="H395">
            <v>24</v>
          </cell>
          <cell r="I395" t="str">
            <v>ฉะเชิงเทรา</v>
          </cell>
          <cell r="J395" t="str">
            <v>111</v>
          </cell>
          <cell r="K395" t="str">
            <v>S</v>
          </cell>
          <cell r="L395" t="str">
            <v>F1</v>
          </cell>
          <cell r="M395">
            <v>11</v>
          </cell>
          <cell r="N395" t="str">
            <v>F1 50,000-100,000</v>
          </cell>
          <cell r="O395" t="str">
            <v>001085500</v>
          </cell>
        </row>
        <row r="396">
          <cell r="A396" t="str">
            <v>10856</v>
          </cell>
          <cell r="B396" t="str">
            <v>โรงพยาบาลแปลงยาว</v>
          </cell>
          <cell r="C396" t="str">
            <v>แปลงยาว,รพช.</v>
          </cell>
          <cell r="D396" t="str">
            <v>แปลงยาว</v>
          </cell>
          <cell r="E396">
            <v>6</v>
          </cell>
          <cell r="F396" t="str">
            <v>โรงพยาบาลชุมชน</v>
          </cell>
          <cell r="G396" t="str">
            <v>รพช.</v>
          </cell>
          <cell r="H396">
            <v>24</v>
          </cell>
          <cell r="I396" t="str">
            <v>ฉะเชิงเทรา</v>
          </cell>
          <cell r="J396" t="str">
            <v>40</v>
          </cell>
          <cell r="K396" t="str">
            <v>S</v>
          </cell>
          <cell r="L396" t="str">
            <v>F2</v>
          </cell>
          <cell r="M396">
            <v>15</v>
          </cell>
          <cell r="N396" t="str">
            <v>F2 30,000-=60,000</v>
          </cell>
          <cell r="O396" t="str">
            <v>001085600</v>
          </cell>
        </row>
        <row r="397">
          <cell r="A397" t="str">
            <v>13747</v>
          </cell>
          <cell r="B397" t="str">
            <v>โรงพยาบาลราชสาส์น</v>
          </cell>
          <cell r="C397" t="str">
            <v>ราชสาส์น,รพช.</v>
          </cell>
          <cell r="D397" t="str">
            <v>ราชสาส์น</v>
          </cell>
          <cell r="E397">
            <v>6</v>
          </cell>
          <cell r="F397" t="str">
            <v>โรงพยาบาลชุมชน</v>
          </cell>
          <cell r="G397" t="str">
            <v>รพช.</v>
          </cell>
          <cell r="H397">
            <v>24</v>
          </cell>
          <cell r="I397" t="str">
            <v>ฉะเชิงเทรา</v>
          </cell>
          <cell r="J397" t="str">
            <v>12</v>
          </cell>
          <cell r="K397" t="str">
            <v>S</v>
          </cell>
          <cell r="L397" t="str">
            <v>F2</v>
          </cell>
          <cell r="M397">
            <v>16</v>
          </cell>
          <cell r="N397" t="str">
            <v>F2 &lt;=30,000</v>
          </cell>
          <cell r="O397" t="str">
            <v>001374700</v>
          </cell>
        </row>
        <row r="398">
          <cell r="A398" t="str">
            <v>31327</v>
          </cell>
          <cell r="B398" t="str">
            <v>โรงพยาบาลคลองเขื่อน</v>
          </cell>
          <cell r="C398" t="str">
            <v>คลองเขื่อน,รพช.</v>
          </cell>
          <cell r="D398" t="str">
            <v>คลองเขื่อน</v>
          </cell>
          <cell r="E398">
            <v>6</v>
          </cell>
          <cell r="F398" t="str">
            <v>โรงพยาบาลชุมชน</v>
          </cell>
          <cell r="G398" t="str">
            <v>รพช.</v>
          </cell>
          <cell r="H398">
            <v>24</v>
          </cell>
          <cell r="I398" t="str">
            <v>ฉะเชิงเทรา</v>
          </cell>
          <cell r="J398" t="str">
            <v>0</v>
          </cell>
          <cell r="K398" t="str">
            <v>S</v>
          </cell>
          <cell r="L398" t="str">
            <v>F3</v>
          </cell>
          <cell r="M398">
            <v>19</v>
          </cell>
          <cell r="N398" t="str">
            <v>F3 &lt;=15,000</v>
          </cell>
          <cell r="O398" t="str">
            <v>003132700</v>
          </cell>
        </row>
        <row r="399">
          <cell r="A399" t="str">
            <v>10665</v>
          </cell>
          <cell r="B399" t="str">
            <v>โรงพยาบาลเจ้าพระยาอภัยภูเบศร</v>
          </cell>
          <cell r="C399" t="str">
            <v>เจ้าพระยาอภัยภูเบศร,รพศ.</v>
          </cell>
          <cell r="D399" t="str">
            <v>เจ้าพระยาอภัยภูเบศร</v>
          </cell>
          <cell r="E399">
            <v>6</v>
          </cell>
          <cell r="F399" t="str">
            <v>โรงพยาบาลศูนย์</v>
          </cell>
          <cell r="G399" t="str">
            <v>รพศ.</v>
          </cell>
          <cell r="H399">
            <v>25</v>
          </cell>
          <cell r="I399" t="str">
            <v>ปราจีนบุรี</v>
          </cell>
          <cell r="J399" t="str">
            <v>433</v>
          </cell>
          <cell r="K399" t="str">
            <v/>
          </cell>
          <cell r="L399" t="str">
            <v>A</v>
          </cell>
          <cell r="M399">
            <v>3</v>
          </cell>
          <cell r="N399" t="str">
            <v>A &lt;=700</v>
          </cell>
          <cell r="O399" t="str">
            <v>001066500</v>
          </cell>
        </row>
        <row r="400">
          <cell r="A400" t="str">
            <v>10857</v>
          </cell>
          <cell r="B400" t="str">
            <v>โรงพยาบาลกบินทร์บุรี</v>
          </cell>
          <cell r="C400" t="str">
            <v>กบินทร์บุรี,รพท.</v>
          </cell>
          <cell r="D400" t="str">
            <v>กบินทร์บุรี</v>
          </cell>
          <cell r="E400">
            <v>6</v>
          </cell>
          <cell r="F400" t="str">
            <v>โรงพยาบาลทั่วไป</v>
          </cell>
          <cell r="G400" t="str">
            <v>รพท.</v>
          </cell>
          <cell r="H400">
            <v>25</v>
          </cell>
          <cell r="I400" t="str">
            <v>ปราจีนบุรี</v>
          </cell>
          <cell r="J400" t="str">
            <v>205</v>
          </cell>
          <cell r="K400" t="str">
            <v/>
          </cell>
          <cell r="L400" t="str">
            <v>M1</v>
          </cell>
          <cell r="M400">
            <v>6</v>
          </cell>
          <cell r="N400" t="str">
            <v>M1 &gt;200</v>
          </cell>
          <cell r="O400" t="str">
            <v>001085700</v>
          </cell>
        </row>
        <row r="401">
          <cell r="A401" t="str">
            <v>10858</v>
          </cell>
          <cell r="B401" t="str">
            <v>โรงพยาบาลนาดี</v>
          </cell>
          <cell r="C401" t="str">
            <v>นาดี,รพช.</v>
          </cell>
          <cell r="D401" t="str">
            <v>นาดี</v>
          </cell>
          <cell r="E401">
            <v>6</v>
          </cell>
          <cell r="F401" t="str">
            <v>โรงพยาบาลชุมชน</v>
          </cell>
          <cell r="G401" t="str">
            <v>รพช.</v>
          </cell>
          <cell r="H401">
            <v>25</v>
          </cell>
          <cell r="I401" t="str">
            <v>ปราจีนบุรี</v>
          </cell>
          <cell r="J401" t="str">
            <v>65</v>
          </cell>
          <cell r="K401" t="str">
            <v/>
          </cell>
          <cell r="L401" t="str">
            <v>F2</v>
          </cell>
          <cell r="M401">
            <v>15</v>
          </cell>
          <cell r="N401" t="str">
            <v>F2 30,000-=60,000</v>
          </cell>
          <cell r="O401" t="str">
            <v>001085800</v>
          </cell>
        </row>
        <row r="402">
          <cell r="A402" t="str">
            <v>10859</v>
          </cell>
          <cell r="B402" t="str">
            <v>โรงพยาบาลบ้านสร้าง</v>
          </cell>
          <cell r="C402" t="str">
            <v>บ้านสร้าง,รพช.</v>
          </cell>
          <cell r="D402" t="str">
            <v>บ้านสร้าง</v>
          </cell>
          <cell r="E402">
            <v>6</v>
          </cell>
          <cell r="F402" t="str">
            <v>โรงพยาบาลชุมชน</v>
          </cell>
          <cell r="G402" t="str">
            <v>รพช.</v>
          </cell>
          <cell r="H402">
            <v>25</v>
          </cell>
          <cell r="I402" t="str">
            <v>ปราจีนบุรี</v>
          </cell>
          <cell r="J402" t="str">
            <v>29</v>
          </cell>
          <cell r="K402" t="str">
            <v/>
          </cell>
          <cell r="L402" t="str">
            <v>F2</v>
          </cell>
          <cell r="M402">
            <v>15</v>
          </cell>
          <cell r="N402" t="str">
            <v>F2 30,000-=60,000</v>
          </cell>
          <cell r="O402" t="str">
            <v>001085900</v>
          </cell>
        </row>
        <row r="403">
          <cell r="A403" t="str">
            <v>10860</v>
          </cell>
          <cell r="B403" t="str">
            <v>โรงพยาบาลประจันตคาม</v>
          </cell>
          <cell r="C403" t="str">
            <v>ประจันตคาม,รพช.</v>
          </cell>
          <cell r="D403" t="str">
            <v>ประจันตคาม</v>
          </cell>
          <cell r="E403">
            <v>6</v>
          </cell>
          <cell r="F403" t="str">
            <v>โรงพยาบาลชุมชน</v>
          </cell>
          <cell r="G403" t="str">
            <v>รพช.</v>
          </cell>
          <cell r="H403">
            <v>25</v>
          </cell>
          <cell r="I403" t="str">
            <v>ปราจีนบุรี</v>
          </cell>
          <cell r="J403" t="str">
            <v>34</v>
          </cell>
          <cell r="K403" t="str">
            <v/>
          </cell>
          <cell r="L403" t="str">
            <v>F2</v>
          </cell>
          <cell r="M403">
            <v>15</v>
          </cell>
          <cell r="N403" t="str">
            <v>F2 30,000-=60,000</v>
          </cell>
          <cell r="O403" t="str">
            <v>001086000</v>
          </cell>
        </row>
        <row r="404">
          <cell r="A404" t="str">
            <v>10861</v>
          </cell>
          <cell r="B404" t="str">
            <v>โรงพยาบาลศรีมหาโพธิ</v>
          </cell>
          <cell r="C404" t="str">
            <v>ศรีมหาโพธิ,รพช.</v>
          </cell>
          <cell r="D404" t="str">
            <v>ศรีมหาโพธิ</v>
          </cell>
          <cell r="E404">
            <v>6</v>
          </cell>
          <cell r="F404" t="str">
            <v>โรงพยาบาลชุมชน</v>
          </cell>
          <cell r="G404" t="str">
            <v>รพช.</v>
          </cell>
          <cell r="H404">
            <v>25</v>
          </cell>
          <cell r="I404" t="str">
            <v>ปราจีนบุรี</v>
          </cell>
          <cell r="J404" t="str">
            <v>60</v>
          </cell>
          <cell r="K404" t="str">
            <v/>
          </cell>
          <cell r="L404" t="str">
            <v>F2</v>
          </cell>
          <cell r="M404">
            <v>14</v>
          </cell>
          <cell r="N404" t="str">
            <v>F2 60,000-90,000</v>
          </cell>
          <cell r="O404" t="str">
            <v>001086100</v>
          </cell>
        </row>
        <row r="405">
          <cell r="A405" t="str">
            <v>10862</v>
          </cell>
          <cell r="B405" t="str">
            <v>โรงพยาบาลศรีมโหสถ</v>
          </cell>
          <cell r="C405" t="str">
            <v>ศรีมโหสถ,รพช.</v>
          </cell>
          <cell r="D405" t="str">
            <v>ศรีมโหสถ</v>
          </cell>
          <cell r="E405">
            <v>6</v>
          </cell>
          <cell r="F405" t="str">
            <v>โรงพยาบาลชุมชน</v>
          </cell>
          <cell r="G405" t="str">
            <v>รพช.</v>
          </cell>
          <cell r="H405">
            <v>25</v>
          </cell>
          <cell r="I405" t="str">
            <v>ปราจีนบุรี</v>
          </cell>
          <cell r="J405" t="str">
            <v>30</v>
          </cell>
          <cell r="K405" t="str">
            <v/>
          </cell>
          <cell r="L405" t="str">
            <v>F2</v>
          </cell>
          <cell r="M405">
            <v>16</v>
          </cell>
          <cell r="N405" t="str">
            <v>F2 &lt;=30,000</v>
          </cell>
          <cell r="O405" t="str">
            <v>001086200</v>
          </cell>
        </row>
        <row r="406">
          <cell r="A406" t="str">
            <v>10699</v>
          </cell>
          <cell r="B406" t="str">
            <v>โรงพยาบาลสมเด็จพระยุพราชสระแก้ว</v>
          </cell>
          <cell r="C406" t="str">
            <v>สมเด็จพระยุพราชสระแก้ว,รพท.</v>
          </cell>
          <cell r="D406" t="str">
            <v>สมเด็จพระยุพราชสระแก้ว</v>
          </cell>
          <cell r="E406">
            <v>6</v>
          </cell>
          <cell r="F406" t="str">
            <v>โรงพยาบาลทั่วไป</v>
          </cell>
          <cell r="G406" t="str">
            <v>รพท.</v>
          </cell>
          <cell r="H406">
            <v>27</v>
          </cell>
          <cell r="I406" t="str">
            <v>สระแก้ว</v>
          </cell>
          <cell r="J406" t="str">
            <v>388</v>
          </cell>
          <cell r="K406" t="str">
            <v/>
          </cell>
          <cell r="L406" t="str">
            <v>S</v>
          </cell>
          <cell r="M406">
            <v>5</v>
          </cell>
          <cell r="N406" t="str">
            <v>S &lt;=400</v>
          </cell>
          <cell r="O406" t="str">
            <v>001069900</v>
          </cell>
        </row>
        <row r="407">
          <cell r="A407" t="str">
            <v>10866</v>
          </cell>
          <cell r="B407" t="str">
            <v>โรงพยาบาลคลองหาด</v>
          </cell>
          <cell r="C407" t="str">
            <v>คลองหาด,รพช.</v>
          </cell>
          <cell r="D407" t="str">
            <v>คลองหาด</v>
          </cell>
          <cell r="E407">
            <v>6</v>
          </cell>
          <cell r="F407" t="str">
            <v>โรงพยาบาลชุมชน</v>
          </cell>
          <cell r="G407" t="str">
            <v>รพช.</v>
          </cell>
          <cell r="H407">
            <v>27</v>
          </cell>
          <cell r="I407" t="str">
            <v>สระแก้ว</v>
          </cell>
          <cell r="J407" t="str">
            <v>34</v>
          </cell>
          <cell r="K407" t="str">
            <v/>
          </cell>
          <cell r="L407" t="str">
            <v>F2</v>
          </cell>
          <cell r="M407">
            <v>15</v>
          </cell>
          <cell r="N407" t="str">
            <v>F2 30,000-=60,000</v>
          </cell>
          <cell r="O407" t="str">
            <v>001086600</v>
          </cell>
        </row>
        <row r="408">
          <cell r="A408" t="str">
            <v>10867</v>
          </cell>
          <cell r="B408" t="str">
            <v>โรงพยาบาลตาพระยา</v>
          </cell>
          <cell r="C408" t="str">
            <v>ตาพระยา,รพช.</v>
          </cell>
          <cell r="D408" t="str">
            <v>ตาพระยา</v>
          </cell>
          <cell r="E408">
            <v>6</v>
          </cell>
          <cell r="F408" t="str">
            <v>โรงพยาบาลชุมชน</v>
          </cell>
          <cell r="G408" t="str">
            <v>รพช.</v>
          </cell>
          <cell r="H408">
            <v>27</v>
          </cell>
          <cell r="I408" t="str">
            <v>สระแก้ว</v>
          </cell>
          <cell r="J408" t="str">
            <v>38</v>
          </cell>
          <cell r="K408" t="str">
            <v/>
          </cell>
          <cell r="L408" t="str">
            <v>F2</v>
          </cell>
          <cell r="M408">
            <v>15</v>
          </cell>
          <cell r="N408" t="str">
            <v>F2 30,000-=60,000</v>
          </cell>
          <cell r="O408" t="str">
            <v>001086700</v>
          </cell>
        </row>
        <row r="409">
          <cell r="A409" t="str">
            <v>10868</v>
          </cell>
          <cell r="B409" t="str">
            <v>โรงพยาบาลวังน้ำเย็น</v>
          </cell>
          <cell r="C409" t="str">
            <v>วังน้ำเย็น,รพช.</v>
          </cell>
          <cell r="D409" t="str">
            <v>วังน้ำเย็น</v>
          </cell>
          <cell r="E409">
            <v>6</v>
          </cell>
          <cell r="F409" t="str">
            <v>โรงพยาบาลชุมชน</v>
          </cell>
          <cell r="G409" t="str">
            <v>รพช.</v>
          </cell>
          <cell r="H409">
            <v>27</v>
          </cell>
          <cell r="I409" t="str">
            <v>สระแก้ว</v>
          </cell>
          <cell r="J409" t="str">
            <v>85</v>
          </cell>
          <cell r="K409" t="str">
            <v/>
          </cell>
          <cell r="L409" t="str">
            <v>F2</v>
          </cell>
          <cell r="M409">
            <v>14</v>
          </cell>
          <cell r="N409" t="str">
            <v>F2 60,000-90,000</v>
          </cell>
          <cell r="O409" t="str">
            <v>001086800</v>
          </cell>
        </row>
        <row r="410">
          <cell r="A410" t="str">
            <v>10869</v>
          </cell>
          <cell r="B410" t="str">
            <v>โรงพยาบาลวัฒนานคร</v>
          </cell>
          <cell r="C410" t="str">
            <v>วัฒนานคร,รพช.</v>
          </cell>
          <cell r="D410" t="str">
            <v>วัฒนานคร</v>
          </cell>
          <cell r="E410">
            <v>6</v>
          </cell>
          <cell r="F410" t="str">
            <v>โรงพยาบาลชุมชน</v>
          </cell>
          <cell r="G410" t="str">
            <v>รพช.</v>
          </cell>
          <cell r="H410">
            <v>27</v>
          </cell>
          <cell r="I410" t="str">
            <v>สระแก้ว</v>
          </cell>
          <cell r="J410" t="str">
            <v>77</v>
          </cell>
          <cell r="K410" t="str">
            <v/>
          </cell>
          <cell r="L410" t="str">
            <v>F2</v>
          </cell>
          <cell r="M410">
            <v>14</v>
          </cell>
          <cell r="N410" t="str">
            <v>F2 60,000-90,000</v>
          </cell>
          <cell r="O410" t="str">
            <v>001086900</v>
          </cell>
        </row>
        <row r="411">
          <cell r="A411" t="str">
            <v>10870</v>
          </cell>
          <cell r="B411" t="str">
            <v>โรงพยาบาลอรัญประเทศ</v>
          </cell>
          <cell r="C411" t="str">
            <v>อรัญประเทศ,รพท.</v>
          </cell>
          <cell r="D411" t="str">
            <v>อรัญประเทศ</v>
          </cell>
          <cell r="E411">
            <v>6</v>
          </cell>
          <cell r="F411" t="str">
            <v>โรงพยาบาลทั่วไป</v>
          </cell>
          <cell r="G411" t="str">
            <v>รพท.</v>
          </cell>
          <cell r="H411">
            <v>27</v>
          </cell>
          <cell r="I411" t="str">
            <v>สระแก้ว</v>
          </cell>
          <cell r="J411" t="str">
            <v>151</v>
          </cell>
          <cell r="K411" t="str">
            <v/>
          </cell>
          <cell r="L411" t="str">
            <v>S</v>
          </cell>
          <cell r="M411">
            <v>7</v>
          </cell>
          <cell r="N411" t="str">
            <v>M1 &lt;=200</v>
          </cell>
          <cell r="O411" t="str">
            <v>001087000</v>
          </cell>
        </row>
        <row r="412">
          <cell r="A412" t="str">
            <v>13817</v>
          </cell>
          <cell r="B412" t="str">
            <v>โรงพยาบาลเขาฉกรรจ์</v>
          </cell>
          <cell r="C412" t="str">
            <v>เขาฉกรรจ์,รพช.</v>
          </cell>
          <cell r="D412" t="str">
            <v>เขาฉกรรจ์</v>
          </cell>
          <cell r="E412">
            <v>6</v>
          </cell>
          <cell r="F412" t="str">
            <v>โรงพยาบาลชุมชน</v>
          </cell>
          <cell r="G412" t="str">
            <v>รพช.</v>
          </cell>
          <cell r="H412">
            <v>27</v>
          </cell>
          <cell r="I412" t="str">
            <v>สระแก้ว</v>
          </cell>
          <cell r="J412" t="str">
            <v>51</v>
          </cell>
          <cell r="K412" t="str">
            <v/>
          </cell>
          <cell r="L412" t="str">
            <v>F2</v>
          </cell>
          <cell r="M412">
            <v>15</v>
          </cell>
          <cell r="N412" t="str">
            <v>F2 30,000-=60,000</v>
          </cell>
          <cell r="O412" t="str">
            <v>001381700</v>
          </cell>
        </row>
        <row r="413">
          <cell r="A413" t="str">
            <v>28849</v>
          </cell>
          <cell r="B413" t="str">
            <v>โรงพยาบาลวังสมบูรณ์</v>
          </cell>
          <cell r="C413" t="str">
            <v>วังสมบูรณ์,รพช.</v>
          </cell>
          <cell r="D413" t="str">
            <v>วังสมบูรณ์</v>
          </cell>
          <cell r="E413">
            <v>6</v>
          </cell>
          <cell r="F413" t="str">
            <v>โรงพยาบาลชุมชน</v>
          </cell>
          <cell r="G413" t="str">
            <v>รพช.</v>
          </cell>
          <cell r="H413">
            <v>27</v>
          </cell>
          <cell r="I413" t="str">
            <v>สระแก้ว</v>
          </cell>
          <cell r="J413" t="str">
            <v>10</v>
          </cell>
          <cell r="K413" t="str">
            <v>S</v>
          </cell>
          <cell r="L413" t="str">
            <v>F3</v>
          </cell>
          <cell r="M413">
            <v>17</v>
          </cell>
          <cell r="N413" t="str">
            <v>F3 &gt;=25,000</v>
          </cell>
          <cell r="O413" t="str">
            <v>002884900</v>
          </cell>
        </row>
        <row r="414">
          <cell r="A414" t="str">
            <v>28850</v>
          </cell>
          <cell r="B414" t="str">
            <v>โรงพยาบาลโคกสูง</v>
          </cell>
          <cell r="C414" t="str">
            <v>โคกสูง,รพช.</v>
          </cell>
          <cell r="D414" t="str">
            <v>โคกสูง</v>
          </cell>
          <cell r="E414">
            <v>6</v>
          </cell>
          <cell r="F414" t="str">
            <v>โรงพยาบาลชุมชน</v>
          </cell>
          <cell r="G414" t="str">
            <v>รพช.</v>
          </cell>
          <cell r="H414">
            <v>27</v>
          </cell>
          <cell r="I414" t="str">
            <v>สระแก้ว</v>
          </cell>
          <cell r="J414" t="str">
            <v>10</v>
          </cell>
          <cell r="K414" t="str">
            <v>S</v>
          </cell>
          <cell r="L414" t="str">
            <v>F3</v>
          </cell>
          <cell r="M414">
            <v>17</v>
          </cell>
          <cell r="N414" t="str">
            <v>F3 &gt;=25,000</v>
          </cell>
          <cell r="O414" t="str">
            <v>002885000</v>
          </cell>
        </row>
        <row r="415">
          <cell r="A415" t="str">
            <v>10670</v>
          </cell>
          <cell r="B415" t="str">
            <v>โรงพยาบาลขอนแก่น</v>
          </cell>
          <cell r="C415" t="str">
            <v>ขอนแก่น,รพศ.</v>
          </cell>
          <cell r="D415" t="str">
            <v>ขอนแก่น</v>
          </cell>
          <cell r="E415">
            <v>7</v>
          </cell>
          <cell r="F415" t="str">
            <v>โรงพยาบาลศูนย์</v>
          </cell>
          <cell r="G415" t="str">
            <v>รพศ.</v>
          </cell>
          <cell r="H415">
            <v>40</v>
          </cell>
          <cell r="I415" t="str">
            <v>ขอนแก่น</v>
          </cell>
          <cell r="J415" t="str">
            <v>867</v>
          </cell>
          <cell r="K415" t="str">
            <v>S</v>
          </cell>
          <cell r="L415" t="str">
            <v>A</v>
          </cell>
          <cell r="M415">
            <v>2</v>
          </cell>
          <cell r="N415" t="str">
            <v>A &gt;700 to &lt;1000</v>
          </cell>
          <cell r="O415" t="str">
            <v>001067000</v>
          </cell>
        </row>
        <row r="416">
          <cell r="A416" t="str">
            <v>10995</v>
          </cell>
          <cell r="B416" t="str">
            <v>โรงพยาบาลบ้านฝาง</v>
          </cell>
          <cell r="C416" t="str">
            <v>บ้านฝาง,รพช.</v>
          </cell>
          <cell r="D416" t="str">
            <v>บ้านฝาง</v>
          </cell>
          <cell r="E416">
            <v>7</v>
          </cell>
          <cell r="F416" t="str">
            <v>โรงพยาบาลชุมชน</v>
          </cell>
          <cell r="G416" t="str">
            <v>รพช.</v>
          </cell>
          <cell r="H416">
            <v>40</v>
          </cell>
          <cell r="I416" t="str">
            <v>ขอนแก่น</v>
          </cell>
          <cell r="J416" t="str">
            <v>30</v>
          </cell>
          <cell r="K416" t="str">
            <v>S</v>
          </cell>
          <cell r="L416" t="str">
            <v>F2</v>
          </cell>
          <cell r="M416">
            <v>15</v>
          </cell>
          <cell r="N416" t="str">
            <v>F2 30,000-=60,000</v>
          </cell>
          <cell r="O416" t="str">
            <v>001099500</v>
          </cell>
        </row>
        <row r="417">
          <cell r="A417" t="str">
            <v>10996</v>
          </cell>
          <cell r="B417" t="str">
            <v>โรงพยาบาลพระยืน</v>
          </cell>
          <cell r="C417" t="str">
            <v>พระยืน,รพช.</v>
          </cell>
          <cell r="D417" t="str">
            <v>พระยืน</v>
          </cell>
          <cell r="E417">
            <v>7</v>
          </cell>
          <cell r="F417" t="str">
            <v>โรงพยาบาลชุมชน</v>
          </cell>
          <cell r="G417" t="str">
            <v>รพช.</v>
          </cell>
          <cell r="H417">
            <v>40</v>
          </cell>
          <cell r="I417" t="str">
            <v>ขอนแก่น</v>
          </cell>
          <cell r="J417" t="str">
            <v>30</v>
          </cell>
          <cell r="K417" t="str">
            <v>S</v>
          </cell>
          <cell r="L417" t="str">
            <v>F2</v>
          </cell>
          <cell r="M417">
            <v>15</v>
          </cell>
          <cell r="N417" t="str">
            <v>F2 30,000-=60,000</v>
          </cell>
          <cell r="O417" t="str">
            <v>001099600</v>
          </cell>
        </row>
        <row r="418">
          <cell r="A418" t="str">
            <v>10997</v>
          </cell>
          <cell r="B418" t="str">
            <v>โรงพยาบาลหนองเรือ</v>
          </cell>
          <cell r="C418" t="str">
            <v>หนองเรือ,รพช.</v>
          </cell>
          <cell r="D418" t="str">
            <v>หนองเรือ</v>
          </cell>
          <cell r="E418">
            <v>7</v>
          </cell>
          <cell r="F418" t="str">
            <v>โรงพยาบาลชุมชน</v>
          </cell>
          <cell r="G418" t="str">
            <v>รพช.</v>
          </cell>
          <cell r="H418">
            <v>40</v>
          </cell>
          <cell r="I418" t="str">
            <v>ขอนแก่น</v>
          </cell>
          <cell r="J418" t="str">
            <v>88</v>
          </cell>
          <cell r="K418" t="str">
            <v>S</v>
          </cell>
          <cell r="L418" t="str">
            <v>F2</v>
          </cell>
          <cell r="M418">
            <v>13</v>
          </cell>
          <cell r="N418" t="str">
            <v>F2 &gt;=90,000</v>
          </cell>
          <cell r="O418" t="str">
            <v>001099700</v>
          </cell>
        </row>
        <row r="419">
          <cell r="A419" t="str">
            <v>10998</v>
          </cell>
          <cell r="B419" t="str">
            <v>โรงพยาบาลชุมแพ</v>
          </cell>
          <cell r="C419" t="str">
            <v>ชุมแพ,รพท.</v>
          </cell>
          <cell r="D419" t="str">
            <v>ชุมแพ</v>
          </cell>
          <cell r="E419">
            <v>7</v>
          </cell>
          <cell r="F419" t="str">
            <v>โรงพยาบาลทั่วไป</v>
          </cell>
          <cell r="G419" t="str">
            <v>รพท.</v>
          </cell>
          <cell r="H419">
            <v>40</v>
          </cell>
          <cell r="I419" t="str">
            <v>ขอนแก่น</v>
          </cell>
          <cell r="J419" t="str">
            <v>166</v>
          </cell>
          <cell r="K419" t="str">
            <v>S</v>
          </cell>
          <cell r="L419" t="str">
            <v>M1</v>
          </cell>
          <cell r="M419">
            <v>7</v>
          </cell>
          <cell r="N419" t="str">
            <v>M1 &lt;=200</v>
          </cell>
          <cell r="O419" t="str">
            <v>001099800</v>
          </cell>
        </row>
        <row r="420">
          <cell r="A420" t="str">
            <v>10999</v>
          </cell>
          <cell r="B420" t="str">
            <v>โรงพยาบาลสีชมพู</v>
          </cell>
          <cell r="C420" t="str">
            <v>สีชมพู,รพช.</v>
          </cell>
          <cell r="D420" t="str">
            <v>สีชมพู</v>
          </cell>
          <cell r="E420">
            <v>7</v>
          </cell>
          <cell r="F420" t="str">
            <v>โรงพยาบาลชุมชน</v>
          </cell>
          <cell r="G420" t="str">
            <v>รพช.</v>
          </cell>
          <cell r="H420">
            <v>40</v>
          </cell>
          <cell r="I420" t="str">
            <v>ขอนแก่น</v>
          </cell>
          <cell r="J420" t="str">
            <v>60</v>
          </cell>
          <cell r="K420" t="str">
            <v>S</v>
          </cell>
          <cell r="L420" t="str">
            <v>F2</v>
          </cell>
          <cell r="M420">
            <v>14</v>
          </cell>
          <cell r="N420" t="str">
            <v>F2 60,000-90,000</v>
          </cell>
          <cell r="O420" t="str">
            <v>001099900</v>
          </cell>
        </row>
        <row r="421">
          <cell r="A421" t="str">
            <v>11000</v>
          </cell>
          <cell r="B421" t="str">
            <v>โรงพยาบาลน้ำพอง</v>
          </cell>
          <cell r="C421" t="str">
            <v>น้ำพอง,รพช.</v>
          </cell>
          <cell r="D421" t="str">
            <v>น้ำพอง</v>
          </cell>
          <cell r="E421">
            <v>7</v>
          </cell>
          <cell r="F421" t="str">
            <v>โรงพยาบาลชุมชน</v>
          </cell>
          <cell r="G421" t="str">
            <v>รพช.</v>
          </cell>
          <cell r="H421">
            <v>40</v>
          </cell>
          <cell r="I421" t="str">
            <v>ขอนแก่น</v>
          </cell>
          <cell r="J421" t="str">
            <v>120</v>
          </cell>
          <cell r="K421" t="str">
            <v>S</v>
          </cell>
          <cell r="L421" t="str">
            <v>F1</v>
          </cell>
          <cell r="M421">
            <v>10</v>
          </cell>
          <cell r="N421" t="str">
            <v>F1 &gt;=100,000</v>
          </cell>
          <cell r="O421" t="str">
            <v>001100000</v>
          </cell>
        </row>
        <row r="422">
          <cell r="A422" t="str">
            <v>11001</v>
          </cell>
          <cell r="B422" t="str">
            <v>โรงพยาบาลอุบลรัตน์</v>
          </cell>
          <cell r="C422" t="str">
            <v>อุบลรัตน์,รพช.</v>
          </cell>
          <cell r="D422" t="str">
            <v>อุบลรัตน์</v>
          </cell>
          <cell r="E422">
            <v>7</v>
          </cell>
          <cell r="F422" t="str">
            <v>โรงพยาบาลชุมชน</v>
          </cell>
          <cell r="G422" t="str">
            <v>รพช.</v>
          </cell>
          <cell r="H422">
            <v>40</v>
          </cell>
          <cell r="I422" t="str">
            <v>ขอนแก่น</v>
          </cell>
          <cell r="J422" t="str">
            <v>47</v>
          </cell>
          <cell r="K422" t="str">
            <v>S</v>
          </cell>
          <cell r="L422" t="str">
            <v>F2</v>
          </cell>
          <cell r="M422">
            <v>15</v>
          </cell>
          <cell r="N422" t="str">
            <v>F2 30,000-=60,000</v>
          </cell>
          <cell r="O422" t="str">
            <v>001100100</v>
          </cell>
        </row>
        <row r="423">
          <cell r="A423" t="str">
            <v>11002</v>
          </cell>
          <cell r="B423" t="str">
            <v>โรงพยาบาลบ้านไผ่</v>
          </cell>
          <cell r="C423" t="str">
            <v>บ้านไผ่,รพช.</v>
          </cell>
          <cell r="D423" t="str">
            <v>บ้านไผ่</v>
          </cell>
          <cell r="E423">
            <v>7</v>
          </cell>
          <cell r="F423" t="str">
            <v>โรงพยาบาลชุมชน</v>
          </cell>
          <cell r="G423" t="str">
            <v>รพช.</v>
          </cell>
          <cell r="H423">
            <v>40</v>
          </cell>
          <cell r="I423" t="str">
            <v>ขอนแก่น</v>
          </cell>
          <cell r="J423" t="str">
            <v>120</v>
          </cell>
          <cell r="K423" t="str">
            <v>S</v>
          </cell>
          <cell r="L423" t="str">
            <v>M2</v>
          </cell>
          <cell r="M423">
            <v>8</v>
          </cell>
          <cell r="N423" t="str">
            <v>M2 &gt;100</v>
          </cell>
          <cell r="O423" t="str">
            <v>001100200</v>
          </cell>
        </row>
        <row r="424">
          <cell r="A424" t="str">
            <v>11003</v>
          </cell>
          <cell r="B424" t="str">
            <v>โรงพยาบาลเปือยน้อย</v>
          </cell>
          <cell r="C424" t="str">
            <v>เปือยน้อย,รพช.</v>
          </cell>
          <cell r="D424" t="str">
            <v>เปือยน้อย</v>
          </cell>
          <cell r="E424">
            <v>7</v>
          </cell>
          <cell r="F424" t="str">
            <v>โรงพยาบาลชุมชน</v>
          </cell>
          <cell r="G424" t="str">
            <v>รพช.</v>
          </cell>
          <cell r="H424">
            <v>40</v>
          </cell>
          <cell r="I424" t="str">
            <v>ขอนแก่น</v>
          </cell>
          <cell r="J424" t="str">
            <v>30</v>
          </cell>
          <cell r="K424" t="str">
            <v>S</v>
          </cell>
          <cell r="L424" t="str">
            <v>F2</v>
          </cell>
          <cell r="M424">
            <v>16</v>
          </cell>
          <cell r="N424" t="str">
            <v>F2 &lt;=30,000</v>
          </cell>
          <cell r="O424" t="str">
            <v>001100300</v>
          </cell>
        </row>
        <row r="425">
          <cell r="A425" t="str">
            <v>11004</v>
          </cell>
          <cell r="B425" t="str">
            <v>โรงพยาบาลพล</v>
          </cell>
          <cell r="C425" t="str">
            <v>พล,รพช.</v>
          </cell>
          <cell r="D425" t="str">
            <v>พล</v>
          </cell>
          <cell r="E425">
            <v>7</v>
          </cell>
          <cell r="F425" t="str">
            <v>โรงพยาบาลชุมชน</v>
          </cell>
          <cell r="G425" t="str">
            <v>รพช.</v>
          </cell>
          <cell r="H425">
            <v>40</v>
          </cell>
          <cell r="I425" t="str">
            <v>ขอนแก่น</v>
          </cell>
          <cell r="J425" t="str">
            <v>67</v>
          </cell>
          <cell r="K425" t="str">
            <v>S</v>
          </cell>
          <cell r="L425" t="str">
            <v>M2</v>
          </cell>
          <cell r="M425">
            <v>9</v>
          </cell>
          <cell r="N425" t="str">
            <v>M2 &lt;=100</v>
          </cell>
          <cell r="O425" t="str">
            <v>001100400</v>
          </cell>
        </row>
        <row r="426">
          <cell r="A426" t="str">
            <v>11005</v>
          </cell>
          <cell r="B426" t="str">
            <v>โรงพยาบาลแวงใหญ่</v>
          </cell>
          <cell r="C426" t="str">
            <v>แวงใหญ่,รพช.</v>
          </cell>
          <cell r="D426" t="str">
            <v>แวงใหญ่</v>
          </cell>
          <cell r="E426">
            <v>7</v>
          </cell>
          <cell r="F426" t="str">
            <v>โรงพยาบาลชุมชน</v>
          </cell>
          <cell r="G426" t="str">
            <v>รพช.</v>
          </cell>
          <cell r="H426">
            <v>40</v>
          </cell>
          <cell r="I426" t="str">
            <v>ขอนแก่น</v>
          </cell>
          <cell r="J426" t="str">
            <v>35</v>
          </cell>
          <cell r="K426" t="str">
            <v>S</v>
          </cell>
          <cell r="L426" t="str">
            <v>F2</v>
          </cell>
          <cell r="M426">
            <v>16</v>
          </cell>
          <cell r="N426" t="str">
            <v>F2 &lt;=30,000</v>
          </cell>
          <cell r="O426" t="str">
            <v>001100500</v>
          </cell>
        </row>
        <row r="427">
          <cell r="A427" t="str">
            <v>11006</v>
          </cell>
          <cell r="B427" t="str">
            <v>โรงพยาบาลแวงน้อย</v>
          </cell>
          <cell r="C427" t="str">
            <v>แวงน้อย,รพช.</v>
          </cell>
          <cell r="D427" t="str">
            <v>แวงน้อย</v>
          </cell>
          <cell r="E427">
            <v>7</v>
          </cell>
          <cell r="F427" t="str">
            <v>โรงพยาบาลชุมชน</v>
          </cell>
          <cell r="G427" t="str">
            <v>รพช.</v>
          </cell>
          <cell r="H427">
            <v>40</v>
          </cell>
          <cell r="I427" t="str">
            <v>ขอนแก่น</v>
          </cell>
          <cell r="J427" t="str">
            <v>30</v>
          </cell>
          <cell r="K427" t="str">
            <v>S</v>
          </cell>
          <cell r="L427" t="str">
            <v>F2</v>
          </cell>
          <cell r="M427">
            <v>15</v>
          </cell>
          <cell r="N427" t="str">
            <v>F2 30,000-=60,000</v>
          </cell>
          <cell r="O427" t="str">
            <v>001100600</v>
          </cell>
        </row>
        <row r="428">
          <cell r="A428" t="str">
            <v>11007</v>
          </cell>
          <cell r="B428" t="str">
            <v>โรงพยาบาลหนองสองห้อง</v>
          </cell>
          <cell r="C428" t="str">
            <v>หนองสองห้อง,รพช.</v>
          </cell>
          <cell r="D428" t="str">
            <v>หนองสองห้อง</v>
          </cell>
          <cell r="E428">
            <v>7</v>
          </cell>
          <cell r="F428" t="str">
            <v>โรงพยาบาลชุมชน</v>
          </cell>
          <cell r="G428" t="str">
            <v>รพช.</v>
          </cell>
          <cell r="H428">
            <v>40</v>
          </cell>
          <cell r="I428" t="str">
            <v>ขอนแก่น</v>
          </cell>
          <cell r="J428" t="str">
            <v>45</v>
          </cell>
          <cell r="K428" t="str">
            <v>S</v>
          </cell>
          <cell r="L428" t="str">
            <v>F2</v>
          </cell>
          <cell r="M428">
            <v>14</v>
          </cell>
          <cell r="N428" t="str">
            <v>F2 60,000-90,000</v>
          </cell>
          <cell r="O428" t="str">
            <v>001100700</v>
          </cell>
        </row>
        <row r="429">
          <cell r="A429" t="str">
            <v>11008</v>
          </cell>
          <cell r="B429" t="str">
            <v>โรงพยาบาลภูเวียง</v>
          </cell>
          <cell r="C429" t="str">
            <v>ภูเวียง,รพช.</v>
          </cell>
          <cell r="D429" t="str">
            <v>ภูเวียง</v>
          </cell>
          <cell r="E429">
            <v>7</v>
          </cell>
          <cell r="F429" t="str">
            <v>โรงพยาบาลชุมชน</v>
          </cell>
          <cell r="G429" t="str">
            <v>รพช.</v>
          </cell>
          <cell r="H429">
            <v>40</v>
          </cell>
          <cell r="I429" t="str">
            <v>ขอนแก่น</v>
          </cell>
          <cell r="J429" t="str">
            <v>98</v>
          </cell>
          <cell r="K429" t="str">
            <v>S</v>
          </cell>
          <cell r="L429" t="str">
            <v>F2</v>
          </cell>
          <cell r="M429">
            <v>14</v>
          </cell>
          <cell r="N429" t="str">
            <v>F2 60,000-90,000</v>
          </cell>
          <cell r="O429" t="str">
            <v>001100800</v>
          </cell>
        </row>
        <row r="430">
          <cell r="A430" t="str">
            <v>11009</v>
          </cell>
          <cell r="B430" t="str">
            <v>โรงพยาบาลมัญจาคีรี</v>
          </cell>
          <cell r="C430" t="str">
            <v>มัญจาคีรี,รพช.</v>
          </cell>
          <cell r="D430" t="str">
            <v>มัญจาคีรี</v>
          </cell>
          <cell r="E430">
            <v>7</v>
          </cell>
          <cell r="F430" t="str">
            <v>โรงพยาบาลชุมชน</v>
          </cell>
          <cell r="G430" t="str">
            <v>รพช.</v>
          </cell>
          <cell r="H430">
            <v>40</v>
          </cell>
          <cell r="I430" t="str">
            <v>ขอนแก่น</v>
          </cell>
          <cell r="J430" t="str">
            <v>60</v>
          </cell>
          <cell r="K430" t="str">
            <v>S</v>
          </cell>
          <cell r="L430" t="str">
            <v>F2</v>
          </cell>
          <cell r="M430">
            <v>14</v>
          </cell>
          <cell r="N430" t="str">
            <v>F2 60,000-90,000</v>
          </cell>
          <cell r="O430" t="str">
            <v>001100900</v>
          </cell>
        </row>
        <row r="431">
          <cell r="A431" t="str">
            <v>11010</v>
          </cell>
          <cell r="B431" t="str">
            <v>โรงพยาบาลชนบท</v>
          </cell>
          <cell r="C431" t="str">
            <v>ชนบท,รพช.</v>
          </cell>
          <cell r="D431" t="str">
            <v>ชนบท</v>
          </cell>
          <cell r="E431">
            <v>7</v>
          </cell>
          <cell r="F431" t="str">
            <v>โรงพยาบาลชุมชน</v>
          </cell>
          <cell r="G431" t="str">
            <v>รพช.</v>
          </cell>
          <cell r="H431">
            <v>40</v>
          </cell>
          <cell r="I431" t="str">
            <v>ขอนแก่น</v>
          </cell>
          <cell r="J431" t="str">
            <v>35</v>
          </cell>
          <cell r="K431" t="str">
            <v>S</v>
          </cell>
          <cell r="L431" t="str">
            <v>F2</v>
          </cell>
          <cell r="M431">
            <v>15</v>
          </cell>
          <cell r="N431" t="str">
            <v>F2 30,000-=60,000</v>
          </cell>
          <cell r="O431" t="str">
            <v>001101000</v>
          </cell>
        </row>
        <row r="432">
          <cell r="A432" t="str">
            <v>11011</v>
          </cell>
          <cell r="B432" t="str">
            <v>โรงพยาบาลเขาสวนกวาง</v>
          </cell>
          <cell r="C432" t="str">
            <v>เขาสวนกวาง,รพช.</v>
          </cell>
          <cell r="D432" t="str">
            <v>เขาสวนกวาง</v>
          </cell>
          <cell r="E432">
            <v>7</v>
          </cell>
          <cell r="F432" t="str">
            <v>โรงพยาบาลชุมชน</v>
          </cell>
          <cell r="G432" t="str">
            <v>รพช.</v>
          </cell>
          <cell r="H432">
            <v>40</v>
          </cell>
          <cell r="I432" t="str">
            <v>ขอนแก่น</v>
          </cell>
          <cell r="J432" t="str">
            <v>45</v>
          </cell>
          <cell r="K432" t="str">
            <v>S</v>
          </cell>
          <cell r="L432" t="str">
            <v>F2</v>
          </cell>
          <cell r="M432">
            <v>15</v>
          </cell>
          <cell r="N432" t="str">
            <v>F2 30,000-=60,000</v>
          </cell>
          <cell r="O432" t="str">
            <v>001101100</v>
          </cell>
        </row>
        <row r="433">
          <cell r="A433" t="str">
            <v>11012</v>
          </cell>
          <cell r="B433" t="str">
            <v>โรงพยาบาลภูผาม่าน</v>
          </cell>
          <cell r="C433" t="str">
            <v>ภูผาม่าน,รพช.</v>
          </cell>
          <cell r="D433" t="str">
            <v>ภูผาม่าน</v>
          </cell>
          <cell r="E433">
            <v>7</v>
          </cell>
          <cell r="F433" t="str">
            <v>โรงพยาบาลชุมชน</v>
          </cell>
          <cell r="G433" t="str">
            <v>รพช.</v>
          </cell>
          <cell r="H433">
            <v>40</v>
          </cell>
          <cell r="I433" t="str">
            <v>ขอนแก่น</v>
          </cell>
          <cell r="J433" t="str">
            <v>30</v>
          </cell>
          <cell r="K433" t="str">
            <v>S</v>
          </cell>
          <cell r="L433" t="str">
            <v>F2</v>
          </cell>
          <cell r="M433">
            <v>16</v>
          </cell>
          <cell r="N433" t="str">
            <v>F2 &lt;=30,000</v>
          </cell>
          <cell r="O433" t="str">
            <v>001101200</v>
          </cell>
        </row>
        <row r="434">
          <cell r="A434" t="str">
            <v>11445</v>
          </cell>
          <cell r="B434" t="str">
            <v>โรงพยาบาลสมเด็จพระยุพราชกระนวน</v>
          </cell>
          <cell r="C434" t="str">
            <v>สมเด็จพระยุพราชกระนวน,รพช.</v>
          </cell>
          <cell r="D434" t="str">
            <v>สมเด็จพระยุพราชกระนวน</v>
          </cell>
          <cell r="E434">
            <v>7</v>
          </cell>
          <cell r="F434" t="str">
            <v>โรงพยาบาลชุมชน</v>
          </cell>
          <cell r="G434" t="str">
            <v>รพช.</v>
          </cell>
          <cell r="H434">
            <v>40</v>
          </cell>
          <cell r="I434" t="str">
            <v>ขอนแก่น</v>
          </cell>
          <cell r="J434" t="str">
            <v>107</v>
          </cell>
          <cell r="K434" t="str">
            <v>S</v>
          </cell>
          <cell r="L434" t="str">
            <v>M2</v>
          </cell>
          <cell r="M434">
            <v>8</v>
          </cell>
          <cell r="N434" t="str">
            <v>M2 &gt;100</v>
          </cell>
          <cell r="O434" t="str">
            <v>001144500</v>
          </cell>
        </row>
        <row r="435">
          <cell r="A435" t="str">
            <v>12275</v>
          </cell>
          <cell r="B435" t="str">
            <v>โรงพยาบาลสิรินธร(ภาคตะวันออกเฉียงเหนือ)</v>
          </cell>
          <cell r="C435" t="str">
            <v>สิรินธร(ภาคตะวันออกเฉียงเหนือ),รพท.</v>
          </cell>
          <cell r="D435" t="str">
            <v>สิรินธร(ภาคตะวันออกเฉียงเหนือ)</v>
          </cell>
          <cell r="E435">
            <v>7</v>
          </cell>
          <cell r="F435" t="str">
            <v>โรงพยาบาลทั่วไป</v>
          </cell>
          <cell r="G435" t="str">
            <v>รพท.</v>
          </cell>
          <cell r="H435">
            <v>40</v>
          </cell>
          <cell r="I435" t="str">
            <v>ขอนแก่น</v>
          </cell>
          <cell r="J435" t="str">
            <v>90</v>
          </cell>
          <cell r="K435" t="str">
            <v>S</v>
          </cell>
          <cell r="L435" t="str">
            <v>M1</v>
          </cell>
          <cell r="M435">
            <v>7</v>
          </cell>
          <cell r="N435" t="str">
            <v>M1 &lt;=200</v>
          </cell>
          <cell r="O435" t="str">
            <v>001227500</v>
          </cell>
        </row>
        <row r="436">
          <cell r="A436" t="str">
            <v>14132</v>
          </cell>
          <cell r="B436" t="str">
            <v>โรงพยาบาลซำสูง</v>
          </cell>
          <cell r="C436" t="str">
            <v>ซำสูง,รพช.</v>
          </cell>
          <cell r="D436" t="str">
            <v>ซำสูง</v>
          </cell>
          <cell r="E436">
            <v>7</v>
          </cell>
          <cell r="F436" t="str">
            <v>โรงพยาบาลชุมชน</v>
          </cell>
          <cell r="G436" t="str">
            <v>รพช.</v>
          </cell>
          <cell r="H436">
            <v>40</v>
          </cell>
          <cell r="I436" t="str">
            <v>ขอนแก่น</v>
          </cell>
          <cell r="J436" t="str">
            <v>30</v>
          </cell>
          <cell r="K436" t="str">
            <v>S</v>
          </cell>
          <cell r="L436" t="str">
            <v>F2</v>
          </cell>
          <cell r="M436">
            <v>15</v>
          </cell>
          <cell r="N436" t="str">
            <v>F2 30,000-=60,000</v>
          </cell>
          <cell r="O436" t="str">
            <v>001413200</v>
          </cell>
        </row>
        <row r="437">
          <cell r="A437" t="str">
            <v>77649</v>
          </cell>
          <cell r="B437" t="str">
            <v>โรงพยาบาลหนองนาคำ</v>
          </cell>
          <cell r="C437" t="str">
            <v>หนองนาคำ,รพช.</v>
          </cell>
          <cell r="D437" t="str">
            <v>หนองนาคำ</v>
          </cell>
          <cell r="E437">
            <v>7</v>
          </cell>
          <cell r="F437" t="str">
            <v>โรงพยาบาลชุมชน</v>
          </cell>
          <cell r="G437" t="str">
            <v>รพช.</v>
          </cell>
          <cell r="H437">
            <v>40</v>
          </cell>
          <cell r="I437" t="str">
            <v>ขอนแก่น</v>
          </cell>
          <cell r="J437" t="str">
            <v>0</v>
          </cell>
          <cell r="K437" t="str">
            <v>S</v>
          </cell>
          <cell r="L437" t="str">
            <v>F3</v>
          </cell>
          <cell r="M437">
            <v>18</v>
          </cell>
          <cell r="N437" t="str">
            <v>F3 15,000-25,000</v>
          </cell>
          <cell r="O437" t="str">
            <v>007764900</v>
          </cell>
        </row>
        <row r="438">
          <cell r="A438" t="str">
            <v>77650</v>
          </cell>
          <cell r="B438" t="str">
            <v>โรงพยาบาลเวียงเก่า</v>
          </cell>
          <cell r="C438" t="str">
            <v>เวียงเก่า,รพช.</v>
          </cell>
          <cell r="D438" t="str">
            <v>เวียงเก่า</v>
          </cell>
          <cell r="E438">
            <v>7</v>
          </cell>
          <cell r="F438" t="str">
            <v>โรงพยาบาลชุมชน</v>
          </cell>
          <cell r="G438" t="str">
            <v>รพช.</v>
          </cell>
          <cell r="H438">
            <v>40</v>
          </cell>
          <cell r="I438" t="str">
            <v>ขอนแก่น</v>
          </cell>
          <cell r="J438" t="str">
            <v>0</v>
          </cell>
          <cell r="K438" t="str">
            <v>S</v>
          </cell>
          <cell r="L438" t="str">
            <v>F3</v>
          </cell>
          <cell r="M438">
            <v>18</v>
          </cell>
          <cell r="N438" t="str">
            <v>F3 15,000-25,000</v>
          </cell>
          <cell r="O438" t="str">
            <v>007765000</v>
          </cell>
        </row>
        <row r="439">
          <cell r="A439" t="str">
            <v>77651</v>
          </cell>
          <cell r="B439" t="str">
            <v>โรงพยาบาลโคกโพธิ์ไชย</v>
          </cell>
          <cell r="C439" t="str">
            <v>โคกโพธิ์ไชย,รพช.</v>
          </cell>
          <cell r="D439" t="str">
            <v>โคกโพธิ์ไชย</v>
          </cell>
          <cell r="E439">
            <v>7</v>
          </cell>
          <cell r="F439" t="str">
            <v>โรงพยาบาลชุมชน</v>
          </cell>
          <cell r="G439" t="str">
            <v>รพช.</v>
          </cell>
          <cell r="H439">
            <v>40</v>
          </cell>
          <cell r="I439" t="str">
            <v>ขอนแก่น</v>
          </cell>
          <cell r="J439" t="str">
            <v>0</v>
          </cell>
          <cell r="K439" t="str">
            <v>S</v>
          </cell>
          <cell r="L439" t="str">
            <v>F3</v>
          </cell>
          <cell r="M439">
            <v>17</v>
          </cell>
          <cell r="N439" t="str">
            <v>F3 &gt;=25,000</v>
          </cell>
          <cell r="O439" t="str">
            <v>007765100</v>
          </cell>
        </row>
        <row r="440">
          <cell r="A440" t="str">
            <v>77652</v>
          </cell>
          <cell r="B440" t="str">
            <v>โรงพยาบาลโนนศิลา</v>
          </cell>
          <cell r="C440" t="str">
            <v>โนนศิลา,รพช.</v>
          </cell>
          <cell r="D440" t="str">
            <v>โนนศิลา</v>
          </cell>
          <cell r="E440">
            <v>7</v>
          </cell>
          <cell r="F440" t="str">
            <v>โรงพยาบาลชุมชน</v>
          </cell>
          <cell r="G440" t="str">
            <v>รพช.</v>
          </cell>
          <cell r="H440">
            <v>40</v>
          </cell>
          <cell r="I440" t="str">
            <v>ขอนแก่น</v>
          </cell>
          <cell r="J440" t="str">
            <v>0</v>
          </cell>
          <cell r="K440" t="str">
            <v>S</v>
          </cell>
          <cell r="L440" t="str">
            <v>F3</v>
          </cell>
          <cell r="M440">
            <v>17</v>
          </cell>
          <cell r="N440" t="str">
            <v>F3 &gt;=25,000</v>
          </cell>
          <cell r="O440" t="str">
            <v>007765200</v>
          </cell>
        </row>
        <row r="441">
          <cell r="A441" t="str">
            <v>10707</v>
          </cell>
          <cell r="B441" t="str">
            <v>โรงพยาบาลมหาสารคาม</v>
          </cell>
          <cell r="C441" t="str">
            <v>มหาสารคาม,รพท.</v>
          </cell>
          <cell r="D441" t="str">
            <v>มหาสารคาม</v>
          </cell>
          <cell r="E441">
            <v>7</v>
          </cell>
          <cell r="F441" t="str">
            <v>โรงพยาบาลทั่วไป</v>
          </cell>
          <cell r="G441" t="str">
            <v>รพท.</v>
          </cell>
          <cell r="H441">
            <v>44</v>
          </cell>
          <cell r="I441" t="str">
            <v>มหาสารคาม</v>
          </cell>
          <cell r="J441" t="str">
            <v>580</v>
          </cell>
          <cell r="K441" t="str">
            <v/>
          </cell>
          <cell r="L441" t="str">
            <v>S</v>
          </cell>
          <cell r="M441">
            <v>4</v>
          </cell>
          <cell r="N441" t="str">
            <v>S &gt;400</v>
          </cell>
          <cell r="O441" t="str">
            <v>001070700</v>
          </cell>
        </row>
        <row r="442">
          <cell r="A442" t="str">
            <v>11051</v>
          </cell>
          <cell r="B442" t="str">
            <v>โรงพยาบาลแกดำ</v>
          </cell>
          <cell r="C442" t="str">
            <v>แกดำ,รพช.</v>
          </cell>
          <cell r="D442" t="str">
            <v>แกดำ</v>
          </cell>
          <cell r="E442">
            <v>7</v>
          </cell>
          <cell r="F442" t="str">
            <v>โรงพยาบาลชุมชน</v>
          </cell>
          <cell r="G442" t="str">
            <v>รพช.</v>
          </cell>
          <cell r="H442">
            <v>44</v>
          </cell>
          <cell r="I442" t="str">
            <v>มหาสารคาม</v>
          </cell>
          <cell r="J442" t="str">
            <v>33</v>
          </cell>
          <cell r="K442" t="str">
            <v/>
          </cell>
          <cell r="L442" t="str">
            <v>F2</v>
          </cell>
          <cell r="M442">
            <v>16</v>
          </cell>
          <cell r="N442" t="str">
            <v>F2 &lt;=30,000</v>
          </cell>
          <cell r="O442" t="str">
            <v>001105100</v>
          </cell>
        </row>
        <row r="443">
          <cell r="A443" t="str">
            <v>11052</v>
          </cell>
          <cell r="B443" t="str">
            <v>โรงพยาบาลโกสุมพิสัย</v>
          </cell>
          <cell r="C443" t="str">
            <v>โกสุมพิสัย,รพช.</v>
          </cell>
          <cell r="D443" t="str">
            <v>โกสุมพิสัย</v>
          </cell>
          <cell r="E443">
            <v>7</v>
          </cell>
          <cell r="F443" t="str">
            <v>โรงพยาบาลชุมชน</v>
          </cell>
          <cell r="G443" t="str">
            <v>รพช.</v>
          </cell>
          <cell r="H443">
            <v>44</v>
          </cell>
          <cell r="I443" t="str">
            <v>มหาสารคาม</v>
          </cell>
          <cell r="J443" t="str">
            <v>96</v>
          </cell>
          <cell r="K443" t="str">
            <v/>
          </cell>
          <cell r="L443" t="str">
            <v>F1</v>
          </cell>
          <cell r="M443">
            <v>10</v>
          </cell>
          <cell r="N443" t="str">
            <v>F1 &gt;=100,000</v>
          </cell>
          <cell r="O443" t="str">
            <v>001105200</v>
          </cell>
        </row>
        <row r="444">
          <cell r="A444" t="str">
            <v>11053</v>
          </cell>
          <cell r="B444" t="str">
            <v>โรงพยาบาลกันทรวิชัย</v>
          </cell>
          <cell r="C444" t="str">
            <v>กันทรวิชัย,รพช.</v>
          </cell>
          <cell r="D444" t="str">
            <v>กันทรวิชัย</v>
          </cell>
          <cell r="E444">
            <v>7</v>
          </cell>
          <cell r="F444" t="str">
            <v>โรงพยาบาลชุมชน</v>
          </cell>
          <cell r="G444" t="str">
            <v>รพช.</v>
          </cell>
          <cell r="H444">
            <v>44</v>
          </cell>
          <cell r="I444" t="str">
            <v>มหาสารคาม</v>
          </cell>
          <cell r="J444" t="str">
            <v>60</v>
          </cell>
          <cell r="K444" t="str">
            <v/>
          </cell>
          <cell r="L444" t="str">
            <v>F2</v>
          </cell>
          <cell r="M444">
            <v>14</v>
          </cell>
          <cell r="N444" t="str">
            <v>F2 60,000-90,000</v>
          </cell>
          <cell r="O444" t="str">
            <v>001105300</v>
          </cell>
        </row>
        <row r="445">
          <cell r="A445" t="str">
            <v>11054</v>
          </cell>
          <cell r="B445" t="str">
            <v>โรงพยาบาลเชียงยืน</v>
          </cell>
          <cell r="C445" t="str">
            <v>เชียงยืน,รพช.</v>
          </cell>
          <cell r="D445" t="str">
            <v>เชียงยืน</v>
          </cell>
          <cell r="E445">
            <v>7</v>
          </cell>
          <cell r="F445" t="str">
            <v>โรงพยาบาลชุมชน</v>
          </cell>
          <cell r="G445" t="str">
            <v>รพช.</v>
          </cell>
          <cell r="H445">
            <v>44</v>
          </cell>
          <cell r="I445" t="str">
            <v>มหาสารคาม</v>
          </cell>
          <cell r="J445" t="str">
            <v>52</v>
          </cell>
          <cell r="K445" t="str">
            <v/>
          </cell>
          <cell r="L445" t="str">
            <v>F2</v>
          </cell>
          <cell r="M445">
            <v>14</v>
          </cell>
          <cell r="N445" t="str">
            <v>F2 60,000-90,000</v>
          </cell>
          <cell r="O445" t="str">
            <v>001105400</v>
          </cell>
        </row>
        <row r="446">
          <cell r="A446" t="str">
            <v>11055</v>
          </cell>
          <cell r="B446" t="str">
            <v>โรงพยาบาลบรบือ</v>
          </cell>
          <cell r="C446" t="str">
            <v>บรบือ,รพช.</v>
          </cell>
          <cell r="D446" t="str">
            <v>บรบือ</v>
          </cell>
          <cell r="E446">
            <v>7</v>
          </cell>
          <cell r="F446" t="str">
            <v>โรงพยาบาลชุมชน</v>
          </cell>
          <cell r="G446" t="str">
            <v>รพช.</v>
          </cell>
          <cell r="H446">
            <v>44</v>
          </cell>
          <cell r="I446" t="str">
            <v>มหาสารคาม</v>
          </cell>
          <cell r="J446" t="str">
            <v>95</v>
          </cell>
          <cell r="K446" t="str">
            <v/>
          </cell>
          <cell r="L446" t="str">
            <v>M2</v>
          </cell>
          <cell r="M446">
            <v>9</v>
          </cell>
          <cell r="N446" t="str">
            <v>M2 &lt;=100</v>
          </cell>
          <cell r="O446" t="str">
            <v>001105500</v>
          </cell>
        </row>
        <row r="447">
          <cell r="A447" t="str">
            <v>11056</v>
          </cell>
          <cell r="B447" t="str">
            <v>โรงพยาบาลนาเชือก</v>
          </cell>
          <cell r="C447" t="str">
            <v>นาเชือก,รพช.</v>
          </cell>
          <cell r="D447" t="str">
            <v>นาเชือก</v>
          </cell>
          <cell r="E447">
            <v>7</v>
          </cell>
          <cell r="F447" t="str">
            <v>โรงพยาบาลชุมชน</v>
          </cell>
          <cell r="G447" t="str">
            <v>รพช.</v>
          </cell>
          <cell r="H447">
            <v>44</v>
          </cell>
          <cell r="I447" t="str">
            <v>มหาสารคาม</v>
          </cell>
          <cell r="J447" t="str">
            <v>38</v>
          </cell>
          <cell r="K447" t="str">
            <v/>
          </cell>
          <cell r="L447" t="str">
            <v>F2</v>
          </cell>
          <cell r="M447">
            <v>14</v>
          </cell>
          <cell r="N447" t="str">
            <v>F2 60,000-90,000</v>
          </cell>
          <cell r="O447" t="str">
            <v>001105600</v>
          </cell>
        </row>
        <row r="448">
          <cell r="A448" t="str">
            <v>11057</v>
          </cell>
          <cell r="B448" t="str">
            <v>โรงพยาบาลพยัคฆภูมิพิสัย</v>
          </cell>
          <cell r="C448" t="str">
            <v>พยัคฆภูมิพิสัย,รพช.</v>
          </cell>
          <cell r="D448" t="str">
            <v>พยัคฆภูมิพิสัย</v>
          </cell>
          <cell r="E448">
            <v>7</v>
          </cell>
          <cell r="F448" t="str">
            <v>โรงพยาบาลชุมชน</v>
          </cell>
          <cell r="G448" t="str">
            <v>รพช.</v>
          </cell>
          <cell r="H448">
            <v>44</v>
          </cell>
          <cell r="I448" t="str">
            <v>มหาสารคาม</v>
          </cell>
          <cell r="J448" t="str">
            <v>102</v>
          </cell>
          <cell r="K448" t="str">
            <v/>
          </cell>
          <cell r="L448" t="str">
            <v>M2</v>
          </cell>
          <cell r="M448">
            <v>8</v>
          </cell>
          <cell r="N448" t="str">
            <v>M2 &gt;100</v>
          </cell>
          <cell r="O448" t="str">
            <v>001105700</v>
          </cell>
        </row>
        <row r="449">
          <cell r="A449" t="str">
            <v>11058</v>
          </cell>
          <cell r="B449" t="str">
            <v>โรงพยาบาลวาปีปทุม</v>
          </cell>
          <cell r="C449" t="str">
            <v>วาปีปทุม,รพช.</v>
          </cell>
          <cell r="D449" t="str">
            <v>วาปีปทุม</v>
          </cell>
          <cell r="E449">
            <v>7</v>
          </cell>
          <cell r="F449" t="str">
            <v>โรงพยาบาลชุมชน</v>
          </cell>
          <cell r="G449" t="str">
            <v>รพช.</v>
          </cell>
          <cell r="H449">
            <v>44</v>
          </cell>
          <cell r="I449" t="str">
            <v>มหาสารคาม</v>
          </cell>
          <cell r="J449" t="str">
            <v>112</v>
          </cell>
          <cell r="K449" t="str">
            <v/>
          </cell>
          <cell r="L449" t="str">
            <v>F1</v>
          </cell>
          <cell r="M449">
            <v>10</v>
          </cell>
          <cell r="N449" t="str">
            <v>F1 &gt;=100,000</v>
          </cell>
          <cell r="O449" t="str">
            <v>001105800</v>
          </cell>
        </row>
        <row r="450">
          <cell r="A450" t="str">
            <v>11059</v>
          </cell>
          <cell r="B450" t="str">
            <v>โรงพยาบาลนาดูน</v>
          </cell>
          <cell r="C450" t="str">
            <v>นาดูน,รพช.</v>
          </cell>
          <cell r="D450" t="str">
            <v>นาดูน</v>
          </cell>
          <cell r="E450">
            <v>7</v>
          </cell>
          <cell r="F450" t="str">
            <v>โรงพยาบาลชุมชน</v>
          </cell>
          <cell r="G450" t="str">
            <v>รพช.</v>
          </cell>
          <cell r="H450">
            <v>44</v>
          </cell>
          <cell r="I450" t="str">
            <v>มหาสารคาม</v>
          </cell>
          <cell r="J450" t="str">
            <v>30</v>
          </cell>
          <cell r="K450" t="str">
            <v/>
          </cell>
          <cell r="L450" t="str">
            <v>F2</v>
          </cell>
          <cell r="M450">
            <v>15</v>
          </cell>
          <cell r="N450" t="str">
            <v>F2 30,000-=60,000</v>
          </cell>
          <cell r="O450" t="str">
            <v>001105900</v>
          </cell>
        </row>
        <row r="451">
          <cell r="A451" t="str">
            <v>11060</v>
          </cell>
          <cell r="B451" t="str">
            <v>โรงพยาบาลยางสีสุราช</v>
          </cell>
          <cell r="C451" t="str">
            <v>ยางสีสุราช,รพช.</v>
          </cell>
          <cell r="D451" t="str">
            <v>ยางสีสุราช</v>
          </cell>
          <cell r="E451">
            <v>7</v>
          </cell>
          <cell r="F451" t="str">
            <v>โรงพยาบาลชุมชน</v>
          </cell>
          <cell r="G451" t="str">
            <v>รพช.</v>
          </cell>
          <cell r="H451">
            <v>44</v>
          </cell>
          <cell r="I451" t="str">
            <v>มหาสารคาม</v>
          </cell>
          <cell r="J451" t="str">
            <v>32</v>
          </cell>
          <cell r="K451" t="str">
            <v/>
          </cell>
          <cell r="L451" t="str">
            <v>F2</v>
          </cell>
          <cell r="M451">
            <v>15</v>
          </cell>
          <cell r="N451" t="str">
            <v>F2 30,000-=60,000</v>
          </cell>
          <cell r="O451" t="str">
            <v>001106000</v>
          </cell>
        </row>
        <row r="452">
          <cell r="A452" t="str">
            <v>24704</v>
          </cell>
          <cell r="B452" t="str">
            <v>โรงพยาบาลกุดรัง</v>
          </cell>
          <cell r="C452" t="str">
            <v>กุดรัง,รพช.</v>
          </cell>
          <cell r="D452" t="str">
            <v>กุดรัง</v>
          </cell>
          <cell r="E452">
            <v>7</v>
          </cell>
          <cell r="F452" t="str">
            <v>โรงพยาบาลชุมชน</v>
          </cell>
          <cell r="G452" t="str">
            <v>รพช.</v>
          </cell>
          <cell r="H452">
            <v>44</v>
          </cell>
          <cell r="I452" t="str">
            <v>มหาสารคาม</v>
          </cell>
          <cell r="J452" t="str">
            <v>0</v>
          </cell>
          <cell r="K452" t="str">
            <v>S</v>
          </cell>
          <cell r="L452" t="str">
            <v>F3</v>
          </cell>
          <cell r="M452">
            <v>17</v>
          </cell>
          <cell r="N452" t="str">
            <v>F3 &gt;=25,000</v>
          </cell>
          <cell r="O452" t="str">
            <v>002470400</v>
          </cell>
        </row>
        <row r="453">
          <cell r="A453" t="str">
            <v>28843</v>
          </cell>
          <cell r="B453" t="str">
            <v>โรงพยาบาลชื่นชม</v>
          </cell>
          <cell r="C453" t="str">
            <v>ชื่นชม,รพช.</v>
          </cell>
          <cell r="D453" t="str">
            <v>ชื่นชม</v>
          </cell>
          <cell r="E453">
            <v>7</v>
          </cell>
          <cell r="F453" t="str">
            <v>โรงพยาบาลชุมชน</v>
          </cell>
          <cell r="G453" t="str">
            <v>รพช.</v>
          </cell>
          <cell r="H453">
            <v>44</v>
          </cell>
          <cell r="I453" t="str">
            <v>มหาสารคาม</v>
          </cell>
          <cell r="J453" t="str">
            <v>0</v>
          </cell>
          <cell r="K453" t="str">
            <v>S</v>
          </cell>
          <cell r="L453" t="str">
            <v>F3</v>
          </cell>
          <cell r="M453">
            <v>18</v>
          </cell>
          <cell r="N453" t="str">
            <v>F3 15,000-25,000</v>
          </cell>
          <cell r="O453" t="str">
            <v>002884300</v>
          </cell>
        </row>
        <row r="454">
          <cell r="A454" t="str">
            <v>10708</v>
          </cell>
          <cell r="B454" t="str">
            <v>โรงพยาบาลร้อยเอ็ด</v>
          </cell>
          <cell r="C454" t="str">
            <v>ร้อยเอ็ด,รพท.</v>
          </cell>
          <cell r="D454" t="str">
            <v>ร้อยเอ็ด</v>
          </cell>
          <cell r="E454">
            <v>7</v>
          </cell>
          <cell r="F454" t="str">
            <v>โรงพยาบาลทั่วไป</v>
          </cell>
          <cell r="G454" t="str">
            <v>รพท.</v>
          </cell>
          <cell r="H454">
            <v>45</v>
          </cell>
          <cell r="I454" t="str">
            <v>ร้อยเอ็ด</v>
          </cell>
          <cell r="J454" t="str">
            <v>730</v>
          </cell>
          <cell r="K454" t="str">
            <v/>
          </cell>
          <cell r="L454" t="str">
            <v>A</v>
          </cell>
          <cell r="M454">
            <v>2</v>
          </cell>
          <cell r="N454" t="str">
            <v>A &gt;700 to &lt;1000</v>
          </cell>
          <cell r="O454" t="str">
            <v>001070800</v>
          </cell>
        </row>
        <row r="455">
          <cell r="A455" t="str">
            <v>11061</v>
          </cell>
          <cell r="B455" t="str">
            <v>โรงพยาบาลเกษตรวิสัย</v>
          </cell>
          <cell r="C455" t="str">
            <v>เกษตรวิสัย,รพช.</v>
          </cell>
          <cell r="D455" t="str">
            <v>เกษตรวิสัย</v>
          </cell>
          <cell r="E455">
            <v>7</v>
          </cell>
          <cell r="F455" t="str">
            <v>โรงพยาบาลชุมชน</v>
          </cell>
          <cell r="G455" t="str">
            <v>รพช.</v>
          </cell>
          <cell r="H455">
            <v>45</v>
          </cell>
          <cell r="I455" t="str">
            <v>ร้อยเอ็ด</v>
          </cell>
          <cell r="J455" t="str">
            <v>67</v>
          </cell>
          <cell r="K455" t="str">
            <v/>
          </cell>
          <cell r="L455" t="str">
            <v>M2</v>
          </cell>
          <cell r="M455">
            <v>9</v>
          </cell>
          <cell r="N455" t="str">
            <v>M2 &lt;=100</v>
          </cell>
          <cell r="O455" t="str">
            <v>001106100</v>
          </cell>
        </row>
        <row r="456">
          <cell r="A456" t="str">
            <v>11062</v>
          </cell>
          <cell r="B456" t="str">
            <v>โรงพยาบาลปทุมรัตต์</v>
          </cell>
          <cell r="C456" t="str">
            <v>ปทุมรัตต์,รพช.</v>
          </cell>
          <cell r="D456" t="str">
            <v>ปทุมรัตต์</v>
          </cell>
          <cell r="E456">
            <v>7</v>
          </cell>
          <cell r="F456" t="str">
            <v>โรงพยาบาลชุมชน</v>
          </cell>
          <cell r="G456" t="str">
            <v>รพช.</v>
          </cell>
          <cell r="H456">
            <v>45</v>
          </cell>
          <cell r="I456" t="str">
            <v>ร้อยเอ็ด</v>
          </cell>
          <cell r="J456" t="str">
            <v>30</v>
          </cell>
          <cell r="K456" t="str">
            <v/>
          </cell>
          <cell r="L456" t="str">
            <v>F2</v>
          </cell>
          <cell r="M456">
            <v>15</v>
          </cell>
          <cell r="N456" t="str">
            <v>F2 30,000-=60,000</v>
          </cell>
          <cell r="O456" t="str">
            <v>001106200</v>
          </cell>
        </row>
        <row r="457">
          <cell r="A457" t="str">
            <v>11063</v>
          </cell>
          <cell r="B457" t="str">
            <v>โรงพยาบาลจตุรพักตรพิมาน</v>
          </cell>
          <cell r="C457" t="str">
            <v>จตุรพักตรพิมาน,รพช.</v>
          </cell>
          <cell r="D457" t="str">
            <v>จตุรพักตรพิมาน</v>
          </cell>
          <cell r="E457">
            <v>7</v>
          </cell>
          <cell r="F457" t="str">
            <v>โรงพยาบาลชุมชน</v>
          </cell>
          <cell r="G457" t="str">
            <v>รพช.</v>
          </cell>
          <cell r="H457">
            <v>45</v>
          </cell>
          <cell r="I457" t="str">
            <v>ร้อยเอ็ด</v>
          </cell>
          <cell r="J457" t="str">
            <v>60</v>
          </cell>
          <cell r="K457" t="str">
            <v/>
          </cell>
          <cell r="L457" t="str">
            <v>F2</v>
          </cell>
          <cell r="M457">
            <v>14</v>
          </cell>
          <cell r="N457" t="str">
            <v>F2 60,000-90,000</v>
          </cell>
          <cell r="O457" t="str">
            <v>001106300</v>
          </cell>
        </row>
        <row r="458">
          <cell r="A458" t="str">
            <v>11064</v>
          </cell>
          <cell r="B458" t="str">
            <v>โรงพยาบาลธวัชบุรี</v>
          </cell>
          <cell r="C458" t="str">
            <v>ธวัชบุรี,รพช.</v>
          </cell>
          <cell r="D458" t="str">
            <v>ธวัชบุรี</v>
          </cell>
          <cell r="E458">
            <v>7</v>
          </cell>
          <cell r="F458" t="str">
            <v>โรงพยาบาลชุมชน</v>
          </cell>
          <cell r="G458" t="str">
            <v>รพช.</v>
          </cell>
          <cell r="H458">
            <v>45</v>
          </cell>
          <cell r="I458" t="str">
            <v>ร้อยเอ็ด</v>
          </cell>
          <cell r="J458" t="str">
            <v>30</v>
          </cell>
          <cell r="K458" t="str">
            <v/>
          </cell>
          <cell r="L458" t="str">
            <v>F2</v>
          </cell>
          <cell r="M458">
            <v>14</v>
          </cell>
          <cell r="N458" t="str">
            <v>F2 60,000-90,000</v>
          </cell>
          <cell r="O458" t="str">
            <v>001106400</v>
          </cell>
        </row>
        <row r="459">
          <cell r="A459" t="str">
            <v>11065</v>
          </cell>
          <cell r="B459" t="str">
            <v>โรงพยาบาลพนมไพร</v>
          </cell>
          <cell r="C459" t="str">
            <v>พนมไพร,รพช.</v>
          </cell>
          <cell r="D459" t="str">
            <v>พนมไพร</v>
          </cell>
          <cell r="E459">
            <v>7</v>
          </cell>
          <cell r="F459" t="str">
            <v>โรงพยาบาลชุมชน</v>
          </cell>
          <cell r="G459" t="str">
            <v>รพช.</v>
          </cell>
          <cell r="H459">
            <v>45</v>
          </cell>
          <cell r="I459" t="str">
            <v>ร้อยเอ็ด</v>
          </cell>
          <cell r="J459" t="str">
            <v>40</v>
          </cell>
          <cell r="K459" t="str">
            <v/>
          </cell>
          <cell r="L459" t="str">
            <v>F1</v>
          </cell>
          <cell r="M459">
            <v>11</v>
          </cell>
          <cell r="N459" t="str">
            <v>F1 50,000-100,000</v>
          </cell>
          <cell r="O459" t="str">
            <v>001106500</v>
          </cell>
        </row>
        <row r="460">
          <cell r="A460" t="str">
            <v>11066</v>
          </cell>
          <cell r="B460" t="str">
            <v>โรงพยาบาลโพนทอง</v>
          </cell>
          <cell r="C460" t="str">
            <v>โพนทอง,รพช.</v>
          </cell>
          <cell r="D460" t="str">
            <v>โพนทอง</v>
          </cell>
          <cell r="E460">
            <v>7</v>
          </cell>
          <cell r="F460" t="str">
            <v>โรงพยาบาลชุมชน</v>
          </cell>
          <cell r="G460" t="str">
            <v>รพช.</v>
          </cell>
          <cell r="H460">
            <v>45</v>
          </cell>
          <cell r="I460" t="str">
            <v>ร้อยเอ็ด</v>
          </cell>
          <cell r="J460" t="str">
            <v>107</v>
          </cell>
          <cell r="K460" t="str">
            <v/>
          </cell>
          <cell r="L460" t="str">
            <v>M2</v>
          </cell>
          <cell r="M460">
            <v>8</v>
          </cell>
          <cell r="N460" t="str">
            <v>M2 &gt;100</v>
          </cell>
          <cell r="O460" t="str">
            <v>001106600</v>
          </cell>
        </row>
        <row r="461">
          <cell r="A461" t="str">
            <v>11067</v>
          </cell>
          <cell r="B461" t="str">
            <v>โรงพยาบาลโพธิ์ชัย</v>
          </cell>
          <cell r="C461" t="str">
            <v>โพธิ์ชัย,รพช.</v>
          </cell>
          <cell r="D461" t="str">
            <v>โพธิ์ชัย</v>
          </cell>
          <cell r="E461">
            <v>7</v>
          </cell>
          <cell r="F461" t="str">
            <v>โรงพยาบาลชุมชน</v>
          </cell>
          <cell r="G461" t="str">
            <v>รพช.</v>
          </cell>
          <cell r="H461">
            <v>45</v>
          </cell>
          <cell r="I461" t="str">
            <v>ร้อยเอ็ด</v>
          </cell>
          <cell r="J461" t="str">
            <v>29</v>
          </cell>
          <cell r="K461" t="str">
            <v/>
          </cell>
          <cell r="L461" t="str">
            <v>F2</v>
          </cell>
          <cell r="M461">
            <v>15</v>
          </cell>
          <cell r="N461" t="str">
            <v>F2 30,000-=60,000</v>
          </cell>
          <cell r="O461" t="str">
            <v>001106700</v>
          </cell>
        </row>
        <row r="462">
          <cell r="A462" t="str">
            <v>11068</v>
          </cell>
          <cell r="B462" t="str">
            <v>โรงพยาบาลหนองพอก</v>
          </cell>
          <cell r="C462" t="str">
            <v>หนองพอก,รพช.</v>
          </cell>
          <cell r="D462" t="str">
            <v>หนองพอก</v>
          </cell>
          <cell r="E462">
            <v>7</v>
          </cell>
          <cell r="F462" t="str">
            <v>โรงพยาบาลชุมชน</v>
          </cell>
          <cell r="G462" t="str">
            <v>รพช.</v>
          </cell>
          <cell r="H462">
            <v>45</v>
          </cell>
          <cell r="I462" t="str">
            <v>ร้อยเอ็ด</v>
          </cell>
          <cell r="J462" t="str">
            <v>50</v>
          </cell>
          <cell r="K462" t="str">
            <v/>
          </cell>
          <cell r="L462" t="str">
            <v>F2</v>
          </cell>
          <cell r="M462">
            <v>14</v>
          </cell>
          <cell r="N462" t="str">
            <v>F2 60,000-90,000</v>
          </cell>
          <cell r="O462" t="str">
            <v>001106800</v>
          </cell>
        </row>
        <row r="463">
          <cell r="A463" t="str">
            <v>11069</v>
          </cell>
          <cell r="B463" t="str">
            <v>โรงพยาบาลเสลภูมิ</v>
          </cell>
          <cell r="C463" t="str">
            <v>เสลภูมิ,รพช.</v>
          </cell>
          <cell r="D463" t="str">
            <v>เสลภูมิ</v>
          </cell>
          <cell r="E463">
            <v>7</v>
          </cell>
          <cell r="F463" t="str">
            <v>โรงพยาบาลชุมชน</v>
          </cell>
          <cell r="G463" t="str">
            <v>รพช.</v>
          </cell>
          <cell r="H463">
            <v>45</v>
          </cell>
          <cell r="I463" t="str">
            <v>ร้อยเอ็ด</v>
          </cell>
          <cell r="J463" t="str">
            <v>122</v>
          </cell>
          <cell r="K463" t="str">
            <v/>
          </cell>
          <cell r="L463" t="str">
            <v>M2</v>
          </cell>
          <cell r="M463">
            <v>8</v>
          </cell>
          <cell r="N463" t="str">
            <v>M2 &gt;100</v>
          </cell>
          <cell r="O463" t="str">
            <v>001106900</v>
          </cell>
        </row>
        <row r="464">
          <cell r="A464" t="str">
            <v>11070</v>
          </cell>
          <cell r="B464" t="str">
            <v>โรงพยาบาลสุวรรณภูมิ</v>
          </cell>
          <cell r="C464" t="str">
            <v>สุวรรณภูมิ,รพช.</v>
          </cell>
          <cell r="D464" t="str">
            <v>สุวรรณภูมิ</v>
          </cell>
          <cell r="E464">
            <v>7</v>
          </cell>
          <cell r="F464" t="str">
            <v>โรงพยาบาลชุมชน</v>
          </cell>
          <cell r="G464" t="str">
            <v>รพช.</v>
          </cell>
          <cell r="H464">
            <v>45</v>
          </cell>
          <cell r="I464" t="str">
            <v>ร้อยเอ็ด</v>
          </cell>
          <cell r="J464" t="str">
            <v>94</v>
          </cell>
          <cell r="K464" t="str">
            <v/>
          </cell>
          <cell r="L464" t="str">
            <v>M2</v>
          </cell>
          <cell r="M464">
            <v>9</v>
          </cell>
          <cell r="N464" t="str">
            <v>M2 &lt;=100</v>
          </cell>
          <cell r="O464" t="str">
            <v>001107000</v>
          </cell>
        </row>
        <row r="465">
          <cell r="A465" t="str">
            <v>11071</v>
          </cell>
          <cell r="B465" t="str">
            <v>โรงพยาบาลเมืองสรวง</v>
          </cell>
          <cell r="C465" t="str">
            <v>เมืองสรวง,รพช.</v>
          </cell>
          <cell r="D465" t="str">
            <v>เมืองสรวง</v>
          </cell>
          <cell r="E465">
            <v>7</v>
          </cell>
          <cell r="F465" t="str">
            <v>โรงพยาบาลชุมชน</v>
          </cell>
          <cell r="G465" t="str">
            <v>รพช.</v>
          </cell>
          <cell r="H465">
            <v>45</v>
          </cell>
          <cell r="I465" t="str">
            <v>ร้อยเอ็ด</v>
          </cell>
          <cell r="J465" t="str">
            <v>30</v>
          </cell>
          <cell r="K465" t="str">
            <v/>
          </cell>
          <cell r="L465" t="str">
            <v>F2</v>
          </cell>
          <cell r="M465">
            <v>16</v>
          </cell>
          <cell r="N465" t="str">
            <v>F2 &lt;=30,000</v>
          </cell>
          <cell r="O465" t="str">
            <v>001107100</v>
          </cell>
        </row>
        <row r="466">
          <cell r="A466" t="str">
            <v>11072</v>
          </cell>
          <cell r="B466" t="str">
            <v>โรงพยาบาลโพนทราย</v>
          </cell>
          <cell r="C466" t="str">
            <v>โพนทราย,รพช.</v>
          </cell>
          <cell r="D466" t="str">
            <v>โพนทราย</v>
          </cell>
          <cell r="E466">
            <v>7</v>
          </cell>
          <cell r="F466" t="str">
            <v>โรงพยาบาลชุมชน</v>
          </cell>
          <cell r="G466" t="str">
            <v>รพช.</v>
          </cell>
          <cell r="H466">
            <v>45</v>
          </cell>
          <cell r="I466" t="str">
            <v>ร้อยเอ็ด</v>
          </cell>
          <cell r="J466" t="str">
            <v>30</v>
          </cell>
          <cell r="K466" t="str">
            <v/>
          </cell>
          <cell r="L466" t="str">
            <v>F2</v>
          </cell>
          <cell r="M466">
            <v>16</v>
          </cell>
          <cell r="N466" t="str">
            <v>F2 &lt;=30,000</v>
          </cell>
          <cell r="O466" t="str">
            <v>001107200</v>
          </cell>
        </row>
        <row r="467">
          <cell r="A467" t="str">
            <v>11073</v>
          </cell>
          <cell r="B467" t="str">
            <v>โรงพยาบาลอาจสามารถ</v>
          </cell>
          <cell r="C467" t="str">
            <v>อาจสามารถ,รพช.</v>
          </cell>
          <cell r="D467" t="str">
            <v>อาจสามารถ</v>
          </cell>
          <cell r="E467">
            <v>7</v>
          </cell>
          <cell r="F467" t="str">
            <v>โรงพยาบาลชุมชน</v>
          </cell>
          <cell r="G467" t="str">
            <v>รพช.</v>
          </cell>
          <cell r="H467">
            <v>45</v>
          </cell>
          <cell r="I467" t="str">
            <v>ร้อยเอ็ด</v>
          </cell>
          <cell r="J467" t="str">
            <v>30</v>
          </cell>
          <cell r="K467" t="str">
            <v/>
          </cell>
          <cell r="L467" t="str">
            <v>F2</v>
          </cell>
          <cell r="M467">
            <v>14</v>
          </cell>
          <cell r="N467" t="str">
            <v>F2 60,000-90,000</v>
          </cell>
          <cell r="O467" t="str">
            <v>001107300</v>
          </cell>
        </row>
        <row r="468">
          <cell r="A468" t="str">
            <v>11074</v>
          </cell>
          <cell r="B468" t="str">
            <v>โรงพยาบาลเมยวดี</v>
          </cell>
          <cell r="C468" t="str">
            <v>เมยวดี,รพช.</v>
          </cell>
          <cell r="D468" t="str">
            <v>เมยวดี</v>
          </cell>
          <cell r="E468">
            <v>7</v>
          </cell>
          <cell r="F468" t="str">
            <v>โรงพยาบาลชุมชน</v>
          </cell>
          <cell r="G468" t="str">
            <v>รพช.</v>
          </cell>
          <cell r="H468">
            <v>45</v>
          </cell>
          <cell r="I468" t="str">
            <v>ร้อยเอ็ด</v>
          </cell>
          <cell r="J468" t="str">
            <v>28</v>
          </cell>
          <cell r="K468" t="str">
            <v/>
          </cell>
          <cell r="L468" t="str">
            <v>F2</v>
          </cell>
          <cell r="M468">
            <v>16</v>
          </cell>
          <cell r="N468" t="str">
            <v>F2 &lt;=30,000</v>
          </cell>
          <cell r="O468" t="str">
            <v>001107400</v>
          </cell>
        </row>
        <row r="469">
          <cell r="A469" t="str">
            <v>11075</v>
          </cell>
          <cell r="B469" t="str">
            <v>โรงพยาบาลศรีสมเด็จ</v>
          </cell>
          <cell r="C469" t="str">
            <v>ศรีสมเด็จ,รพช.</v>
          </cell>
          <cell r="D469" t="str">
            <v>ศรีสมเด็จ</v>
          </cell>
          <cell r="E469">
            <v>7</v>
          </cell>
          <cell r="F469" t="str">
            <v>โรงพยาบาลชุมชน</v>
          </cell>
          <cell r="G469" t="str">
            <v>รพช.</v>
          </cell>
          <cell r="H469">
            <v>45</v>
          </cell>
          <cell r="I469" t="str">
            <v>ร้อยเอ็ด</v>
          </cell>
          <cell r="J469" t="str">
            <v>35</v>
          </cell>
          <cell r="K469" t="str">
            <v/>
          </cell>
          <cell r="L469" t="str">
            <v>F2</v>
          </cell>
          <cell r="M469">
            <v>15</v>
          </cell>
          <cell r="N469" t="str">
            <v>F2 30,000-=60,000</v>
          </cell>
          <cell r="O469" t="str">
            <v>001107500</v>
          </cell>
        </row>
        <row r="470">
          <cell r="A470" t="str">
            <v>11076</v>
          </cell>
          <cell r="B470" t="str">
            <v>โรงพยาบาลจังหาร</v>
          </cell>
          <cell r="C470" t="str">
            <v>จังหาร,รพช.</v>
          </cell>
          <cell r="D470" t="str">
            <v>จังหาร</v>
          </cell>
          <cell r="E470">
            <v>7</v>
          </cell>
          <cell r="F470" t="str">
            <v>โรงพยาบาลชุมชน</v>
          </cell>
          <cell r="G470" t="str">
            <v>รพช.</v>
          </cell>
          <cell r="H470">
            <v>45</v>
          </cell>
          <cell r="I470" t="str">
            <v>ร้อยเอ็ด</v>
          </cell>
          <cell r="J470" t="str">
            <v>30</v>
          </cell>
          <cell r="K470" t="str">
            <v/>
          </cell>
          <cell r="L470" t="str">
            <v>F2</v>
          </cell>
          <cell r="M470">
            <v>15</v>
          </cell>
          <cell r="N470" t="str">
            <v>F2 30,000-=60,000</v>
          </cell>
          <cell r="O470" t="str">
            <v>001107600</v>
          </cell>
        </row>
        <row r="471">
          <cell r="A471" t="str">
            <v>27988</v>
          </cell>
          <cell r="B471" t="str">
            <v>โรงพยาบาลทุ่งเขาหลวง</v>
          </cell>
          <cell r="C471" t="str">
            <v>ทุ่งเขาหลวง,รพช.</v>
          </cell>
          <cell r="D471" t="str">
            <v>ทุ่งเขาหลวง</v>
          </cell>
          <cell r="E471">
            <v>7</v>
          </cell>
          <cell r="F471" t="str">
            <v>โรงพยาบาลชุมชน</v>
          </cell>
          <cell r="G471" t="str">
            <v>รพช.</v>
          </cell>
          <cell r="H471">
            <v>45</v>
          </cell>
          <cell r="I471" t="str">
            <v>ร้อยเอ็ด</v>
          </cell>
          <cell r="J471" t="str">
            <v>0</v>
          </cell>
          <cell r="K471" t="str">
            <v>S</v>
          </cell>
          <cell r="L471" t="str">
            <v>F3</v>
          </cell>
          <cell r="M471">
            <v>18</v>
          </cell>
          <cell r="N471" t="str">
            <v>F3 15,000-25,000</v>
          </cell>
          <cell r="O471" t="str">
            <v>002798800</v>
          </cell>
        </row>
        <row r="472">
          <cell r="A472" t="str">
            <v>27989</v>
          </cell>
          <cell r="B472" t="str">
            <v>โรงพยาบาลเชียงขวัญ</v>
          </cell>
          <cell r="C472" t="str">
            <v>เชียงขวัญ,รพช.</v>
          </cell>
          <cell r="D472" t="str">
            <v>เชียงขวัญ</v>
          </cell>
          <cell r="E472">
            <v>7</v>
          </cell>
          <cell r="F472" t="str">
            <v>โรงพยาบาลชุมชน</v>
          </cell>
          <cell r="G472" t="str">
            <v>รพช.</v>
          </cell>
          <cell r="H472">
            <v>45</v>
          </cell>
          <cell r="I472" t="str">
            <v>ร้อยเอ็ด</v>
          </cell>
          <cell r="J472" t="str">
            <v>0</v>
          </cell>
          <cell r="K472" t="str">
            <v>S</v>
          </cell>
          <cell r="L472" t="str">
            <v>F3</v>
          </cell>
          <cell r="M472">
            <v>17</v>
          </cell>
          <cell r="N472" t="str">
            <v>F3 &gt;=25,000</v>
          </cell>
          <cell r="O472" t="str">
            <v>002798900</v>
          </cell>
        </row>
        <row r="473">
          <cell r="A473" t="str">
            <v>27990</v>
          </cell>
          <cell r="B473" t="str">
            <v>โรงพยาบาลหนองฮี</v>
          </cell>
          <cell r="C473" t="str">
            <v>หนองฮี,รพช.</v>
          </cell>
          <cell r="D473" t="str">
            <v>หนองฮี</v>
          </cell>
          <cell r="E473">
            <v>7</v>
          </cell>
          <cell r="F473" t="str">
            <v>โรงพยาบาลชุมชน</v>
          </cell>
          <cell r="G473" t="str">
            <v>รพช.</v>
          </cell>
          <cell r="H473">
            <v>45</v>
          </cell>
          <cell r="I473" t="str">
            <v>ร้อยเอ็ด</v>
          </cell>
          <cell r="J473" t="str">
            <v>0</v>
          </cell>
          <cell r="K473" t="str">
            <v>S</v>
          </cell>
          <cell r="L473" t="str">
            <v>F3</v>
          </cell>
          <cell r="M473">
            <v>18</v>
          </cell>
          <cell r="N473" t="str">
            <v>F3 15,000-25,000</v>
          </cell>
          <cell r="O473" t="str">
            <v>002799000</v>
          </cell>
        </row>
        <row r="474">
          <cell r="A474" t="str">
            <v>10709</v>
          </cell>
          <cell r="B474" t="str">
            <v>โรงพยาบาลกาฬสินธุ์</v>
          </cell>
          <cell r="C474" t="str">
            <v>กาฬสินธุ์,รพท.</v>
          </cell>
          <cell r="D474" t="str">
            <v>กาฬสินธุ์</v>
          </cell>
          <cell r="E474">
            <v>7</v>
          </cell>
          <cell r="F474" t="str">
            <v>โรงพยาบาลทั่วไป</v>
          </cell>
          <cell r="G474" t="str">
            <v>รพท.</v>
          </cell>
          <cell r="H474">
            <v>46</v>
          </cell>
          <cell r="I474" t="str">
            <v>กาฬสินธุ์</v>
          </cell>
          <cell r="J474" t="str">
            <v>540</v>
          </cell>
          <cell r="K474" t="str">
            <v/>
          </cell>
          <cell r="L474" t="str">
            <v>S</v>
          </cell>
          <cell r="M474">
            <v>4</v>
          </cell>
          <cell r="N474" t="str">
            <v>S &gt;400</v>
          </cell>
          <cell r="O474" t="str">
            <v>001070900</v>
          </cell>
        </row>
        <row r="475">
          <cell r="A475" t="str">
            <v>11077</v>
          </cell>
          <cell r="B475" t="str">
            <v>โรงพยาบาลนามน</v>
          </cell>
          <cell r="C475" t="str">
            <v>นามน,รพช.</v>
          </cell>
          <cell r="D475" t="str">
            <v>นามน</v>
          </cell>
          <cell r="E475">
            <v>7</v>
          </cell>
          <cell r="F475" t="str">
            <v>โรงพยาบาลชุมชน</v>
          </cell>
          <cell r="G475" t="str">
            <v>รพช.</v>
          </cell>
          <cell r="H475">
            <v>46</v>
          </cell>
          <cell r="I475" t="str">
            <v>กาฬสินธุ์</v>
          </cell>
          <cell r="J475" t="str">
            <v>34</v>
          </cell>
          <cell r="K475" t="str">
            <v/>
          </cell>
          <cell r="L475" t="str">
            <v>F2</v>
          </cell>
          <cell r="M475">
            <v>15</v>
          </cell>
          <cell r="N475" t="str">
            <v>F2 30,000-=60,000</v>
          </cell>
          <cell r="O475" t="str">
            <v>001107700</v>
          </cell>
        </row>
        <row r="476">
          <cell r="A476" t="str">
            <v>11078</v>
          </cell>
          <cell r="B476" t="str">
            <v>โรงพยาบาลกมลาไสย</v>
          </cell>
          <cell r="C476" t="str">
            <v>กมลาไสย,รพช.</v>
          </cell>
          <cell r="D476" t="str">
            <v>กมลาไสย</v>
          </cell>
          <cell r="E476">
            <v>7</v>
          </cell>
          <cell r="F476" t="str">
            <v>โรงพยาบาลชุมชน</v>
          </cell>
          <cell r="G476" t="str">
            <v>รพช.</v>
          </cell>
          <cell r="H476">
            <v>46</v>
          </cell>
          <cell r="I476" t="str">
            <v>กาฬสินธุ์</v>
          </cell>
          <cell r="J476" t="str">
            <v>124</v>
          </cell>
          <cell r="K476" t="str">
            <v/>
          </cell>
          <cell r="L476" t="str">
            <v>F1</v>
          </cell>
          <cell r="M476">
            <v>11</v>
          </cell>
          <cell r="N476" t="str">
            <v>F1 50,000-100,000</v>
          </cell>
          <cell r="O476" t="str">
            <v>001107800</v>
          </cell>
        </row>
        <row r="477">
          <cell r="A477" t="str">
            <v>11079</v>
          </cell>
          <cell r="B477" t="str">
            <v>โรงพยาบาลร่องคำ</v>
          </cell>
          <cell r="C477" t="str">
            <v>ร่องคำ,รพช.</v>
          </cell>
          <cell r="D477" t="str">
            <v>ร่องคำ</v>
          </cell>
          <cell r="E477">
            <v>7</v>
          </cell>
          <cell r="F477" t="str">
            <v>โรงพยาบาลชุมชน</v>
          </cell>
          <cell r="G477" t="str">
            <v>รพช.</v>
          </cell>
          <cell r="H477">
            <v>46</v>
          </cell>
          <cell r="I477" t="str">
            <v>กาฬสินธุ์</v>
          </cell>
          <cell r="J477" t="str">
            <v>30</v>
          </cell>
          <cell r="K477" t="str">
            <v/>
          </cell>
          <cell r="L477" t="str">
            <v>F2</v>
          </cell>
          <cell r="M477">
            <v>16</v>
          </cell>
          <cell r="N477" t="str">
            <v>F2 &lt;=30,000</v>
          </cell>
          <cell r="O477" t="str">
            <v>001107900</v>
          </cell>
        </row>
        <row r="478">
          <cell r="A478" t="str">
            <v>11080</v>
          </cell>
          <cell r="B478" t="str">
            <v>โรงพยาบาลเขาวง</v>
          </cell>
          <cell r="C478" t="str">
            <v>เขาวง,รพช.</v>
          </cell>
          <cell r="D478" t="str">
            <v>เขาวง</v>
          </cell>
          <cell r="E478">
            <v>7</v>
          </cell>
          <cell r="F478" t="str">
            <v>โรงพยาบาลชุมชน</v>
          </cell>
          <cell r="G478" t="str">
            <v>รพช.</v>
          </cell>
          <cell r="H478">
            <v>46</v>
          </cell>
          <cell r="I478" t="str">
            <v>กาฬสินธุ์</v>
          </cell>
          <cell r="J478" t="str">
            <v>81</v>
          </cell>
          <cell r="K478" t="str">
            <v/>
          </cell>
          <cell r="L478" t="str">
            <v>F2</v>
          </cell>
          <cell r="M478">
            <v>15</v>
          </cell>
          <cell r="N478" t="str">
            <v>F2 30,000-=60,000</v>
          </cell>
          <cell r="O478" t="str">
            <v>001108000</v>
          </cell>
        </row>
        <row r="479">
          <cell r="A479" t="str">
            <v>11081</v>
          </cell>
          <cell r="B479" t="str">
            <v>โรงพยาบาลยางตลาด</v>
          </cell>
          <cell r="C479" t="str">
            <v>ยางตลาด,รพช.</v>
          </cell>
          <cell r="D479" t="str">
            <v>ยางตลาด</v>
          </cell>
          <cell r="E479">
            <v>7</v>
          </cell>
          <cell r="F479" t="str">
            <v>โรงพยาบาลชุมชน</v>
          </cell>
          <cell r="G479" t="str">
            <v>รพช.</v>
          </cell>
          <cell r="H479">
            <v>46</v>
          </cell>
          <cell r="I479" t="str">
            <v>กาฬสินธุ์</v>
          </cell>
          <cell r="J479" t="str">
            <v>120</v>
          </cell>
          <cell r="K479" t="str">
            <v/>
          </cell>
          <cell r="L479" t="str">
            <v>M2</v>
          </cell>
          <cell r="M479">
            <v>8</v>
          </cell>
          <cell r="N479" t="str">
            <v>M2 &gt;100</v>
          </cell>
          <cell r="O479" t="str">
            <v>001108100</v>
          </cell>
        </row>
        <row r="480">
          <cell r="A480" t="str">
            <v>11082</v>
          </cell>
          <cell r="B480" t="str">
            <v>โรงพยาบาลห้วยเม็ก</v>
          </cell>
          <cell r="C480" t="str">
            <v>ห้วยเม็ก,รพช.</v>
          </cell>
          <cell r="D480" t="str">
            <v>ห้วยเม็ก</v>
          </cell>
          <cell r="E480">
            <v>7</v>
          </cell>
          <cell r="F480" t="str">
            <v>โรงพยาบาลชุมชน</v>
          </cell>
          <cell r="G480" t="str">
            <v>รพช.</v>
          </cell>
          <cell r="H480">
            <v>46</v>
          </cell>
          <cell r="I480" t="str">
            <v>กาฬสินธุ์</v>
          </cell>
          <cell r="J480" t="str">
            <v>56</v>
          </cell>
          <cell r="K480" t="str">
            <v/>
          </cell>
          <cell r="L480" t="str">
            <v>F2</v>
          </cell>
          <cell r="M480">
            <v>15</v>
          </cell>
          <cell r="N480" t="str">
            <v>F2 30,000-=60,000</v>
          </cell>
          <cell r="O480" t="str">
            <v>001108200</v>
          </cell>
        </row>
        <row r="481">
          <cell r="A481" t="str">
            <v>11083</v>
          </cell>
          <cell r="B481" t="str">
            <v>โรงพยาบาลสหัสขันธ์</v>
          </cell>
          <cell r="C481" t="str">
            <v>สหัสขันธ์,รพช.</v>
          </cell>
          <cell r="D481" t="str">
            <v>สหัสขันธ์</v>
          </cell>
          <cell r="E481">
            <v>7</v>
          </cell>
          <cell r="F481" t="str">
            <v>โรงพยาบาลชุมชน</v>
          </cell>
          <cell r="G481" t="str">
            <v>รพช.</v>
          </cell>
          <cell r="H481">
            <v>46</v>
          </cell>
          <cell r="I481" t="str">
            <v>กาฬสินธุ์</v>
          </cell>
          <cell r="J481" t="str">
            <v>30</v>
          </cell>
          <cell r="K481" t="str">
            <v/>
          </cell>
          <cell r="L481" t="str">
            <v>F2</v>
          </cell>
          <cell r="M481">
            <v>15</v>
          </cell>
          <cell r="N481" t="str">
            <v>F2 30,000-=60,000</v>
          </cell>
          <cell r="O481" t="str">
            <v>001108300</v>
          </cell>
        </row>
        <row r="482">
          <cell r="A482" t="str">
            <v>11084</v>
          </cell>
          <cell r="B482" t="str">
            <v>โรงพยาบาลคำม่วง</v>
          </cell>
          <cell r="C482" t="str">
            <v>คำม่วง,รพช.</v>
          </cell>
          <cell r="D482" t="str">
            <v>คำม่วง</v>
          </cell>
          <cell r="E482">
            <v>7</v>
          </cell>
          <cell r="F482" t="str">
            <v>โรงพยาบาลชุมชน</v>
          </cell>
          <cell r="G482" t="str">
            <v>รพช.</v>
          </cell>
          <cell r="H482">
            <v>46</v>
          </cell>
          <cell r="I482" t="str">
            <v>กาฬสินธุ์</v>
          </cell>
          <cell r="J482" t="str">
            <v>40</v>
          </cell>
          <cell r="K482" t="str">
            <v/>
          </cell>
          <cell r="L482" t="str">
            <v>F2</v>
          </cell>
          <cell r="M482">
            <v>15</v>
          </cell>
          <cell r="N482" t="str">
            <v>F2 30,000-=60,000</v>
          </cell>
          <cell r="O482" t="str">
            <v>001108400</v>
          </cell>
        </row>
        <row r="483">
          <cell r="A483" t="str">
            <v>11085</v>
          </cell>
          <cell r="B483" t="str">
            <v>โรงพยาบาลท่าคันโท</v>
          </cell>
          <cell r="C483" t="str">
            <v>ท่าคันโท,รพช.</v>
          </cell>
          <cell r="D483" t="str">
            <v>ท่าคันโท</v>
          </cell>
          <cell r="E483">
            <v>7</v>
          </cell>
          <cell r="F483" t="str">
            <v>โรงพยาบาลชุมชน</v>
          </cell>
          <cell r="G483" t="str">
            <v>รพช.</v>
          </cell>
          <cell r="H483">
            <v>46</v>
          </cell>
          <cell r="I483" t="str">
            <v>กาฬสินธุ์</v>
          </cell>
          <cell r="J483" t="str">
            <v>30</v>
          </cell>
          <cell r="K483" t="str">
            <v/>
          </cell>
          <cell r="L483" t="str">
            <v>F2</v>
          </cell>
          <cell r="M483">
            <v>15</v>
          </cell>
          <cell r="N483" t="str">
            <v>F2 30,000-=60,000</v>
          </cell>
          <cell r="O483" t="str">
            <v>001108500</v>
          </cell>
        </row>
        <row r="484">
          <cell r="A484" t="str">
            <v>11086</v>
          </cell>
          <cell r="B484" t="str">
            <v>โรงพยาบาลหนองกุงศรี</v>
          </cell>
          <cell r="C484" t="str">
            <v>หนองกุงศรี,รพช.</v>
          </cell>
          <cell r="D484" t="str">
            <v>หนองกุงศรี</v>
          </cell>
          <cell r="E484">
            <v>7</v>
          </cell>
          <cell r="F484" t="str">
            <v>โรงพยาบาลชุมชน</v>
          </cell>
          <cell r="G484" t="str">
            <v>รพช.</v>
          </cell>
          <cell r="H484">
            <v>46</v>
          </cell>
          <cell r="I484" t="str">
            <v>กาฬสินธุ์</v>
          </cell>
          <cell r="J484" t="str">
            <v>73</v>
          </cell>
          <cell r="K484" t="str">
            <v/>
          </cell>
          <cell r="L484" t="str">
            <v>F2</v>
          </cell>
          <cell r="M484">
            <v>14</v>
          </cell>
          <cell r="N484" t="str">
            <v>F2 60,000-90,000</v>
          </cell>
          <cell r="O484" t="str">
            <v>001108600</v>
          </cell>
        </row>
        <row r="485">
          <cell r="A485" t="str">
            <v>11087</v>
          </cell>
          <cell r="B485" t="str">
            <v>โรงพยาบาลสมเด็จ</v>
          </cell>
          <cell r="C485" t="str">
            <v>สมเด็จ,รพช.</v>
          </cell>
          <cell r="D485" t="str">
            <v>สมเด็จ</v>
          </cell>
          <cell r="E485">
            <v>7</v>
          </cell>
          <cell r="F485" t="str">
            <v>โรงพยาบาลชุมชน</v>
          </cell>
          <cell r="G485" t="str">
            <v>รพช.</v>
          </cell>
          <cell r="H485">
            <v>46</v>
          </cell>
          <cell r="I485" t="str">
            <v>กาฬสินธุ์</v>
          </cell>
          <cell r="J485" t="str">
            <v>60</v>
          </cell>
          <cell r="K485" t="str">
            <v/>
          </cell>
          <cell r="L485" t="str">
            <v>M2</v>
          </cell>
          <cell r="M485">
            <v>9</v>
          </cell>
          <cell r="N485" t="str">
            <v>M2 &lt;=100</v>
          </cell>
          <cell r="O485" t="str">
            <v>001108700</v>
          </cell>
        </row>
        <row r="486">
          <cell r="A486" t="str">
            <v>11088</v>
          </cell>
          <cell r="B486" t="str">
            <v>โรงพยาบาลห้วยผึ้ง</v>
          </cell>
          <cell r="C486" t="str">
            <v>ห้วยผึ้ง,รพช.</v>
          </cell>
          <cell r="D486" t="str">
            <v>ห้วยผึ้ง</v>
          </cell>
          <cell r="E486">
            <v>7</v>
          </cell>
          <cell r="F486" t="str">
            <v>โรงพยาบาลชุมชน</v>
          </cell>
          <cell r="G486" t="str">
            <v>รพช.</v>
          </cell>
          <cell r="H486">
            <v>46</v>
          </cell>
          <cell r="I486" t="str">
            <v>กาฬสินธุ์</v>
          </cell>
          <cell r="J486" t="str">
            <v>34</v>
          </cell>
          <cell r="K486" t="str">
            <v/>
          </cell>
          <cell r="L486" t="str">
            <v>F2</v>
          </cell>
          <cell r="M486">
            <v>15</v>
          </cell>
          <cell r="N486" t="str">
            <v>F2 30,000-=60,000</v>
          </cell>
          <cell r="O486" t="str">
            <v>001108800</v>
          </cell>
        </row>
        <row r="487">
          <cell r="A487" t="str">
            <v>11449</v>
          </cell>
          <cell r="B487" t="str">
            <v>โรงพยาบาลสมเด็จพระยุพราชกุฉินารายณ์</v>
          </cell>
          <cell r="C487" t="str">
            <v>สมเด็จพระยุพราชกุฉินารายณ์,รพช.</v>
          </cell>
          <cell r="D487" t="str">
            <v>สมเด็จพระยุพราชกุฉินารายณ์</v>
          </cell>
          <cell r="E487">
            <v>7</v>
          </cell>
          <cell r="F487" t="str">
            <v>โรงพยาบาลชุมชน</v>
          </cell>
          <cell r="G487" t="str">
            <v>รพช.</v>
          </cell>
          <cell r="H487">
            <v>46</v>
          </cell>
          <cell r="I487" t="str">
            <v>กาฬสินธุ์</v>
          </cell>
          <cell r="J487" t="str">
            <v>120</v>
          </cell>
          <cell r="K487" t="str">
            <v/>
          </cell>
          <cell r="L487" t="str">
            <v>M2</v>
          </cell>
          <cell r="M487">
            <v>8</v>
          </cell>
          <cell r="N487" t="str">
            <v>M2 &gt;100</v>
          </cell>
          <cell r="O487" t="str">
            <v>001144900</v>
          </cell>
        </row>
        <row r="488">
          <cell r="A488" t="str">
            <v>28017</v>
          </cell>
          <cell r="B488" t="str">
            <v>โรงพยาบาลนาคู</v>
          </cell>
          <cell r="C488" t="str">
            <v>นาคู,รพช.</v>
          </cell>
          <cell r="D488" t="str">
            <v>นาคู</v>
          </cell>
          <cell r="E488">
            <v>7</v>
          </cell>
          <cell r="F488" t="str">
            <v>โรงพยาบาลชุมชน</v>
          </cell>
          <cell r="G488" t="str">
            <v>รพช.</v>
          </cell>
          <cell r="H488">
            <v>46</v>
          </cell>
          <cell r="I488" t="str">
            <v>กาฬสินธุ์</v>
          </cell>
          <cell r="J488" t="str">
            <v>0</v>
          </cell>
          <cell r="K488" t="str">
            <v>S</v>
          </cell>
          <cell r="L488" t="str">
            <v>F3</v>
          </cell>
          <cell r="M488">
            <v>17</v>
          </cell>
          <cell r="N488" t="str">
            <v>F3 &gt;=25,000</v>
          </cell>
          <cell r="O488" t="str">
            <v>002801700</v>
          </cell>
        </row>
        <row r="489">
          <cell r="A489" t="str">
            <v>28789</v>
          </cell>
          <cell r="B489" t="str">
            <v>โรงพยาบาลฆ้องชัย</v>
          </cell>
          <cell r="C489" t="str">
            <v>ฆ้องชัย,รพช.</v>
          </cell>
          <cell r="D489" t="str">
            <v>ฆ้องชัย</v>
          </cell>
          <cell r="E489">
            <v>7</v>
          </cell>
          <cell r="F489" t="str">
            <v>โรงพยาบาลชุมชน</v>
          </cell>
          <cell r="G489" t="str">
            <v>รพช.</v>
          </cell>
          <cell r="H489">
            <v>46</v>
          </cell>
          <cell r="I489" t="str">
            <v>กาฬสินธุ์</v>
          </cell>
          <cell r="J489" t="str">
            <v>0</v>
          </cell>
          <cell r="K489" t="str">
            <v>S</v>
          </cell>
          <cell r="L489" t="str">
            <v>F3</v>
          </cell>
          <cell r="M489">
            <v>17</v>
          </cell>
          <cell r="N489" t="str">
            <v>F3 &gt;=25,000</v>
          </cell>
          <cell r="O489" t="str">
            <v>002878900</v>
          </cell>
        </row>
        <row r="490">
          <cell r="A490" t="str">
            <v>28790</v>
          </cell>
          <cell r="B490" t="str">
            <v>โรงพยาบาลดอนจาน</v>
          </cell>
          <cell r="C490" t="str">
            <v>ดอนจาน,รพช.</v>
          </cell>
          <cell r="D490" t="str">
            <v>ดอนจาน</v>
          </cell>
          <cell r="E490">
            <v>7</v>
          </cell>
          <cell r="F490" t="str">
            <v>โรงพยาบาลชุมชน</v>
          </cell>
          <cell r="G490" t="str">
            <v>รพช.</v>
          </cell>
          <cell r="H490">
            <v>46</v>
          </cell>
          <cell r="I490" t="str">
            <v>กาฬสินธุ์</v>
          </cell>
          <cell r="J490" t="str">
            <v>0</v>
          </cell>
          <cell r="K490" t="str">
            <v>S</v>
          </cell>
          <cell r="L490" t="str">
            <v>F3</v>
          </cell>
          <cell r="M490">
            <v>17</v>
          </cell>
          <cell r="N490" t="str">
            <v>F3 &gt;=25,000</v>
          </cell>
          <cell r="O490" t="str">
            <v>002879000</v>
          </cell>
        </row>
        <row r="491">
          <cell r="A491" t="str">
            <v>28791</v>
          </cell>
          <cell r="B491" t="str">
            <v>โรงพยาบาลสามชัย</v>
          </cell>
          <cell r="C491" t="str">
            <v>สามชัย,รพช.</v>
          </cell>
          <cell r="D491" t="str">
            <v>สามชัย</v>
          </cell>
          <cell r="E491">
            <v>7</v>
          </cell>
          <cell r="F491" t="str">
            <v>โรงพยาบาลชุมชน</v>
          </cell>
          <cell r="G491" t="str">
            <v>รพช.</v>
          </cell>
          <cell r="H491">
            <v>46</v>
          </cell>
          <cell r="I491" t="str">
            <v>กาฬสินธุ์</v>
          </cell>
          <cell r="J491" t="str">
            <v>0</v>
          </cell>
          <cell r="K491" t="str">
            <v>S</v>
          </cell>
          <cell r="L491" t="str">
            <v>F3</v>
          </cell>
          <cell r="M491">
            <v>17</v>
          </cell>
          <cell r="N491" t="str">
            <v>F3 &gt;=25,000</v>
          </cell>
          <cell r="O491" t="str">
            <v>002879100</v>
          </cell>
        </row>
        <row r="492">
          <cell r="A492" t="str">
            <v>11040</v>
          </cell>
          <cell r="B492" t="str">
            <v>โรงพยาบาลบึงกาฬ</v>
          </cell>
          <cell r="C492" t="str">
            <v>บึงกาฬ,รพท.</v>
          </cell>
          <cell r="D492" t="str">
            <v>บึงกาฬ</v>
          </cell>
          <cell r="E492">
            <v>8</v>
          </cell>
          <cell r="F492" t="str">
            <v>โรงพยาบาลทั่วไป</v>
          </cell>
          <cell r="G492" t="str">
            <v>รพท.</v>
          </cell>
          <cell r="H492">
            <v>38</v>
          </cell>
          <cell r="I492" t="str">
            <v>บึงกาฬ</v>
          </cell>
          <cell r="J492" t="str">
            <v>175</v>
          </cell>
          <cell r="K492" t="str">
            <v>S</v>
          </cell>
          <cell r="L492" t="str">
            <v>S</v>
          </cell>
          <cell r="M492">
            <v>5</v>
          </cell>
          <cell r="N492" t="str">
            <v>S &lt;=400</v>
          </cell>
          <cell r="O492" t="str">
            <v>001104000</v>
          </cell>
        </row>
        <row r="493">
          <cell r="A493" t="str">
            <v>11041</v>
          </cell>
          <cell r="B493" t="str">
            <v>โรงพยาบาลพรเจริญ</v>
          </cell>
          <cell r="C493" t="str">
            <v>พรเจริญ,รพช.</v>
          </cell>
          <cell r="D493" t="str">
            <v>พรเจริญ</v>
          </cell>
          <cell r="E493">
            <v>8</v>
          </cell>
          <cell r="F493" t="str">
            <v>โรงพยาบาลชุมชน</v>
          </cell>
          <cell r="G493" t="str">
            <v>รพช.</v>
          </cell>
          <cell r="H493">
            <v>38</v>
          </cell>
          <cell r="I493" t="str">
            <v>บึงกาฬ</v>
          </cell>
          <cell r="J493" t="str">
            <v>46</v>
          </cell>
          <cell r="K493" t="str">
            <v>S</v>
          </cell>
          <cell r="L493" t="str">
            <v>F2</v>
          </cell>
          <cell r="M493">
            <v>15</v>
          </cell>
          <cell r="N493" t="str">
            <v>F2 30,000-=60,000</v>
          </cell>
          <cell r="O493" t="str">
            <v>001104100</v>
          </cell>
        </row>
        <row r="494">
          <cell r="A494" t="str">
            <v>11043</v>
          </cell>
          <cell r="B494" t="str">
            <v>โรงพยาบาลโซ่พิสัย</v>
          </cell>
          <cell r="C494" t="str">
            <v>โซ่พิสัย,รพช.</v>
          </cell>
          <cell r="D494" t="str">
            <v>โซ่พิสัย</v>
          </cell>
          <cell r="E494">
            <v>8</v>
          </cell>
          <cell r="F494" t="str">
            <v>โรงพยาบาลชุมชน</v>
          </cell>
          <cell r="G494" t="str">
            <v>รพช.</v>
          </cell>
          <cell r="H494">
            <v>38</v>
          </cell>
          <cell r="I494" t="str">
            <v>บึงกาฬ</v>
          </cell>
          <cell r="J494" t="str">
            <v>59</v>
          </cell>
          <cell r="K494" t="str">
            <v>S</v>
          </cell>
          <cell r="L494" t="str">
            <v>F2</v>
          </cell>
          <cell r="M494">
            <v>14</v>
          </cell>
          <cell r="N494" t="str">
            <v>F2 60,000-90,000</v>
          </cell>
          <cell r="O494" t="str">
            <v>001104300</v>
          </cell>
        </row>
        <row r="495">
          <cell r="A495" t="str">
            <v>11046</v>
          </cell>
          <cell r="B495" t="str">
            <v>โรงพยาบาลเซกา</v>
          </cell>
          <cell r="C495" t="str">
            <v>เซกา,รพช.</v>
          </cell>
          <cell r="D495" t="str">
            <v>เซกา</v>
          </cell>
          <cell r="E495">
            <v>8</v>
          </cell>
          <cell r="F495" t="str">
            <v>โรงพยาบาลชุมชน</v>
          </cell>
          <cell r="G495" t="str">
            <v>รพช.</v>
          </cell>
          <cell r="H495">
            <v>38</v>
          </cell>
          <cell r="I495" t="str">
            <v>บึงกาฬ</v>
          </cell>
          <cell r="J495" t="str">
            <v>85</v>
          </cell>
          <cell r="K495" t="str">
            <v>S</v>
          </cell>
          <cell r="L495" t="str">
            <v>F1</v>
          </cell>
          <cell r="M495">
            <v>11</v>
          </cell>
          <cell r="N495" t="str">
            <v>F1 50,000-100,000</v>
          </cell>
          <cell r="O495" t="str">
            <v>001104600</v>
          </cell>
        </row>
        <row r="496">
          <cell r="A496" t="str">
            <v>11047</v>
          </cell>
          <cell r="B496" t="str">
            <v>โรงพยาบาลปากคาด</v>
          </cell>
          <cell r="C496" t="str">
            <v>ปากคาด,รพช.</v>
          </cell>
          <cell r="D496" t="str">
            <v>ปากคาด</v>
          </cell>
          <cell r="E496">
            <v>8</v>
          </cell>
          <cell r="F496" t="str">
            <v>โรงพยาบาลชุมชน</v>
          </cell>
          <cell r="G496" t="str">
            <v>รพช.</v>
          </cell>
          <cell r="H496">
            <v>38</v>
          </cell>
          <cell r="I496" t="str">
            <v>บึงกาฬ</v>
          </cell>
          <cell r="J496" t="str">
            <v>38</v>
          </cell>
          <cell r="K496" t="str">
            <v>S</v>
          </cell>
          <cell r="L496" t="str">
            <v>F2</v>
          </cell>
          <cell r="M496">
            <v>15</v>
          </cell>
          <cell r="N496" t="str">
            <v>F2 30,000-=60,000</v>
          </cell>
          <cell r="O496" t="str">
            <v>001104700</v>
          </cell>
        </row>
        <row r="497">
          <cell r="A497" t="str">
            <v>11048</v>
          </cell>
          <cell r="B497" t="str">
            <v>โรงพยาบาลบึงโขงหลง</v>
          </cell>
          <cell r="C497" t="str">
            <v>บึงโขงหลง,รพช.</v>
          </cell>
          <cell r="D497" t="str">
            <v>บึงโขงหลง</v>
          </cell>
          <cell r="E497">
            <v>8</v>
          </cell>
          <cell r="F497" t="str">
            <v>โรงพยาบาลชุมชน</v>
          </cell>
          <cell r="G497" t="str">
            <v>รพช.</v>
          </cell>
          <cell r="H497">
            <v>38</v>
          </cell>
          <cell r="I497" t="str">
            <v>บึงกาฬ</v>
          </cell>
          <cell r="J497" t="str">
            <v>50</v>
          </cell>
          <cell r="K497" t="str">
            <v>S</v>
          </cell>
          <cell r="L497" t="str">
            <v>F2</v>
          </cell>
          <cell r="M497">
            <v>15</v>
          </cell>
          <cell r="N497" t="str">
            <v>F2 30,000-=60,000</v>
          </cell>
          <cell r="O497" t="str">
            <v>001104800</v>
          </cell>
        </row>
        <row r="498">
          <cell r="A498" t="str">
            <v>11049</v>
          </cell>
          <cell r="B498" t="str">
            <v>โรงพยาบาลศรีวิไล</v>
          </cell>
          <cell r="C498" t="str">
            <v>ศรีวิไล,รพช.</v>
          </cell>
          <cell r="D498" t="str">
            <v>ศรีวิไล</v>
          </cell>
          <cell r="E498">
            <v>8</v>
          </cell>
          <cell r="F498" t="str">
            <v>โรงพยาบาลชุมชน</v>
          </cell>
          <cell r="G498" t="str">
            <v>รพช.</v>
          </cell>
          <cell r="H498">
            <v>38</v>
          </cell>
          <cell r="I498" t="str">
            <v>บึงกาฬ</v>
          </cell>
          <cell r="J498" t="str">
            <v>38</v>
          </cell>
          <cell r="K498" t="str">
            <v>S</v>
          </cell>
          <cell r="L498" t="str">
            <v>F2</v>
          </cell>
          <cell r="M498">
            <v>15</v>
          </cell>
          <cell r="N498" t="str">
            <v>F2 30,000-=60,000</v>
          </cell>
          <cell r="O498" t="str">
            <v>001104900</v>
          </cell>
        </row>
        <row r="499">
          <cell r="A499" t="str">
            <v>11050</v>
          </cell>
          <cell r="B499" t="str">
            <v>โรงพยาบาลบุ่งคล้า</v>
          </cell>
          <cell r="C499" t="str">
            <v>บุ่งคล้า,รพช.</v>
          </cell>
          <cell r="D499" t="str">
            <v>บุ่งคล้า</v>
          </cell>
          <cell r="E499">
            <v>8</v>
          </cell>
          <cell r="F499" t="str">
            <v>โรงพยาบาลชุมชน</v>
          </cell>
          <cell r="G499" t="str">
            <v>รพช.</v>
          </cell>
          <cell r="H499">
            <v>38</v>
          </cell>
          <cell r="I499" t="str">
            <v>บึงกาฬ</v>
          </cell>
          <cell r="J499" t="str">
            <v>16</v>
          </cell>
          <cell r="K499" t="str">
            <v>S</v>
          </cell>
          <cell r="L499" t="str">
            <v>F3</v>
          </cell>
          <cell r="M499">
            <v>19</v>
          </cell>
          <cell r="N499" t="str">
            <v>F3 &lt;=15,000</v>
          </cell>
          <cell r="O499" t="str">
            <v>001105000</v>
          </cell>
        </row>
        <row r="500">
          <cell r="A500" t="str">
            <v>10704</v>
          </cell>
          <cell r="B500" t="str">
            <v>โรงพยาบาลหนองบัวลำภู</v>
          </cell>
          <cell r="C500" t="str">
            <v>หนองบัวลำภู,รพท.</v>
          </cell>
          <cell r="D500" t="str">
            <v>หนองบัวลำภู</v>
          </cell>
          <cell r="E500">
            <v>8</v>
          </cell>
          <cell r="F500" t="str">
            <v>โรงพยาบาลทั่วไป</v>
          </cell>
          <cell r="G500" t="str">
            <v>รพท.</v>
          </cell>
          <cell r="H500">
            <v>39</v>
          </cell>
          <cell r="I500" t="str">
            <v>หนองบัวลำภู</v>
          </cell>
          <cell r="J500" t="str">
            <v>313</v>
          </cell>
          <cell r="K500" t="str">
            <v/>
          </cell>
          <cell r="L500" t="str">
            <v>S</v>
          </cell>
          <cell r="M500">
            <v>5</v>
          </cell>
          <cell r="N500" t="str">
            <v>S &lt;=400</v>
          </cell>
          <cell r="O500" t="str">
            <v>001070400</v>
          </cell>
        </row>
        <row r="501">
          <cell r="A501" t="str">
            <v>10991</v>
          </cell>
          <cell r="B501" t="str">
            <v>โรงพยาบาลนากลาง</v>
          </cell>
          <cell r="C501" t="str">
            <v>นากลาง,รพช.</v>
          </cell>
          <cell r="D501" t="str">
            <v>นากลาง</v>
          </cell>
          <cell r="E501">
            <v>8</v>
          </cell>
          <cell r="F501" t="str">
            <v>โรงพยาบาลชุมชน</v>
          </cell>
          <cell r="G501" t="str">
            <v>รพช.</v>
          </cell>
          <cell r="H501">
            <v>39</v>
          </cell>
          <cell r="I501" t="str">
            <v>หนองบัวลำภู</v>
          </cell>
          <cell r="J501" t="str">
            <v>75</v>
          </cell>
          <cell r="K501" t="str">
            <v/>
          </cell>
          <cell r="L501" t="str">
            <v>F2</v>
          </cell>
          <cell r="M501">
            <v>13</v>
          </cell>
          <cell r="N501" t="str">
            <v>F2 &gt;=90,000</v>
          </cell>
          <cell r="O501" t="str">
            <v>001099100</v>
          </cell>
        </row>
        <row r="502">
          <cell r="A502" t="str">
            <v>10992</v>
          </cell>
          <cell r="B502" t="str">
            <v>โรงพยาบาลโนนสัง</v>
          </cell>
          <cell r="C502" t="str">
            <v>โนนสัง,รพช.</v>
          </cell>
          <cell r="D502" t="str">
            <v>โนนสัง</v>
          </cell>
          <cell r="E502">
            <v>8</v>
          </cell>
          <cell r="F502" t="str">
            <v>โรงพยาบาลชุมชน</v>
          </cell>
          <cell r="G502" t="str">
            <v>รพช.</v>
          </cell>
          <cell r="H502">
            <v>39</v>
          </cell>
          <cell r="I502" t="str">
            <v>หนองบัวลำภู</v>
          </cell>
          <cell r="J502" t="str">
            <v>35</v>
          </cell>
          <cell r="K502" t="str">
            <v/>
          </cell>
          <cell r="L502" t="str">
            <v>F2</v>
          </cell>
          <cell r="M502">
            <v>14</v>
          </cell>
          <cell r="N502" t="str">
            <v>F2 60,000-90,000</v>
          </cell>
          <cell r="O502" t="str">
            <v>001099200</v>
          </cell>
        </row>
        <row r="503">
          <cell r="A503" t="str">
            <v>10993</v>
          </cell>
          <cell r="B503" t="str">
            <v>โรงพยาบาลศรีบุญเรือง</v>
          </cell>
          <cell r="C503" t="str">
            <v>ศรีบุญเรือง,รพช.</v>
          </cell>
          <cell r="D503" t="str">
            <v>ศรีบุญเรือง</v>
          </cell>
          <cell r="E503">
            <v>8</v>
          </cell>
          <cell r="F503" t="str">
            <v>โรงพยาบาลชุมชน</v>
          </cell>
          <cell r="G503" t="str">
            <v>รพช.</v>
          </cell>
          <cell r="H503">
            <v>39</v>
          </cell>
          <cell r="I503" t="str">
            <v>หนองบัวลำภู</v>
          </cell>
          <cell r="J503" t="str">
            <v>94</v>
          </cell>
          <cell r="K503" t="str">
            <v/>
          </cell>
          <cell r="L503" t="str">
            <v>F1</v>
          </cell>
          <cell r="M503">
            <v>10</v>
          </cell>
          <cell r="N503" t="str">
            <v>F1 &gt;=100,000</v>
          </cell>
          <cell r="O503" t="str">
            <v>001099300</v>
          </cell>
        </row>
        <row r="504">
          <cell r="A504" t="str">
            <v>10994</v>
          </cell>
          <cell r="B504" t="str">
            <v>โรงพยาบาลสุวรรณคูหา</v>
          </cell>
          <cell r="C504" t="str">
            <v>สุวรรณคูหา,รพช.</v>
          </cell>
          <cell r="D504" t="str">
            <v>สุวรรณคูหา</v>
          </cell>
          <cell r="E504">
            <v>8</v>
          </cell>
          <cell r="F504" t="str">
            <v>โรงพยาบาลชุมชน</v>
          </cell>
          <cell r="G504" t="str">
            <v>รพช.</v>
          </cell>
          <cell r="H504">
            <v>39</v>
          </cell>
          <cell r="I504" t="str">
            <v>หนองบัวลำภู</v>
          </cell>
          <cell r="J504" t="str">
            <v>51</v>
          </cell>
          <cell r="K504" t="str">
            <v/>
          </cell>
          <cell r="L504" t="str">
            <v>F2</v>
          </cell>
          <cell r="M504">
            <v>14</v>
          </cell>
          <cell r="N504" t="str">
            <v>F2 60,000-90,000</v>
          </cell>
          <cell r="O504" t="str">
            <v>001099400</v>
          </cell>
        </row>
        <row r="505">
          <cell r="A505" t="str">
            <v>23367</v>
          </cell>
          <cell r="B505" t="str">
            <v>โรงพยาบาลนาวัง เฉลิมพระเกียรติ 80 พรรษา</v>
          </cell>
          <cell r="C505" t="str">
            <v>นาวัง เฉลิมพระเกียรติ 80 พรรษา,รพช.</v>
          </cell>
          <cell r="D505" t="str">
            <v>นาวัง เฉลิมพระเกียรติ 80 พรรษา</v>
          </cell>
          <cell r="E505">
            <v>8</v>
          </cell>
          <cell r="F505" t="str">
            <v>โรงพยาบาลชุมชน</v>
          </cell>
          <cell r="G505" t="str">
            <v>รพช.</v>
          </cell>
          <cell r="H505">
            <v>39</v>
          </cell>
          <cell r="I505" t="str">
            <v>หนองบัวลำภู</v>
          </cell>
          <cell r="J505" t="str">
            <v>40</v>
          </cell>
          <cell r="K505" t="str">
            <v/>
          </cell>
          <cell r="L505" t="str">
            <v>F2</v>
          </cell>
          <cell r="M505">
            <v>15</v>
          </cell>
          <cell r="N505" t="str">
            <v>F2 30,000-=60,000</v>
          </cell>
          <cell r="O505" t="str">
            <v>002336700</v>
          </cell>
        </row>
        <row r="506">
          <cell r="A506" t="str">
            <v>10671</v>
          </cell>
          <cell r="B506" t="str">
            <v>โรงพยาบาลอุดรธานี</v>
          </cell>
          <cell r="C506" t="str">
            <v>อุดรธานี,รพศ.</v>
          </cell>
          <cell r="D506" t="str">
            <v>อุดรธานี</v>
          </cell>
          <cell r="E506">
            <v>8</v>
          </cell>
          <cell r="F506" t="str">
            <v>โรงพยาบาลศูนย์</v>
          </cell>
          <cell r="G506" t="str">
            <v>รพศ.</v>
          </cell>
          <cell r="H506">
            <v>41</v>
          </cell>
          <cell r="I506" t="str">
            <v>อุดรธานี</v>
          </cell>
          <cell r="J506" t="str">
            <v>924</v>
          </cell>
          <cell r="K506" t="str">
            <v/>
          </cell>
          <cell r="L506" t="str">
            <v>A</v>
          </cell>
          <cell r="M506">
            <v>2</v>
          </cell>
          <cell r="N506" t="str">
            <v>A &gt;700 to &lt;1000</v>
          </cell>
          <cell r="O506" t="str">
            <v>001067100</v>
          </cell>
        </row>
        <row r="507">
          <cell r="A507" t="str">
            <v>11013</v>
          </cell>
          <cell r="B507" t="str">
            <v>โรงพยาบาลกุดจับ</v>
          </cell>
          <cell r="C507" t="str">
            <v>กุดจับ,รพช.</v>
          </cell>
          <cell r="D507" t="str">
            <v>กุดจับ</v>
          </cell>
          <cell r="E507">
            <v>8</v>
          </cell>
          <cell r="F507" t="str">
            <v>โรงพยาบาลชุมชน</v>
          </cell>
          <cell r="G507" t="str">
            <v>รพช.</v>
          </cell>
          <cell r="H507">
            <v>41</v>
          </cell>
          <cell r="I507" t="str">
            <v>อุดรธานี</v>
          </cell>
          <cell r="J507" t="str">
            <v>35</v>
          </cell>
          <cell r="K507" t="str">
            <v/>
          </cell>
          <cell r="L507" t="str">
            <v>F2</v>
          </cell>
          <cell r="M507">
            <v>14</v>
          </cell>
          <cell r="N507" t="str">
            <v>F2 60,000-90,000</v>
          </cell>
          <cell r="O507" t="str">
            <v>001101300</v>
          </cell>
        </row>
        <row r="508">
          <cell r="A508" t="str">
            <v>11014</v>
          </cell>
          <cell r="B508" t="str">
            <v>โรงพยาบาลหนองวัวซอ</v>
          </cell>
          <cell r="C508" t="str">
            <v>หนองวัวซอ,รพช.</v>
          </cell>
          <cell r="D508" t="str">
            <v>หนองวัวซอ</v>
          </cell>
          <cell r="E508">
            <v>8</v>
          </cell>
          <cell r="F508" t="str">
            <v>โรงพยาบาลชุมชน</v>
          </cell>
          <cell r="G508" t="str">
            <v>รพช.</v>
          </cell>
          <cell r="H508">
            <v>41</v>
          </cell>
          <cell r="I508" t="str">
            <v>อุดรธานี</v>
          </cell>
          <cell r="J508" t="str">
            <v>42</v>
          </cell>
          <cell r="K508" t="str">
            <v/>
          </cell>
          <cell r="L508" t="str">
            <v>F2</v>
          </cell>
          <cell r="M508">
            <v>14</v>
          </cell>
          <cell r="N508" t="str">
            <v>F2 60,000-90,000</v>
          </cell>
          <cell r="O508" t="str">
            <v>001101400</v>
          </cell>
        </row>
        <row r="509">
          <cell r="A509" t="str">
            <v>11015</v>
          </cell>
          <cell r="B509" t="str">
            <v>โรงพยาบาลกุมภวาปี</v>
          </cell>
          <cell r="C509" t="str">
            <v>กุมภวาปี,รพท.</v>
          </cell>
          <cell r="D509" t="str">
            <v>กุมภวาปี</v>
          </cell>
          <cell r="E509">
            <v>8</v>
          </cell>
          <cell r="F509" t="str">
            <v>โรงพยาบาลทั่วไป</v>
          </cell>
          <cell r="G509" t="str">
            <v>รพท.</v>
          </cell>
          <cell r="H509">
            <v>41</v>
          </cell>
          <cell r="I509" t="str">
            <v>อุดรธานี</v>
          </cell>
          <cell r="J509" t="str">
            <v>154</v>
          </cell>
          <cell r="K509" t="str">
            <v/>
          </cell>
          <cell r="L509" t="str">
            <v>M1</v>
          </cell>
          <cell r="M509">
            <v>7</v>
          </cell>
          <cell r="N509" t="str">
            <v>M1 &lt;=200</v>
          </cell>
          <cell r="O509" t="str">
            <v>001101500</v>
          </cell>
        </row>
        <row r="510">
          <cell r="A510" t="str">
            <v>11016</v>
          </cell>
          <cell r="B510" t="str">
            <v>โรงพยาบาลห้วยเกิ้ง</v>
          </cell>
          <cell r="C510" t="str">
            <v>ห้วยเกิ้ง,รพช.</v>
          </cell>
          <cell r="D510" t="str">
            <v>ห้วยเกิ้ง</v>
          </cell>
          <cell r="E510">
            <v>8</v>
          </cell>
          <cell r="F510" t="str">
            <v>โรงพยาบาลชุมชน</v>
          </cell>
          <cell r="G510" t="str">
            <v>รพช.</v>
          </cell>
          <cell r="H510">
            <v>41</v>
          </cell>
          <cell r="I510" t="str">
            <v>อุดรธานี</v>
          </cell>
          <cell r="J510" t="str">
            <v>10</v>
          </cell>
          <cell r="K510" t="str">
            <v/>
          </cell>
          <cell r="L510" t="str">
            <v>F3</v>
          </cell>
          <cell r="M510">
            <v>17</v>
          </cell>
          <cell r="N510" t="str">
            <v>F3 &gt;=25,000</v>
          </cell>
          <cell r="O510" t="str">
            <v>001101600</v>
          </cell>
        </row>
        <row r="511">
          <cell r="A511" t="str">
            <v>11017</v>
          </cell>
          <cell r="B511" t="str">
            <v>โรงพยาบาลโนนสะอาด</v>
          </cell>
          <cell r="C511" t="str">
            <v>โนนสะอาด,รพช.</v>
          </cell>
          <cell r="D511" t="str">
            <v>โนนสะอาด</v>
          </cell>
          <cell r="E511">
            <v>8</v>
          </cell>
          <cell r="F511" t="str">
            <v>โรงพยาบาลชุมชน</v>
          </cell>
          <cell r="G511" t="str">
            <v>รพช.</v>
          </cell>
          <cell r="H511">
            <v>41</v>
          </cell>
          <cell r="I511" t="str">
            <v>อุดรธานี</v>
          </cell>
          <cell r="J511" t="str">
            <v>36</v>
          </cell>
          <cell r="K511" t="str">
            <v/>
          </cell>
          <cell r="L511" t="str">
            <v>F2</v>
          </cell>
          <cell r="M511">
            <v>15</v>
          </cell>
          <cell r="N511" t="str">
            <v>F2 30,000-=60,000</v>
          </cell>
          <cell r="O511" t="str">
            <v>001101700</v>
          </cell>
        </row>
        <row r="512">
          <cell r="A512" t="str">
            <v>11018</v>
          </cell>
          <cell r="B512" t="str">
            <v>โรงพยาบาลหนองหาน</v>
          </cell>
          <cell r="C512" t="str">
            <v>หนองหาน,รพช.</v>
          </cell>
          <cell r="D512" t="str">
            <v>หนองหาน</v>
          </cell>
          <cell r="E512">
            <v>8</v>
          </cell>
          <cell r="F512" t="str">
            <v>โรงพยาบาลชุมชน</v>
          </cell>
          <cell r="G512" t="str">
            <v>รพช.</v>
          </cell>
          <cell r="H512">
            <v>41</v>
          </cell>
          <cell r="I512" t="str">
            <v>อุดรธานี</v>
          </cell>
          <cell r="J512" t="str">
            <v>94</v>
          </cell>
          <cell r="K512" t="str">
            <v/>
          </cell>
          <cell r="L512" t="str">
            <v>M2</v>
          </cell>
          <cell r="M512">
            <v>9</v>
          </cell>
          <cell r="N512" t="str">
            <v>M2 &lt;=100</v>
          </cell>
          <cell r="O512" t="str">
            <v>001101800</v>
          </cell>
        </row>
        <row r="513">
          <cell r="A513" t="str">
            <v>11019</v>
          </cell>
          <cell r="B513" t="str">
            <v>โรงพยาบาลทุ่งฝน</v>
          </cell>
          <cell r="C513" t="str">
            <v>ทุ่งฝน,รพช.</v>
          </cell>
          <cell r="D513" t="str">
            <v>ทุ่งฝน</v>
          </cell>
          <cell r="E513">
            <v>8</v>
          </cell>
          <cell r="F513" t="str">
            <v>โรงพยาบาลชุมชน</v>
          </cell>
          <cell r="G513" t="str">
            <v>รพช.</v>
          </cell>
          <cell r="H513">
            <v>41</v>
          </cell>
          <cell r="I513" t="str">
            <v>อุดรธานี</v>
          </cell>
          <cell r="J513" t="str">
            <v>30</v>
          </cell>
          <cell r="K513" t="str">
            <v/>
          </cell>
          <cell r="L513" t="str">
            <v>F2</v>
          </cell>
          <cell r="M513">
            <v>15</v>
          </cell>
          <cell r="N513" t="str">
            <v>F2 30,000-=60,000</v>
          </cell>
          <cell r="O513" t="str">
            <v>001101900</v>
          </cell>
        </row>
        <row r="514">
          <cell r="A514" t="str">
            <v>11020</v>
          </cell>
          <cell r="B514" t="str">
            <v>โรงพยาบาลไชยวาน</v>
          </cell>
          <cell r="C514" t="str">
            <v>ไชยวาน,รพช.</v>
          </cell>
          <cell r="D514" t="str">
            <v>ไชยวาน</v>
          </cell>
          <cell r="E514">
            <v>8</v>
          </cell>
          <cell r="F514" t="str">
            <v>โรงพยาบาลชุมชน</v>
          </cell>
          <cell r="G514" t="str">
            <v>รพช.</v>
          </cell>
          <cell r="H514">
            <v>41</v>
          </cell>
          <cell r="I514" t="str">
            <v>อุดรธานี</v>
          </cell>
          <cell r="J514" t="str">
            <v>30</v>
          </cell>
          <cell r="K514" t="str">
            <v/>
          </cell>
          <cell r="L514" t="str">
            <v>F2</v>
          </cell>
          <cell r="M514">
            <v>15</v>
          </cell>
          <cell r="N514" t="str">
            <v>F2 30,000-=60,000</v>
          </cell>
          <cell r="O514" t="str">
            <v>001102000</v>
          </cell>
        </row>
        <row r="515">
          <cell r="A515" t="str">
            <v>11021</v>
          </cell>
          <cell r="B515" t="str">
            <v>โรงพยาบาลศรีธาตุ</v>
          </cell>
          <cell r="C515" t="str">
            <v>ศรีธาตุ,รพช.</v>
          </cell>
          <cell r="D515" t="str">
            <v>ศรีธาตุ</v>
          </cell>
          <cell r="E515">
            <v>8</v>
          </cell>
          <cell r="F515" t="str">
            <v>โรงพยาบาลชุมชน</v>
          </cell>
          <cell r="G515" t="str">
            <v>รพช.</v>
          </cell>
          <cell r="H515">
            <v>41</v>
          </cell>
          <cell r="I515" t="str">
            <v>อุดรธานี</v>
          </cell>
          <cell r="J515" t="str">
            <v>30</v>
          </cell>
          <cell r="K515" t="str">
            <v/>
          </cell>
          <cell r="L515" t="str">
            <v>F2</v>
          </cell>
          <cell r="M515">
            <v>15</v>
          </cell>
          <cell r="N515" t="str">
            <v>F2 30,000-=60,000</v>
          </cell>
          <cell r="O515" t="str">
            <v>001102100</v>
          </cell>
        </row>
        <row r="516">
          <cell r="A516" t="str">
            <v>11022</v>
          </cell>
          <cell r="B516" t="str">
            <v>โรงพยาบาลวังสามหมอ</v>
          </cell>
          <cell r="C516" t="str">
            <v>วังสามหมอ,รพช.</v>
          </cell>
          <cell r="D516" t="str">
            <v>วังสามหมอ</v>
          </cell>
          <cell r="E516">
            <v>8</v>
          </cell>
          <cell r="F516" t="str">
            <v>โรงพยาบาลชุมชน</v>
          </cell>
          <cell r="G516" t="str">
            <v>รพช.</v>
          </cell>
          <cell r="H516">
            <v>41</v>
          </cell>
          <cell r="I516" t="str">
            <v>อุดรธานี</v>
          </cell>
          <cell r="J516" t="str">
            <v>55</v>
          </cell>
          <cell r="K516" t="str">
            <v/>
          </cell>
          <cell r="L516" t="str">
            <v>F2</v>
          </cell>
          <cell r="M516">
            <v>15</v>
          </cell>
          <cell r="N516" t="str">
            <v>F2 30,000-=60,000</v>
          </cell>
          <cell r="O516" t="str">
            <v>001102200</v>
          </cell>
        </row>
        <row r="517">
          <cell r="A517" t="str">
            <v>11023</v>
          </cell>
          <cell r="B517" t="str">
            <v>โรงพยาบาลบ้านผือ</v>
          </cell>
          <cell r="C517" t="str">
            <v>บ้านผือ,รพช.</v>
          </cell>
          <cell r="D517" t="str">
            <v>บ้านผือ</v>
          </cell>
          <cell r="E517">
            <v>8</v>
          </cell>
          <cell r="F517" t="str">
            <v>โรงพยาบาลชุมชน</v>
          </cell>
          <cell r="G517" t="str">
            <v>รพช.</v>
          </cell>
          <cell r="H517">
            <v>41</v>
          </cell>
          <cell r="I517" t="str">
            <v>อุดรธานี</v>
          </cell>
          <cell r="J517" t="str">
            <v>99</v>
          </cell>
          <cell r="K517" t="str">
            <v/>
          </cell>
          <cell r="L517" t="str">
            <v>M2</v>
          </cell>
          <cell r="M517">
            <v>9</v>
          </cell>
          <cell r="N517" t="str">
            <v>M2 &lt;=100</v>
          </cell>
          <cell r="O517" t="str">
            <v>001102300</v>
          </cell>
        </row>
        <row r="518">
          <cell r="A518" t="str">
            <v>11024</v>
          </cell>
          <cell r="B518" t="str">
            <v>โรงพยาบาลน้ำโสม</v>
          </cell>
          <cell r="C518" t="str">
            <v>น้ำโสม,รพช.</v>
          </cell>
          <cell r="D518" t="str">
            <v>น้ำโสม</v>
          </cell>
          <cell r="E518">
            <v>8</v>
          </cell>
          <cell r="F518" t="str">
            <v>โรงพยาบาลชุมชน</v>
          </cell>
          <cell r="G518" t="str">
            <v>รพช.</v>
          </cell>
          <cell r="H518">
            <v>41</v>
          </cell>
          <cell r="I518" t="str">
            <v>อุดรธานี</v>
          </cell>
          <cell r="J518" t="str">
            <v>70</v>
          </cell>
          <cell r="K518" t="str">
            <v/>
          </cell>
          <cell r="L518" t="str">
            <v>F2</v>
          </cell>
          <cell r="M518">
            <v>15</v>
          </cell>
          <cell r="N518" t="str">
            <v>F2 30,000-=60,000</v>
          </cell>
          <cell r="O518" t="str">
            <v>001102400</v>
          </cell>
        </row>
        <row r="519">
          <cell r="A519" t="str">
            <v>11025</v>
          </cell>
          <cell r="B519" t="str">
            <v>โรงพยาบาลเพ็ญ</v>
          </cell>
          <cell r="C519" t="str">
            <v>เพ็ญ,รพช.</v>
          </cell>
          <cell r="D519" t="str">
            <v>เพ็ญ</v>
          </cell>
          <cell r="E519">
            <v>8</v>
          </cell>
          <cell r="F519" t="str">
            <v>โรงพยาบาลชุมชน</v>
          </cell>
          <cell r="G519" t="str">
            <v>รพช.</v>
          </cell>
          <cell r="H519">
            <v>41</v>
          </cell>
          <cell r="I519" t="str">
            <v>อุดรธานี</v>
          </cell>
          <cell r="J519" t="str">
            <v>117</v>
          </cell>
          <cell r="K519" t="str">
            <v/>
          </cell>
          <cell r="L519" t="str">
            <v>F1</v>
          </cell>
          <cell r="M519">
            <v>10</v>
          </cell>
          <cell r="N519" t="str">
            <v>F1 &gt;=100,000</v>
          </cell>
          <cell r="O519" t="str">
            <v>001102500</v>
          </cell>
        </row>
        <row r="520">
          <cell r="A520" t="str">
            <v>11026</v>
          </cell>
          <cell r="B520" t="str">
            <v>โรงพยาบาลสร้างคอม</v>
          </cell>
          <cell r="C520" t="str">
            <v>สร้างคอม,รพช.</v>
          </cell>
          <cell r="D520" t="str">
            <v>สร้างคอม</v>
          </cell>
          <cell r="E520">
            <v>8</v>
          </cell>
          <cell r="F520" t="str">
            <v>โรงพยาบาลชุมชน</v>
          </cell>
          <cell r="G520" t="str">
            <v>รพช.</v>
          </cell>
          <cell r="H520">
            <v>41</v>
          </cell>
          <cell r="I520" t="str">
            <v>อุดรธานี</v>
          </cell>
          <cell r="J520" t="str">
            <v>30</v>
          </cell>
          <cell r="K520" t="str">
            <v/>
          </cell>
          <cell r="L520" t="str">
            <v>F2</v>
          </cell>
          <cell r="M520">
            <v>16</v>
          </cell>
          <cell r="N520" t="str">
            <v>F2 &lt;=30,000</v>
          </cell>
          <cell r="O520" t="str">
            <v>001102600</v>
          </cell>
        </row>
        <row r="521">
          <cell r="A521" t="str">
            <v>11027</v>
          </cell>
          <cell r="B521" t="str">
            <v>โรงพยาบาลหนองแสง</v>
          </cell>
          <cell r="C521" t="str">
            <v>หนองแสง,รพช.</v>
          </cell>
          <cell r="D521" t="str">
            <v>หนองแสง</v>
          </cell>
          <cell r="E521">
            <v>8</v>
          </cell>
          <cell r="F521" t="str">
            <v>โรงพยาบาลชุมชน</v>
          </cell>
          <cell r="G521" t="str">
            <v>รพช.</v>
          </cell>
          <cell r="H521">
            <v>41</v>
          </cell>
          <cell r="I521" t="str">
            <v>อุดรธานี</v>
          </cell>
          <cell r="J521" t="str">
            <v>34</v>
          </cell>
          <cell r="K521" t="str">
            <v/>
          </cell>
          <cell r="L521" t="str">
            <v>F2</v>
          </cell>
          <cell r="M521">
            <v>16</v>
          </cell>
          <cell r="N521" t="str">
            <v>F2 &lt;=30,000</v>
          </cell>
          <cell r="O521" t="str">
            <v>001102700</v>
          </cell>
        </row>
        <row r="522">
          <cell r="A522" t="str">
            <v>11028</v>
          </cell>
          <cell r="B522" t="str">
            <v>โรงพยาบาลนายูง</v>
          </cell>
          <cell r="C522" t="str">
            <v>นายูง,รพช.</v>
          </cell>
          <cell r="D522" t="str">
            <v>นายูง</v>
          </cell>
          <cell r="E522">
            <v>8</v>
          </cell>
          <cell r="F522" t="str">
            <v>โรงพยาบาลชุมชน</v>
          </cell>
          <cell r="G522" t="str">
            <v>รพช.</v>
          </cell>
          <cell r="H522">
            <v>41</v>
          </cell>
          <cell r="I522" t="str">
            <v>อุดรธานี</v>
          </cell>
          <cell r="J522" t="str">
            <v>30</v>
          </cell>
          <cell r="K522" t="str">
            <v/>
          </cell>
          <cell r="L522" t="str">
            <v>F2</v>
          </cell>
          <cell r="M522">
            <v>16</v>
          </cell>
          <cell r="N522" t="str">
            <v>F2 &lt;=30,000</v>
          </cell>
          <cell r="O522" t="str">
            <v>001102800</v>
          </cell>
        </row>
        <row r="523">
          <cell r="A523" t="str">
            <v>11029</v>
          </cell>
          <cell r="B523" t="str">
            <v>โรงพยาบาลพิบูลย์รักษ์</v>
          </cell>
          <cell r="C523" t="str">
            <v>พิบูลย์รักษ์,รพช.</v>
          </cell>
          <cell r="D523" t="str">
            <v>พิบูลย์รักษ์</v>
          </cell>
          <cell r="E523">
            <v>8</v>
          </cell>
          <cell r="F523" t="str">
            <v>โรงพยาบาลชุมชน</v>
          </cell>
          <cell r="G523" t="str">
            <v>รพช.</v>
          </cell>
          <cell r="H523">
            <v>41</v>
          </cell>
          <cell r="I523" t="str">
            <v>อุดรธานี</v>
          </cell>
          <cell r="J523" t="str">
            <v>30</v>
          </cell>
          <cell r="K523" t="str">
            <v/>
          </cell>
          <cell r="L523" t="str">
            <v>F2</v>
          </cell>
          <cell r="M523">
            <v>16</v>
          </cell>
          <cell r="N523" t="str">
            <v>F2 &lt;=30,000</v>
          </cell>
          <cell r="O523" t="str">
            <v>001102900</v>
          </cell>
        </row>
        <row r="524">
          <cell r="A524" t="str">
            <v>11446</v>
          </cell>
          <cell r="B524" t="str">
            <v>โรงพยาบาลสมเด็จพระยุพราชบ้านดุง</v>
          </cell>
          <cell r="C524" t="str">
            <v>สมเด็จพระยุพราชบ้านดุง,รพช.</v>
          </cell>
          <cell r="D524" t="str">
            <v>สมเด็จพระยุพราชบ้านดุง</v>
          </cell>
          <cell r="E524">
            <v>8</v>
          </cell>
          <cell r="F524" t="str">
            <v>โรงพยาบาลชุมชน</v>
          </cell>
          <cell r="G524" t="str">
            <v>รพช.</v>
          </cell>
          <cell r="H524">
            <v>41</v>
          </cell>
          <cell r="I524" t="str">
            <v>อุดรธานี</v>
          </cell>
          <cell r="J524" t="str">
            <v>114</v>
          </cell>
          <cell r="K524" t="str">
            <v/>
          </cell>
          <cell r="L524" t="str">
            <v>F1</v>
          </cell>
          <cell r="M524">
            <v>10</v>
          </cell>
          <cell r="N524" t="str">
            <v>F1 &gt;=100,000</v>
          </cell>
          <cell r="O524" t="str">
            <v>001144600</v>
          </cell>
        </row>
        <row r="525">
          <cell r="A525" t="str">
            <v>25058</v>
          </cell>
          <cell r="B525" t="str">
            <v>โรงพยาบาลกู่แก้ว</v>
          </cell>
          <cell r="C525" t="str">
            <v>กู่แก้ว,รพช.</v>
          </cell>
          <cell r="D525" t="str">
            <v>กู่แก้ว</v>
          </cell>
          <cell r="E525">
            <v>8</v>
          </cell>
          <cell r="F525" t="str">
            <v>โรงพยาบาลชุมชน</v>
          </cell>
          <cell r="G525" t="str">
            <v>รพช.</v>
          </cell>
          <cell r="H525">
            <v>41</v>
          </cell>
          <cell r="I525" t="str">
            <v>อุดรธานี</v>
          </cell>
          <cell r="J525" t="str">
            <v>10</v>
          </cell>
          <cell r="K525" t="str">
            <v>S</v>
          </cell>
          <cell r="L525" t="str">
            <v>F3</v>
          </cell>
          <cell r="M525">
            <v>18</v>
          </cell>
          <cell r="N525" t="str">
            <v>F3 15,000-25,000</v>
          </cell>
          <cell r="O525" t="str">
            <v>002505800</v>
          </cell>
        </row>
        <row r="526">
          <cell r="A526" t="str">
            <v>25059</v>
          </cell>
          <cell r="B526" t="str">
            <v>โรงพยาบาลประจักษ์ศิลปาคม</v>
          </cell>
          <cell r="C526" t="str">
            <v>ประจักษ์ศิลปาคม,รพช.</v>
          </cell>
          <cell r="D526" t="str">
            <v>ประจักษ์ศิลปาคม</v>
          </cell>
          <cell r="E526">
            <v>8</v>
          </cell>
          <cell r="F526" t="str">
            <v>โรงพยาบาลชุมชน</v>
          </cell>
          <cell r="G526" t="str">
            <v>รพช.</v>
          </cell>
          <cell r="H526">
            <v>41</v>
          </cell>
          <cell r="I526" t="str">
            <v>อุดรธานี</v>
          </cell>
          <cell r="J526" t="str">
            <v>0</v>
          </cell>
          <cell r="K526" t="str">
            <v>S</v>
          </cell>
          <cell r="L526" t="str">
            <v>F3</v>
          </cell>
          <cell r="M526">
            <v>17</v>
          </cell>
          <cell r="N526" t="str">
            <v>F3 &gt;=25,000</v>
          </cell>
          <cell r="O526" t="str">
            <v>002505900</v>
          </cell>
        </row>
        <row r="527">
          <cell r="A527" t="str">
            <v>10705</v>
          </cell>
          <cell r="B527" t="str">
            <v>โรงพยาบาลเลย</v>
          </cell>
          <cell r="C527" t="str">
            <v>เลย,รพท.</v>
          </cell>
          <cell r="D527" t="str">
            <v>เลย</v>
          </cell>
          <cell r="E527">
            <v>8</v>
          </cell>
          <cell r="F527" t="str">
            <v>โรงพยาบาลทั่วไป</v>
          </cell>
          <cell r="G527" t="str">
            <v>รพท.</v>
          </cell>
          <cell r="H527">
            <v>42</v>
          </cell>
          <cell r="I527" t="str">
            <v>เลย</v>
          </cell>
          <cell r="J527" t="str">
            <v>423</v>
          </cell>
          <cell r="K527" t="str">
            <v>S</v>
          </cell>
          <cell r="L527" t="str">
            <v>S</v>
          </cell>
          <cell r="M527">
            <v>4</v>
          </cell>
          <cell r="N527" t="str">
            <v>S &gt;400</v>
          </cell>
          <cell r="O527" t="str">
            <v>001070500</v>
          </cell>
        </row>
        <row r="528">
          <cell r="A528" t="str">
            <v>11030</v>
          </cell>
          <cell r="B528" t="str">
            <v>โรงพยาบาลนาด้วง</v>
          </cell>
          <cell r="C528" t="str">
            <v>นาด้วง,รพช.</v>
          </cell>
          <cell r="D528" t="str">
            <v>นาด้วง</v>
          </cell>
          <cell r="E528">
            <v>8</v>
          </cell>
          <cell r="F528" t="str">
            <v>โรงพยาบาลชุมชน</v>
          </cell>
          <cell r="G528" t="str">
            <v>รพช.</v>
          </cell>
          <cell r="H528">
            <v>42</v>
          </cell>
          <cell r="I528" t="str">
            <v>เลย</v>
          </cell>
          <cell r="J528" t="str">
            <v>31</v>
          </cell>
          <cell r="K528" t="str">
            <v>S</v>
          </cell>
          <cell r="L528" t="str">
            <v>F2</v>
          </cell>
          <cell r="M528">
            <v>16</v>
          </cell>
          <cell r="N528" t="str">
            <v>F2 &lt;=30,000</v>
          </cell>
          <cell r="O528" t="str">
            <v>001103000</v>
          </cell>
        </row>
        <row r="529">
          <cell r="A529" t="str">
            <v>11031</v>
          </cell>
          <cell r="B529" t="str">
            <v>โรงพยาบาลเชียงคาน</v>
          </cell>
          <cell r="C529" t="str">
            <v>เชียงคาน,รพช.</v>
          </cell>
          <cell r="D529" t="str">
            <v>เชียงคาน</v>
          </cell>
          <cell r="E529">
            <v>8</v>
          </cell>
          <cell r="F529" t="str">
            <v>โรงพยาบาลชุมชน</v>
          </cell>
          <cell r="G529" t="str">
            <v>รพช.</v>
          </cell>
          <cell r="H529">
            <v>42</v>
          </cell>
          <cell r="I529" t="str">
            <v>เลย</v>
          </cell>
          <cell r="J529" t="str">
            <v>60</v>
          </cell>
          <cell r="K529" t="str">
            <v>S</v>
          </cell>
          <cell r="L529" t="str">
            <v>F2</v>
          </cell>
          <cell r="M529">
            <v>14</v>
          </cell>
          <cell r="N529" t="str">
            <v>F2 60,000-90,000</v>
          </cell>
          <cell r="O529" t="str">
            <v>001103100</v>
          </cell>
        </row>
        <row r="530">
          <cell r="A530" t="str">
            <v>11032</v>
          </cell>
          <cell r="B530" t="str">
            <v>โรงพยาบาลปากชม</v>
          </cell>
          <cell r="C530" t="str">
            <v>ปากชม,รพช.</v>
          </cell>
          <cell r="D530" t="str">
            <v>ปากชม</v>
          </cell>
          <cell r="E530">
            <v>8</v>
          </cell>
          <cell r="F530" t="str">
            <v>โรงพยาบาลชุมชน</v>
          </cell>
          <cell r="G530" t="str">
            <v>รพช.</v>
          </cell>
          <cell r="H530">
            <v>42</v>
          </cell>
          <cell r="I530" t="str">
            <v>เลย</v>
          </cell>
          <cell r="J530" t="str">
            <v>41</v>
          </cell>
          <cell r="K530" t="str">
            <v>S</v>
          </cell>
          <cell r="L530" t="str">
            <v>F2</v>
          </cell>
          <cell r="M530">
            <v>15</v>
          </cell>
          <cell r="N530" t="str">
            <v>F2 30,000-=60,000</v>
          </cell>
          <cell r="O530" t="str">
            <v>001103200</v>
          </cell>
        </row>
        <row r="531">
          <cell r="A531" t="str">
            <v>11033</v>
          </cell>
          <cell r="B531" t="str">
            <v>โรงพยาบาลนาแห้ว</v>
          </cell>
          <cell r="C531" t="str">
            <v>นาแห้ว,รพช.</v>
          </cell>
          <cell r="D531" t="str">
            <v>นาแห้ว</v>
          </cell>
          <cell r="E531">
            <v>8</v>
          </cell>
          <cell r="F531" t="str">
            <v>โรงพยาบาลชุมชน</v>
          </cell>
          <cell r="G531" t="str">
            <v>รพช.</v>
          </cell>
          <cell r="H531">
            <v>42</v>
          </cell>
          <cell r="I531" t="str">
            <v>เลย</v>
          </cell>
          <cell r="J531" t="str">
            <v>26</v>
          </cell>
          <cell r="K531" t="str">
            <v>S</v>
          </cell>
          <cell r="L531" t="str">
            <v>F3</v>
          </cell>
          <cell r="M531">
            <v>19</v>
          </cell>
          <cell r="N531" t="str">
            <v>F3 &lt;=15,000</v>
          </cell>
          <cell r="O531" t="str">
            <v>001103300</v>
          </cell>
        </row>
        <row r="532">
          <cell r="A532" t="str">
            <v>11034</v>
          </cell>
          <cell r="B532" t="str">
            <v>โรงพยาบาลภูเรือ</v>
          </cell>
          <cell r="C532" t="str">
            <v>ภูเรือ,รพช.</v>
          </cell>
          <cell r="D532" t="str">
            <v>ภูเรือ</v>
          </cell>
          <cell r="E532">
            <v>8</v>
          </cell>
          <cell r="F532" t="str">
            <v>โรงพยาบาลชุมชน</v>
          </cell>
          <cell r="G532" t="str">
            <v>รพช.</v>
          </cell>
          <cell r="H532">
            <v>42</v>
          </cell>
          <cell r="I532" t="str">
            <v>เลย</v>
          </cell>
          <cell r="J532" t="str">
            <v>34</v>
          </cell>
          <cell r="K532" t="str">
            <v>S</v>
          </cell>
          <cell r="L532" t="str">
            <v>F2</v>
          </cell>
          <cell r="M532">
            <v>16</v>
          </cell>
          <cell r="N532" t="str">
            <v>F2 &lt;=30,000</v>
          </cell>
          <cell r="O532" t="str">
            <v>001103400</v>
          </cell>
        </row>
        <row r="533">
          <cell r="A533" t="str">
            <v>11035</v>
          </cell>
          <cell r="B533" t="str">
            <v>โรงพยาบาลท่าลี่</v>
          </cell>
          <cell r="C533" t="str">
            <v>ท่าลี่,รพช.</v>
          </cell>
          <cell r="D533" t="str">
            <v>ท่าลี่</v>
          </cell>
          <cell r="E533">
            <v>8</v>
          </cell>
          <cell r="F533" t="str">
            <v>โรงพยาบาลชุมชน</v>
          </cell>
          <cell r="G533" t="str">
            <v>รพช.</v>
          </cell>
          <cell r="H533">
            <v>42</v>
          </cell>
          <cell r="I533" t="str">
            <v>เลย</v>
          </cell>
          <cell r="J533" t="str">
            <v>64</v>
          </cell>
          <cell r="K533" t="str">
            <v>S</v>
          </cell>
          <cell r="L533" t="str">
            <v>F2</v>
          </cell>
          <cell r="M533">
            <v>16</v>
          </cell>
          <cell r="N533" t="str">
            <v>F2 &lt;=30,000</v>
          </cell>
          <cell r="O533" t="str">
            <v>001103500</v>
          </cell>
        </row>
        <row r="534">
          <cell r="A534" t="str">
            <v>11036</v>
          </cell>
          <cell r="B534" t="str">
            <v>โรงพยาบาลวังสะพุง</v>
          </cell>
          <cell r="C534" t="str">
            <v>วังสะพุง,รพช.</v>
          </cell>
          <cell r="D534" t="str">
            <v>วังสะพุง</v>
          </cell>
          <cell r="E534">
            <v>8</v>
          </cell>
          <cell r="F534" t="str">
            <v>โรงพยาบาลชุมชน</v>
          </cell>
          <cell r="G534" t="str">
            <v>รพช.</v>
          </cell>
          <cell r="H534">
            <v>42</v>
          </cell>
          <cell r="I534" t="str">
            <v>เลย</v>
          </cell>
          <cell r="J534" t="str">
            <v>113</v>
          </cell>
          <cell r="K534" t="str">
            <v>S</v>
          </cell>
          <cell r="L534" t="str">
            <v>F2</v>
          </cell>
          <cell r="M534">
            <v>13</v>
          </cell>
          <cell r="N534" t="str">
            <v>F2 &gt;=90,000</v>
          </cell>
          <cell r="O534" t="str">
            <v>001103600</v>
          </cell>
        </row>
        <row r="535">
          <cell r="A535" t="str">
            <v>11037</v>
          </cell>
          <cell r="B535" t="str">
            <v>โรงพยาบาลภูกระดึง</v>
          </cell>
          <cell r="C535" t="str">
            <v>ภูกระดึง,รพช.</v>
          </cell>
          <cell r="D535" t="str">
            <v>ภูกระดึง</v>
          </cell>
          <cell r="E535">
            <v>8</v>
          </cell>
          <cell r="F535" t="str">
            <v>โรงพยาบาลชุมชน</v>
          </cell>
          <cell r="G535" t="str">
            <v>รพช.</v>
          </cell>
          <cell r="H535">
            <v>42</v>
          </cell>
          <cell r="I535" t="str">
            <v>เลย</v>
          </cell>
          <cell r="J535" t="str">
            <v>51</v>
          </cell>
          <cell r="K535" t="str">
            <v>S</v>
          </cell>
          <cell r="L535" t="str">
            <v>F2</v>
          </cell>
          <cell r="M535">
            <v>15</v>
          </cell>
          <cell r="N535" t="str">
            <v>F2 30,000-=60,000</v>
          </cell>
          <cell r="O535" t="str">
            <v>001103700</v>
          </cell>
        </row>
        <row r="536">
          <cell r="A536" t="str">
            <v>11038</v>
          </cell>
          <cell r="B536" t="str">
            <v>โรงพยาบาลภูหลวง</v>
          </cell>
          <cell r="C536" t="str">
            <v>ภูหลวง,รพช.</v>
          </cell>
          <cell r="D536" t="str">
            <v>ภูหลวง</v>
          </cell>
          <cell r="E536">
            <v>8</v>
          </cell>
          <cell r="F536" t="str">
            <v>โรงพยาบาลชุมชน</v>
          </cell>
          <cell r="G536" t="str">
            <v>รพช.</v>
          </cell>
          <cell r="H536">
            <v>42</v>
          </cell>
          <cell r="I536" t="str">
            <v>เลย</v>
          </cell>
          <cell r="J536" t="str">
            <v>30</v>
          </cell>
          <cell r="K536" t="str">
            <v>S</v>
          </cell>
          <cell r="L536" t="str">
            <v>F2</v>
          </cell>
          <cell r="M536">
            <v>16</v>
          </cell>
          <cell r="N536" t="str">
            <v>F2 &lt;=30,000</v>
          </cell>
          <cell r="O536" t="str">
            <v>001103800</v>
          </cell>
        </row>
        <row r="537">
          <cell r="A537" t="str">
            <v>11039</v>
          </cell>
          <cell r="B537" t="str">
            <v>โรงพยาบาลผาขาว</v>
          </cell>
          <cell r="C537" t="str">
            <v>ผาขาว,รพช.</v>
          </cell>
          <cell r="D537" t="str">
            <v>ผาขาว</v>
          </cell>
          <cell r="E537">
            <v>8</v>
          </cell>
          <cell r="F537" t="str">
            <v>โรงพยาบาลชุมชน</v>
          </cell>
          <cell r="G537" t="str">
            <v>รพช.</v>
          </cell>
          <cell r="H537">
            <v>42</v>
          </cell>
          <cell r="I537" t="str">
            <v>เลย</v>
          </cell>
          <cell r="J537" t="str">
            <v>44</v>
          </cell>
          <cell r="K537" t="str">
            <v/>
          </cell>
          <cell r="L537" t="str">
            <v>F2</v>
          </cell>
          <cell r="M537">
            <v>15</v>
          </cell>
          <cell r="N537" t="str">
            <v>F2 30,000-=60,000</v>
          </cell>
          <cell r="O537" t="str">
            <v>001103900</v>
          </cell>
        </row>
        <row r="538">
          <cell r="A538" t="str">
            <v>11447</v>
          </cell>
          <cell r="B538" t="str">
            <v>โรงพยาบาลสมเด็จพระยุพราชด่านซ้าย</v>
          </cell>
          <cell r="C538" t="str">
            <v>สมเด็จพระยุพราชด่านซ้าย,รพช.</v>
          </cell>
          <cell r="D538" t="str">
            <v>สมเด็จพระยุพราชด่านซ้าย</v>
          </cell>
          <cell r="E538">
            <v>8</v>
          </cell>
          <cell r="F538" t="str">
            <v>โรงพยาบาลชุมชน</v>
          </cell>
          <cell r="G538" t="str">
            <v>รพช.</v>
          </cell>
          <cell r="H538">
            <v>42</v>
          </cell>
          <cell r="I538" t="str">
            <v>เลย</v>
          </cell>
          <cell r="J538" t="str">
            <v>60</v>
          </cell>
          <cell r="K538" t="str">
            <v>S</v>
          </cell>
          <cell r="L538" t="str">
            <v>M2</v>
          </cell>
          <cell r="M538">
            <v>9</v>
          </cell>
          <cell r="N538" t="str">
            <v>M2 &lt;=100</v>
          </cell>
          <cell r="O538" t="str">
            <v>001144700</v>
          </cell>
        </row>
        <row r="539">
          <cell r="A539" t="str">
            <v>14133</v>
          </cell>
          <cell r="B539" t="str">
            <v>โรงพยาบาลเอราวัณ</v>
          </cell>
          <cell r="C539" t="str">
            <v>เอราวัณ,รพช.</v>
          </cell>
          <cell r="D539" t="str">
            <v>เอราวัณ</v>
          </cell>
          <cell r="E539">
            <v>8</v>
          </cell>
          <cell r="F539" t="str">
            <v>โรงพยาบาลชุมชน</v>
          </cell>
          <cell r="G539" t="str">
            <v>รพช.</v>
          </cell>
          <cell r="H539">
            <v>42</v>
          </cell>
          <cell r="I539" t="str">
            <v>เลย</v>
          </cell>
          <cell r="J539" t="str">
            <v>36</v>
          </cell>
          <cell r="K539" t="str">
            <v>S</v>
          </cell>
          <cell r="L539" t="str">
            <v>F2</v>
          </cell>
          <cell r="M539">
            <v>15</v>
          </cell>
          <cell r="N539" t="str">
            <v>F2 30,000-=60,000</v>
          </cell>
          <cell r="O539" t="str">
            <v>001413300</v>
          </cell>
        </row>
        <row r="540">
          <cell r="A540" t="str">
            <v>28861</v>
          </cell>
          <cell r="B540" t="str">
            <v>โรงพยาบาลหนองหิน</v>
          </cell>
          <cell r="C540" t="str">
            <v>หนองหิน,รพช.</v>
          </cell>
          <cell r="D540" t="str">
            <v>หนองหิน</v>
          </cell>
          <cell r="E540">
            <v>8</v>
          </cell>
          <cell r="F540" t="str">
            <v>โรงพยาบาลชุมชน</v>
          </cell>
          <cell r="G540" t="str">
            <v>รพช.</v>
          </cell>
          <cell r="H540">
            <v>42</v>
          </cell>
          <cell r="I540" t="str">
            <v>เลย</v>
          </cell>
          <cell r="J540" t="str">
            <v>20</v>
          </cell>
          <cell r="K540" t="str">
            <v>S</v>
          </cell>
          <cell r="L540" t="str">
            <v>F3</v>
          </cell>
          <cell r="M540">
            <v>18</v>
          </cell>
          <cell r="N540" t="str">
            <v>F3 15,000-25,000</v>
          </cell>
          <cell r="O540" t="str">
            <v>002886100</v>
          </cell>
        </row>
        <row r="541">
          <cell r="A541" t="str">
            <v>10706</v>
          </cell>
          <cell r="B541" t="str">
            <v>โรงพยาบาลหนองคาย</v>
          </cell>
          <cell r="C541" t="str">
            <v>หนองคาย,รพท.</v>
          </cell>
          <cell r="D541" t="str">
            <v>หนองคาย</v>
          </cell>
          <cell r="E541">
            <v>8</v>
          </cell>
          <cell r="F541" t="str">
            <v>โรงพยาบาลทั่วไป</v>
          </cell>
          <cell r="G541" t="str">
            <v>รพท.</v>
          </cell>
          <cell r="H541">
            <v>43</v>
          </cell>
          <cell r="I541" t="str">
            <v>หนองคาย</v>
          </cell>
          <cell r="J541" t="str">
            <v>346</v>
          </cell>
          <cell r="K541" t="str">
            <v>S</v>
          </cell>
          <cell r="L541" t="str">
            <v>S</v>
          </cell>
          <cell r="M541">
            <v>5</v>
          </cell>
          <cell r="N541" t="str">
            <v>S &lt;=400</v>
          </cell>
          <cell r="O541" t="str">
            <v>001070600</v>
          </cell>
        </row>
        <row r="542">
          <cell r="A542" t="str">
            <v>11042</v>
          </cell>
          <cell r="B542" t="str">
            <v>โรงพยาบาลโพนพิสัย</v>
          </cell>
          <cell r="C542" t="str">
            <v>โพนพิสัย,รพช.</v>
          </cell>
          <cell r="D542" t="str">
            <v>โพนพิสัย</v>
          </cell>
          <cell r="E542">
            <v>8</v>
          </cell>
          <cell r="F542" t="str">
            <v>โรงพยาบาลชุมชน</v>
          </cell>
          <cell r="G542" t="str">
            <v>รพช.</v>
          </cell>
          <cell r="H542">
            <v>43</v>
          </cell>
          <cell r="I542" t="str">
            <v>หนองคาย</v>
          </cell>
          <cell r="J542" t="str">
            <v>76</v>
          </cell>
          <cell r="K542" t="str">
            <v>S</v>
          </cell>
          <cell r="L542" t="str">
            <v>F1</v>
          </cell>
          <cell r="M542">
            <v>11</v>
          </cell>
          <cell r="N542" t="str">
            <v>F1 50,000-100,000</v>
          </cell>
          <cell r="O542" t="str">
            <v>001104200</v>
          </cell>
        </row>
        <row r="543">
          <cell r="A543" t="str">
            <v>11044</v>
          </cell>
          <cell r="B543" t="str">
            <v>โรงพยาบาลศรีเชียงใหม่</v>
          </cell>
          <cell r="C543" t="str">
            <v>ศรีเชียงใหม่,รพช.</v>
          </cell>
          <cell r="D543" t="str">
            <v>ศรีเชียงใหม่</v>
          </cell>
          <cell r="E543">
            <v>8</v>
          </cell>
          <cell r="F543" t="str">
            <v>โรงพยาบาลชุมชน</v>
          </cell>
          <cell r="G543" t="str">
            <v>รพช.</v>
          </cell>
          <cell r="H543">
            <v>43</v>
          </cell>
          <cell r="I543" t="str">
            <v>หนองคาย</v>
          </cell>
          <cell r="J543" t="str">
            <v>30</v>
          </cell>
          <cell r="K543" t="str">
            <v>S</v>
          </cell>
          <cell r="L543" t="str">
            <v>F2</v>
          </cell>
          <cell r="M543">
            <v>15</v>
          </cell>
          <cell r="N543" t="str">
            <v>F2 30,000-=60,000</v>
          </cell>
          <cell r="O543" t="str">
            <v>001104400</v>
          </cell>
        </row>
        <row r="544">
          <cell r="A544" t="str">
            <v>11045</v>
          </cell>
          <cell r="B544" t="str">
            <v>โรงพยาบาลสังคม</v>
          </cell>
          <cell r="C544" t="str">
            <v>สังคม,รพช.</v>
          </cell>
          <cell r="D544" t="str">
            <v>สังคม</v>
          </cell>
          <cell r="E544">
            <v>8</v>
          </cell>
          <cell r="F544" t="str">
            <v>โรงพยาบาลชุมชน</v>
          </cell>
          <cell r="G544" t="str">
            <v>รพช.</v>
          </cell>
          <cell r="H544">
            <v>43</v>
          </cell>
          <cell r="I544" t="str">
            <v>หนองคาย</v>
          </cell>
          <cell r="J544" t="str">
            <v>36</v>
          </cell>
          <cell r="K544" t="str">
            <v>S</v>
          </cell>
          <cell r="L544" t="str">
            <v>F2</v>
          </cell>
          <cell r="M544">
            <v>16</v>
          </cell>
          <cell r="N544" t="str">
            <v>F2 &lt;=30,000</v>
          </cell>
          <cell r="O544" t="str">
            <v>001104500</v>
          </cell>
        </row>
        <row r="545">
          <cell r="A545" t="str">
            <v>11448</v>
          </cell>
          <cell r="B545" t="str">
            <v>โรงพยาบาลสมเด็จพระยุพราชท่าบ่อ</v>
          </cell>
          <cell r="C545" t="str">
            <v>สมเด็จพระยุพราชท่าบ่อ,รพช.</v>
          </cell>
          <cell r="D545" t="str">
            <v>สมเด็จพระยุพราชท่าบ่อ</v>
          </cell>
          <cell r="E545">
            <v>8</v>
          </cell>
          <cell r="F545" t="str">
            <v>โรงพยาบาลชุมชน</v>
          </cell>
          <cell r="G545" t="str">
            <v>รพช.</v>
          </cell>
          <cell r="H545">
            <v>43</v>
          </cell>
          <cell r="I545" t="str">
            <v>หนองคาย</v>
          </cell>
          <cell r="J545" t="str">
            <v>200</v>
          </cell>
          <cell r="K545" t="str">
            <v>S</v>
          </cell>
          <cell r="L545" t="str">
            <v>M2</v>
          </cell>
          <cell r="M545">
            <v>8</v>
          </cell>
          <cell r="N545" t="str">
            <v>M2 &gt;100</v>
          </cell>
          <cell r="O545" t="str">
            <v>001144800</v>
          </cell>
        </row>
        <row r="546">
          <cell r="A546" t="str">
            <v>21356</v>
          </cell>
          <cell r="B546" t="str">
            <v>โรงพยาบาลสระใคร</v>
          </cell>
          <cell r="C546" t="str">
            <v>สระใคร,รพช.</v>
          </cell>
          <cell r="D546" t="str">
            <v>สระใคร</v>
          </cell>
          <cell r="E546">
            <v>8</v>
          </cell>
          <cell r="F546" t="str">
            <v>โรงพยาบาลชุมชน</v>
          </cell>
          <cell r="G546" t="str">
            <v>รพช.</v>
          </cell>
          <cell r="H546">
            <v>43</v>
          </cell>
          <cell r="I546" t="str">
            <v>หนองคาย</v>
          </cell>
          <cell r="J546" t="str">
            <v>30</v>
          </cell>
          <cell r="K546" t="str">
            <v>S</v>
          </cell>
          <cell r="L546" t="str">
            <v>F3</v>
          </cell>
          <cell r="M546">
            <v>17</v>
          </cell>
          <cell r="N546" t="str">
            <v>F3 &gt;=25,000</v>
          </cell>
          <cell r="O546" t="str">
            <v>002135600</v>
          </cell>
        </row>
        <row r="547">
          <cell r="A547" t="str">
            <v>28778</v>
          </cell>
          <cell r="B547" t="str">
            <v>โรงพยาบาลโพธิ์ตาก</v>
          </cell>
          <cell r="C547" t="str">
            <v>โพธิ์ตาก,รพช.</v>
          </cell>
          <cell r="D547" t="str">
            <v>โพธิ์ตาก</v>
          </cell>
          <cell r="E547">
            <v>8</v>
          </cell>
          <cell r="F547" t="str">
            <v>โรงพยาบาลชุมชน</v>
          </cell>
          <cell r="G547" t="str">
            <v>รพช.</v>
          </cell>
          <cell r="H547">
            <v>43</v>
          </cell>
          <cell r="I547" t="str">
            <v>หนองคาย</v>
          </cell>
          <cell r="J547" t="str">
            <v>0</v>
          </cell>
          <cell r="K547" t="str">
            <v>S</v>
          </cell>
          <cell r="L547" t="str">
            <v>F3</v>
          </cell>
          <cell r="M547">
            <v>18</v>
          </cell>
          <cell r="N547" t="str">
            <v>F3 15,000-25,000</v>
          </cell>
          <cell r="O547" t="str">
            <v>002877800</v>
          </cell>
        </row>
        <row r="548">
          <cell r="A548" t="str">
            <v>28811</v>
          </cell>
          <cell r="B548" t="str">
            <v>โรงพยาบาลเฝ้าไร่</v>
          </cell>
          <cell r="C548" t="str">
            <v>เฝ้าไร่,รพช.</v>
          </cell>
          <cell r="D548" t="str">
            <v>เฝ้าไร่</v>
          </cell>
          <cell r="E548">
            <v>8</v>
          </cell>
          <cell r="F548" t="str">
            <v>โรงพยาบาลชุมชน</v>
          </cell>
          <cell r="G548" t="str">
            <v>รพช.</v>
          </cell>
          <cell r="H548">
            <v>43</v>
          </cell>
          <cell r="I548" t="str">
            <v>หนองคาย</v>
          </cell>
          <cell r="J548" t="str">
            <v>0</v>
          </cell>
          <cell r="K548" t="str">
            <v>S</v>
          </cell>
          <cell r="L548" t="str">
            <v>F3</v>
          </cell>
          <cell r="M548">
            <v>17</v>
          </cell>
          <cell r="N548" t="str">
            <v>F3 &gt;=25,000</v>
          </cell>
          <cell r="O548" t="str">
            <v>002881100</v>
          </cell>
        </row>
        <row r="549">
          <cell r="A549" t="str">
            <v>28815</v>
          </cell>
          <cell r="B549" t="str">
            <v>โรงพยาบาลรัตนวาปี</v>
          </cell>
          <cell r="C549" t="str">
            <v>รัตนวาปี,รพช.</v>
          </cell>
          <cell r="D549" t="str">
            <v>รัตนวาปี</v>
          </cell>
          <cell r="E549">
            <v>8</v>
          </cell>
          <cell r="F549" t="str">
            <v>โรงพยาบาลชุมชน</v>
          </cell>
          <cell r="G549" t="str">
            <v>รพช.</v>
          </cell>
          <cell r="H549">
            <v>43</v>
          </cell>
          <cell r="I549" t="str">
            <v>หนองคาย</v>
          </cell>
          <cell r="J549" t="str">
            <v>0</v>
          </cell>
          <cell r="K549" t="str">
            <v>S</v>
          </cell>
          <cell r="L549" t="str">
            <v>F3</v>
          </cell>
          <cell r="M549">
            <v>17</v>
          </cell>
          <cell r="N549" t="str">
            <v>F3 &gt;=25,000</v>
          </cell>
          <cell r="O549" t="str">
            <v>002881500</v>
          </cell>
        </row>
        <row r="550">
          <cell r="A550" t="str">
            <v>10710</v>
          </cell>
          <cell r="B550" t="str">
            <v>โรงพยาบาลสกลนคร</v>
          </cell>
          <cell r="C550" t="str">
            <v>สกลนคร,รพศ.</v>
          </cell>
          <cell r="D550" t="str">
            <v>สกลนคร</v>
          </cell>
          <cell r="E550">
            <v>8</v>
          </cell>
          <cell r="F550" t="str">
            <v>โรงพยาบาลศูนย์</v>
          </cell>
          <cell r="G550" t="str">
            <v>รพศ.</v>
          </cell>
          <cell r="H550">
            <v>47</v>
          </cell>
          <cell r="I550" t="str">
            <v>สกลนคร</v>
          </cell>
          <cell r="J550" t="str">
            <v>653</v>
          </cell>
          <cell r="K550" t="str">
            <v>S</v>
          </cell>
          <cell r="L550" t="str">
            <v>A</v>
          </cell>
          <cell r="M550">
            <v>3</v>
          </cell>
          <cell r="N550" t="str">
            <v>A &lt;=700</v>
          </cell>
          <cell r="O550" t="str">
            <v>001071000</v>
          </cell>
        </row>
        <row r="551">
          <cell r="A551" t="str">
            <v>11089</v>
          </cell>
          <cell r="B551" t="str">
            <v>โรงพยาบาลกุสุมาลย์</v>
          </cell>
          <cell r="C551" t="str">
            <v>กุสุมาลย์,รพช.</v>
          </cell>
          <cell r="D551" t="str">
            <v>กุสุมาลย์</v>
          </cell>
          <cell r="E551">
            <v>8</v>
          </cell>
          <cell r="F551" t="str">
            <v>โรงพยาบาลชุมชน</v>
          </cell>
          <cell r="G551" t="str">
            <v>รพช.</v>
          </cell>
          <cell r="H551">
            <v>47</v>
          </cell>
          <cell r="I551" t="str">
            <v>สกลนคร</v>
          </cell>
          <cell r="J551" t="str">
            <v>35</v>
          </cell>
          <cell r="K551" t="str">
            <v>S</v>
          </cell>
          <cell r="L551" t="str">
            <v>F2</v>
          </cell>
          <cell r="M551">
            <v>15</v>
          </cell>
          <cell r="N551" t="str">
            <v>F2 30,000-=60,000</v>
          </cell>
          <cell r="O551" t="str">
            <v>001108900</v>
          </cell>
        </row>
        <row r="552">
          <cell r="A552" t="str">
            <v>11090</v>
          </cell>
          <cell r="B552" t="str">
            <v>โรงพยาบาลกุดบาก</v>
          </cell>
          <cell r="C552" t="str">
            <v>กุดบาก,รพช.</v>
          </cell>
          <cell r="D552" t="str">
            <v>กุดบาก</v>
          </cell>
          <cell r="E552">
            <v>8</v>
          </cell>
          <cell r="F552" t="str">
            <v>โรงพยาบาลชุมชน</v>
          </cell>
          <cell r="G552" t="str">
            <v>รพช.</v>
          </cell>
          <cell r="H552">
            <v>47</v>
          </cell>
          <cell r="I552" t="str">
            <v>สกลนคร</v>
          </cell>
          <cell r="J552" t="str">
            <v>30</v>
          </cell>
          <cell r="K552" t="str">
            <v>S</v>
          </cell>
          <cell r="L552" t="str">
            <v>F2</v>
          </cell>
          <cell r="M552">
            <v>15</v>
          </cell>
          <cell r="N552" t="str">
            <v>F2 30,000-=60,000</v>
          </cell>
          <cell r="O552" t="str">
            <v>001109000</v>
          </cell>
        </row>
        <row r="553">
          <cell r="A553" t="str">
            <v>11091</v>
          </cell>
          <cell r="B553" t="str">
            <v>โรงพยาบาลพระอาจารย์ฝั้นอาจาโร</v>
          </cell>
          <cell r="C553" t="str">
            <v>พระอาจารย์ฝั้นอาจาโร,รพช.</v>
          </cell>
          <cell r="D553" t="str">
            <v>พระอาจารย์ฝั้นอาจาโร</v>
          </cell>
          <cell r="E553">
            <v>8</v>
          </cell>
          <cell r="F553" t="str">
            <v>โรงพยาบาลชุมชน</v>
          </cell>
          <cell r="G553" t="str">
            <v>รพช.</v>
          </cell>
          <cell r="H553">
            <v>47</v>
          </cell>
          <cell r="I553" t="str">
            <v>สกลนคร</v>
          </cell>
          <cell r="J553" t="str">
            <v>120</v>
          </cell>
          <cell r="K553" t="str">
            <v>S</v>
          </cell>
          <cell r="L553" t="str">
            <v>F2</v>
          </cell>
          <cell r="M553">
            <v>14</v>
          </cell>
          <cell r="N553" t="str">
            <v>F2 60,000-90,000</v>
          </cell>
          <cell r="O553" t="str">
            <v>001109100</v>
          </cell>
        </row>
        <row r="554">
          <cell r="A554" t="str">
            <v>11092</v>
          </cell>
          <cell r="B554" t="str">
            <v>โรงพยาบาลพังโคน</v>
          </cell>
          <cell r="C554" t="str">
            <v>พังโคน,รพช.</v>
          </cell>
          <cell r="D554" t="str">
            <v>พังโคน</v>
          </cell>
          <cell r="E554">
            <v>8</v>
          </cell>
          <cell r="F554" t="str">
            <v>โรงพยาบาลชุมชน</v>
          </cell>
          <cell r="G554" t="str">
            <v>รพช.</v>
          </cell>
          <cell r="H554">
            <v>47</v>
          </cell>
          <cell r="I554" t="str">
            <v>สกลนคร</v>
          </cell>
          <cell r="J554" t="str">
            <v>83</v>
          </cell>
          <cell r="K554" t="str">
            <v>S</v>
          </cell>
          <cell r="L554" t="str">
            <v>F1</v>
          </cell>
          <cell r="M554">
            <v>11</v>
          </cell>
          <cell r="N554" t="str">
            <v>F1 50,000-100,000</v>
          </cell>
          <cell r="O554" t="str">
            <v>001109200</v>
          </cell>
        </row>
        <row r="555">
          <cell r="A555" t="str">
            <v>11093</v>
          </cell>
          <cell r="B555" t="str">
            <v>โรงพยาบาลวาริชภูมิ</v>
          </cell>
          <cell r="C555" t="str">
            <v>วาริชภูมิ,รพช.</v>
          </cell>
          <cell r="D555" t="str">
            <v>วาริชภูมิ</v>
          </cell>
          <cell r="E555">
            <v>8</v>
          </cell>
          <cell r="F555" t="str">
            <v>โรงพยาบาลชุมชน</v>
          </cell>
          <cell r="G555" t="str">
            <v>รพช.</v>
          </cell>
          <cell r="H555">
            <v>47</v>
          </cell>
          <cell r="I555" t="str">
            <v>สกลนคร</v>
          </cell>
          <cell r="J555" t="str">
            <v>36</v>
          </cell>
          <cell r="K555" t="str">
            <v>S</v>
          </cell>
          <cell r="L555" t="str">
            <v>F2</v>
          </cell>
          <cell r="M555">
            <v>15</v>
          </cell>
          <cell r="N555" t="str">
            <v>F2 30,000-=60,000</v>
          </cell>
          <cell r="O555" t="str">
            <v>001109300</v>
          </cell>
        </row>
        <row r="556">
          <cell r="A556" t="str">
            <v>11094</v>
          </cell>
          <cell r="B556" t="str">
            <v>โรงพยาบาลนิคมน้ำอูน</v>
          </cell>
          <cell r="C556" t="str">
            <v>นิคมน้ำอูน,รพช.</v>
          </cell>
          <cell r="D556" t="str">
            <v>นิคมน้ำอูน</v>
          </cell>
          <cell r="E556">
            <v>8</v>
          </cell>
          <cell r="F556" t="str">
            <v>โรงพยาบาลชุมชน</v>
          </cell>
          <cell r="G556" t="str">
            <v>รพช.</v>
          </cell>
          <cell r="H556">
            <v>47</v>
          </cell>
          <cell r="I556" t="str">
            <v>สกลนคร</v>
          </cell>
          <cell r="J556" t="str">
            <v>13</v>
          </cell>
          <cell r="K556" t="str">
            <v>S</v>
          </cell>
          <cell r="L556" t="str">
            <v>F3</v>
          </cell>
          <cell r="M556">
            <v>19</v>
          </cell>
          <cell r="N556" t="str">
            <v>F3 &lt;=15,000</v>
          </cell>
          <cell r="O556" t="str">
            <v>001109400</v>
          </cell>
        </row>
        <row r="557">
          <cell r="A557" t="str">
            <v>11095</v>
          </cell>
          <cell r="B557" t="str">
            <v>โรงพยาบาลวานรนิวาส</v>
          </cell>
          <cell r="C557" t="str">
            <v>วานรนิวาส,รพช.</v>
          </cell>
          <cell r="D557" t="str">
            <v>วานรนิวาส</v>
          </cell>
          <cell r="E557">
            <v>8</v>
          </cell>
          <cell r="F557" t="str">
            <v>โรงพยาบาลชุมชน</v>
          </cell>
          <cell r="G557" t="str">
            <v>รพช.</v>
          </cell>
          <cell r="H557">
            <v>47</v>
          </cell>
          <cell r="I557" t="str">
            <v>สกลนคร</v>
          </cell>
          <cell r="J557" t="str">
            <v>90</v>
          </cell>
          <cell r="K557" t="str">
            <v>S</v>
          </cell>
          <cell r="L557" t="str">
            <v>M2</v>
          </cell>
          <cell r="M557">
            <v>9</v>
          </cell>
          <cell r="N557" t="str">
            <v>M2 &lt;=100</v>
          </cell>
          <cell r="O557" t="str">
            <v>001109500</v>
          </cell>
        </row>
        <row r="558">
          <cell r="A558" t="str">
            <v>11096</v>
          </cell>
          <cell r="B558" t="str">
            <v>โรงพยาบาลคำตากล้า</v>
          </cell>
          <cell r="C558" t="str">
            <v>คำตากล้า,รพช.</v>
          </cell>
          <cell r="D558" t="str">
            <v>คำตากล้า</v>
          </cell>
          <cell r="E558">
            <v>8</v>
          </cell>
          <cell r="F558" t="str">
            <v>โรงพยาบาลชุมชน</v>
          </cell>
          <cell r="G558" t="str">
            <v>รพช.</v>
          </cell>
          <cell r="H558">
            <v>47</v>
          </cell>
          <cell r="I558" t="str">
            <v>สกลนคร</v>
          </cell>
          <cell r="J558" t="str">
            <v>36</v>
          </cell>
          <cell r="K558" t="str">
            <v>S</v>
          </cell>
          <cell r="L558" t="str">
            <v>F2</v>
          </cell>
          <cell r="M558">
            <v>15</v>
          </cell>
          <cell r="N558" t="str">
            <v>F2 30,000-=60,000</v>
          </cell>
          <cell r="O558" t="str">
            <v>001109600</v>
          </cell>
        </row>
        <row r="559">
          <cell r="A559" t="str">
            <v>11097</v>
          </cell>
          <cell r="B559" t="str">
            <v>โรงพยาบาลบ้านม่วง</v>
          </cell>
          <cell r="C559" t="str">
            <v>บ้านม่วง,รพช.</v>
          </cell>
          <cell r="D559" t="str">
            <v>บ้านม่วง</v>
          </cell>
          <cell r="E559">
            <v>8</v>
          </cell>
          <cell r="F559" t="str">
            <v>โรงพยาบาลชุมชน</v>
          </cell>
          <cell r="G559" t="str">
            <v>รพช.</v>
          </cell>
          <cell r="H559">
            <v>47</v>
          </cell>
          <cell r="I559" t="str">
            <v>สกลนคร</v>
          </cell>
          <cell r="J559" t="str">
            <v>78</v>
          </cell>
          <cell r="K559" t="str">
            <v>S</v>
          </cell>
          <cell r="L559" t="str">
            <v>F2</v>
          </cell>
          <cell r="M559">
            <v>14</v>
          </cell>
          <cell r="N559" t="str">
            <v>F2 60,000-90,000</v>
          </cell>
          <cell r="O559" t="str">
            <v>001109700</v>
          </cell>
        </row>
        <row r="560">
          <cell r="A560" t="str">
            <v>11098</v>
          </cell>
          <cell r="B560" t="str">
            <v>โรงพยาบาลอากาศอำนวย</v>
          </cell>
          <cell r="C560" t="str">
            <v>อากาศอำนวย,รพช.</v>
          </cell>
          <cell r="D560" t="str">
            <v>อากาศอำนวย</v>
          </cell>
          <cell r="E560">
            <v>8</v>
          </cell>
          <cell r="F560" t="str">
            <v>โรงพยาบาลชุมชน</v>
          </cell>
          <cell r="G560" t="str">
            <v>รพช.</v>
          </cell>
          <cell r="H560">
            <v>47</v>
          </cell>
          <cell r="I560" t="str">
            <v>สกลนคร</v>
          </cell>
          <cell r="J560" t="str">
            <v>90</v>
          </cell>
          <cell r="K560" t="str">
            <v>S</v>
          </cell>
          <cell r="L560" t="str">
            <v>F2</v>
          </cell>
          <cell r="M560">
            <v>14</v>
          </cell>
          <cell r="N560" t="str">
            <v>F2 60,000-90,000</v>
          </cell>
          <cell r="O560" t="str">
            <v>001109800</v>
          </cell>
        </row>
        <row r="561">
          <cell r="A561" t="str">
            <v>11099</v>
          </cell>
          <cell r="B561" t="str">
            <v>โรงพยาบาลส่องดาว</v>
          </cell>
          <cell r="C561" t="str">
            <v>ส่องดาว,รพช.</v>
          </cell>
          <cell r="D561" t="str">
            <v>ส่องดาว</v>
          </cell>
          <cell r="E561">
            <v>8</v>
          </cell>
          <cell r="F561" t="str">
            <v>โรงพยาบาลชุมชน</v>
          </cell>
          <cell r="G561" t="str">
            <v>รพช.</v>
          </cell>
          <cell r="H561">
            <v>47</v>
          </cell>
          <cell r="I561" t="str">
            <v>สกลนคร</v>
          </cell>
          <cell r="J561" t="str">
            <v>41</v>
          </cell>
          <cell r="K561" t="str">
            <v/>
          </cell>
          <cell r="L561" t="str">
            <v>F2</v>
          </cell>
          <cell r="M561">
            <v>15</v>
          </cell>
          <cell r="N561" t="str">
            <v>F2 30,000-=60,000</v>
          </cell>
          <cell r="O561" t="str">
            <v>001109900</v>
          </cell>
        </row>
        <row r="562">
          <cell r="A562" t="str">
            <v>11100</v>
          </cell>
          <cell r="B562" t="str">
            <v>โรงพยาบาลเต่างอย</v>
          </cell>
          <cell r="C562" t="str">
            <v>เต่างอย,รพช.</v>
          </cell>
          <cell r="D562" t="str">
            <v>เต่างอย</v>
          </cell>
          <cell r="E562">
            <v>8</v>
          </cell>
          <cell r="F562" t="str">
            <v>โรงพยาบาลชุมชน</v>
          </cell>
          <cell r="G562" t="str">
            <v>รพช.</v>
          </cell>
          <cell r="H562">
            <v>47</v>
          </cell>
          <cell r="I562" t="str">
            <v>สกลนคร</v>
          </cell>
          <cell r="J562" t="str">
            <v>30</v>
          </cell>
          <cell r="K562" t="str">
            <v>S</v>
          </cell>
          <cell r="L562" t="str">
            <v>F2</v>
          </cell>
          <cell r="M562">
            <v>16</v>
          </cell>
          <cell r="N562" t="str">
            <v>F2 &lt;=30,000</v>
          </cell>
          <cell r="O562" t="str">
            <v>001110000</v>
          </cell>
        </row>
        <row r="563">
          <cell r="A563" t="str">
            <v>11101</v>
          </cell>
          <cell r="B563" t="str">
            <v>โรงพยาบาลโคกศรีสุพรรณ</v>
          </cell>
          <cell r="C563" t="str">
            <v>โคกศรีสุพรรณ,รพช.</v>
          </cell>
          <cell r="D563" t="str">
            <v>โคกศรีสุพรรณ</v>
          </cell>
          <cell r="E563">
            <v>8</v>
          </cell>
          <cell r="F563" t="str">
            <v>โรงพยาบาลชุมชน</v>
          </cell>
          <cell r="G563" t="str">
            <v>รพช.</v>
          </cell>
          <cell r="H563">
            <v>47</v>
          </cell>
          <cell r="I563" t="str">
            <v>สกลนคร</v>
          </cell>
          <cell r="J563" t="str">
            <v>74</v>
          </cell>
          <cell r="K563" t="str">
            <v/>
          </cell>
          <cell r="L563" t="str">
            <v>F2</v>
          </cell>
          <cell r="M563">
            <v>15</v>
          </cell>
          <cell r="N563" t="str">
            <v>F2 30,000-=60,000</v>
          </cell>
          <cell r="O563" t="str">
            <v>001110100</v>
          </cell>
        </row>
        <row r="564">
          <cell r="A564" t="str">
            <v>11102</v>
          </cell>
          <cell r="B564" t="str">
            <v>โรงพยาบาลเจริญศิลป์</v>
          </cell>
          <cell r="C564" t="str">
            <v>เจริญศิลป์,รพช.</v>
          </cell>
          <cell r="D564" t="str">
            <v>เจริญศิลป์</v>
          </cell>
          <cell r="E564">
            <v>8</v>
          </cell>
          <cell r="F564" t="str">
            <v>โรงพยาบาลชุมชน</v>
          </cell>
          <cell r="G564" t="str">
            <v>รพช.</v>
          </cell>
          <cell r="H564">
            <v>47</v>
          </cell>
          <cell r="I564" t="str">
            <v>สกลนคร</v>
          </cell>
          <cell r="J564" t="str">
            <v>40</v>
          </cell>
          <cell r="K564" t="str">
            <v>S</v>
          </cell>
          <cell r="L564" t="str">
            <v>F2</v>
          </cell>
          <cell r="M564">
            <v>15</v>
          </cell>
          <cell r="N564" t="str">
            <v>F2 30,000-=60,000</v>
          </cell>
          <cell r="O564" t="str">
            <v>001110200</v>
          </cell>
        </row>
        <row r="565">
          <cell r="A565" t="str">
            <v>11103</v>
          </cell>
          <cell r="B565" t="str">
            <v>โรงพยาบาลโพนนาแก้ว</v>
          </cell>
          <cell r="C565" t="str">
            <v>โพนนาแก้ว,รพช.</v>
          </cell>
          <cell r="D565" t="str">
            <v>โพนนาแก้ว</v>
          </cell>
          <cell r="E565">
            <v>8</v>
          </cell>
          <cell r="F565" t="str">
            <v>โรงพยาบาลชุมชน</v>
          </cell>
          <cell r="G565" t="str">
            <v>รพช.</v>
          </cell>
          <cell r="H565">
            <v>47</v>
          </cell>
          <cell r="I565" t="str">
            <v>สกลนคร</v>
          </cell>
          <cell r="J565" t="str">
            <v>40</v>
          </cell>
          <cell r="K565" t="str">
            <v>S</v>
          </cell>
          <cell r="L565" t="str">
            <v>F2</v>
          </cell>
          <cell r="M565">
            <v>15</v>
          </cell>
          <cell r="N565" t="str">
            <v>F2 30,000-=60,000</v>
          </cell>
          <cell r="O565" t="str">
            <v>001110300</v>
          </cell>
        </row>
        <row r="566">
          <cell r="A566" t="str">
            <v>11450</v>
          </cell>
          <cell r="B566" t="str">
            <v>โรงพยาบาลสมเด็จพระยุพราชสว่างแดนดิน</v>
          </cell>
          <cell r="C566" t="str">
            <v>สมเด็จพระยุพราชสว่างแดนดิน,รพท.</v>
          </cell>
          <cell r="D566" t="str">
            <v>สมเด็จพระยุพราชสว่างแดนดิน</v>
          </cell>
          <cell r="E566">
            <v>8</v>
          </cell>
          <cell r="F566" t="str">
            <v>โรงพยาบาลทั่วไป</v>
          </cell>
          <cell r="G566" t="str">
            <v>รพท.</v>
          </cell>
          <cell r="H566">
            <v>47</v>
          </cell>
          <cell r="I566" t="str">
            <v>สกลนคร</v>
          </cell>
          <cell r="J566" t="str">
            <v>128</v>
          </cell>
          <cell r="K566" t="str">
            <v>S</v>
          </cell>
          <cell r="L566" t="str">
            <v>M1</v>
          </cell>
          <cell r="M566">
            <v>7</v>
          </cell>
          <cell r="N566" t="str">
            <v>M1 &lt;=200</v>
          </cell>
          <cell r="O566" t="str">
            <v>001145000</v>
          </cell>
        </row>
        <row r="567">
          <cell r="A567" t="str">
            <v>21323</v>
          </cell>
          <cell r="B567" t="str">
            <v>โรงพยาบาลพระอาจารย์แบน  ธนากโร</v>
          </cell>
          <cell r="C567" t="str">
            <v>พระอาจารย์แบน  ธนากโร,รพช.</v>
          </cell>
          <cell r="D567" t="str">
            <v>พระอาจารย์แบน  ธนากโร</v>
          </cell>
          <cell r="E567">
            <v>8</v>
          </cell>
          <cell r="F567" t="str">
            <v>โรงพยาบาลชุมชน</v>
          </cell>
          <cell r="G567" t="str">
            <v>รพช.</v>
          </cell>
          <cell r="H567">
            <v>47</v>
          </cell>
          <cell r="I567" t="str">
            <v>สกลนคร</v>
          </cell>
          <cell r="J567" t="str">
            <v>46</v>
          </cell>
          <cell r="K567" t="str">
            <v>S</v>
          </cell>
          <cell r="L567" t="str">
            <v>F2</v>
          </cell>
          <cell r="M567">
            <v>15</v>
          </cell>
          <cell r="N567" t="str">
            <v>F2 30,000-=60,000</v>
          </cell>
          <cell r="O567" t="str">
            <v>002132300</v>
          </cell>
        </row>
        <row r="568">
          <cell r="A568" t="str">
            <v>10711</v>
          </cell>
          <cell r="B568" t="str">
            <v>โรงพยาบาลนครพนม</v>
          </cell>
          <cell r="C568" t="str">
            <v>นครพนม,รพท.</v>
          </cell>
          <cell r="D568" t="str">
            <v>นครพนม</v>
          </cell>
          <cell r="E568">
            <v>8</v>
          </cell>
          <cell r="F568" t="str">
            <v>โรงพยาบาลทั่วไป</v>
          </cell>
          <cell r="G568" t="str">
            <v>รพท.</v>
          </cell>
          <cell r="H568">
            <v>48</v>
          </cell>
          <cell r="I568" t="str">
            <v>นครพนม</v>
          </cell>
          <cell r="J568" t="str">
            <v>345</v>
          </cell>
          <cell r="K568" t="str">
            <v/>
          </cell>
          <cell r="L568" t="str">
            <v>S</v>
          </cell>
          <cell r="M568">
            <v>5</v>
          </cell>
          <cell r="N568" t="str">
            <v>S &lt;=400</v>
          </cell>
          <cell r="O568" t="str">
            <v>001071100</v>
          </cell>
        </row>
        <row r="569">
          <cell r="A569" t="str">
            <v>11104</v>
          </cell>
          <cell r="B569" t="str">
            <v>โรงพยาบาลปลาปาก</v>
          </cell>
          <cell r="C569" t="str">
            <v>ปลาปาก,รพช.</v>
          </cell>
          <cell r="D569" t="str">
            <v>ปลาปาก</v>
          </cell>
          <cell r="E569">
            <v>8</v>
          </cell>
          <cell r="F569" t="str">
            <v>โรงพยาบาลชุมชน</v>
          </cell>
          <cell r="G569" t="str">
            <v>รพช.</v>
          </cell>
          <cell r="H569">
            <v>48</v>
          </cell>
          <cell r="I569" t="str">
            <v>นครพนม</v>
          </cell>
          <cell r="J569" t="str">
            <v>50</v>
          </cell>
          <cell r="K569" t="str">
            <v/>
          </cell>
          <cell r="L569" t="str">
            <v>F2</v>
          </cell>
          <cell r="M569">
            <v>15</v>
          </cell>
          <cell r="N569" t="str">
            <v>F2 30,000-=60,000</v>
          </cell>
          <cell r="O569" t="str">
            <v>001110400</v>
          </cell>
        </row>
        <row r="570">
          <cell r="A570" t="str">
            <v>11105</v>
          </cell>
          <cell r="B570" t="str">
            <v>โรงพยาบาลท่าอุเทน</v>
          </cell>
          <cell r="C570" t="str">
            <v>ท่าอุเทน,รพช.</v>
          </cell>
          <cell r="D570" t="str">
            <v>ท่าอุเทน</v>
          </cell>
          <cell r="E570">
            <v>8</v>
          </cell>
          <cell r="F570" t="str">
            <v>โรงพยาบาลชุมชน</v>
          </cell>
          <cell r="G570" t="str">
            <v>รพช.</v>
          </cell>
          <cell r="H570">
            <v>48</v>
          </cell>
          <cell r="I570" t="str">
            <v>นครพนม</v>
          </cell>
          <cell r="J570" t="str">
            <v>40</v>
          </cell>
          <cell r="K570" t="str">
            <v/>
          </cell>
          <cell r="L570" t="str">
            <v>F2</v>
          </cell>
          <cell r="M570">
            <v>15</v>
          </cell>
          <cell r="N570" t="str">
            <v>F2 30,000-=60,000</v>
          </cell>
          <cell r="O570" t="str">
            <v>001110500</v>
          </cell>
        </row>
        <row r="571">
          <cell r="A571" t="str">
            <v>11106</v>
          </cell>
          <cell r="B571" t="str">
            <v>โรงพยาบาลบ้านแพง</v>
          </cell>
          <cell r="C571" t="str">
            <v>บ้านแพง,รพช.</v>
          </cell>
          <cell r="D571" t="str">
            <v>บ้านแพง</v>
          </cell>
          <cell r="E571">
            <v>8</v>
          </cell>
          <cell r="F571" t="str">
            <v>โรงพยาบาลชุมชน</v>
          </cell>
          <cell r="G571" t="str">
            <v>รพช.</v>
          </cell>
          <cell r="H571">
            <v>48</v>
          </cell>
          <cell r="I571" t="str">
            <v>นครพนม</v>
          </cell>
          <cell r="J571" t="str">
            <v>43</v>
          </cell>
          <cell r="K571" t="str">
            <v/>
          </cell>
          <cell r="L571" t="str">
            <v>F2</v>
          </cell>
          <cell r="M571">
            <v>15</v>
          </cell>
          <cell r="N571" t="str">
            <v>F2 30,000-=60,000</v>
          </cell>
          <cell r="O571" t="str">
            <v>001110600</v>
          </cell>
        </row>
        <row r="572">
          <cell r="A572" t="str">
            <v>11107</v>
          </cell>
          <cell r="B572" t="str">
            <v>โรงพยาบาลนาทม</v>
          </cell>
          <cell r="C572" t="str">
            <v>นาทม,รพช.</v>
          </cell>
          <cell r="D572" t="str">
            <v>นาทม</v>
          </cell>
          <cell r="E572">
            <v>8</v>
          </cell>
          <cell r="F572" t="str">
            <v>โรงพยาบาลชุมชน</v>
          </cell>
          <cell r="G572" t="str">
            <v>รพช.</v>
          </cell>
          <cell r="H572">
            <v>48</v>
          </cell>
          <cell r="I572" t="str">
            <v>นครพนม</v>
          </cell>
          <cell r="J572" t="str">
            <v>42</v>
          </cell>
          <cell r="K572" t="str">
            <v/>
          </cell>
          <cell r="L572" t="str">
            <v>F2</v>
          </cell>
          <cell r="M572">
            <v>16</v>
          </cell>
          <cell r="N572" t="str">
            <v>F2 &lt;=30,000</v>
          </cell>
          <cell r="O572" t="str">
            <v>001110700</v>
          </cell>
        </row>
        <row r="573">
          <cell r="A573" t="str">
            <v>11108</v>
          </cell>
          <cell r="B573" t="str">
            <v>โรงพยาบาลเรณูนคร</v>
          </cell>
          <cell r="C573" t="str">
            <v>เรณูนคร,รพช.</v>
          </cell>
          <cell r="D573" t="str">
            <v>เรณูนคร</v>
          </cell>
          <cell r="E573">
            <v>8</v>
          </cell>
          <cell r="F573" t="str">
            <v>โรงพยาบาลชุมชน</v>
          </cell>
          <cell r="G573" t="str">
            <v>รพช.</v>
          </cell>
          <cell r="H573">
            <v>48</v>
          </cell>
          <cell r="I573" t="str">
            <v>นครพนม</v>
          </cell>
          <cell r="J573" t="str">
            <v>46</v>
          </cell>
          <cell r="K573" t="str">
            <v/>
          </cell>
          <cell r="L573" t="str">
            <v>F2</v>
          </cell>
          <cell r="M573">
            <v>15</v>
          </cell>
          <cell r="N573" t="str">
            <v>F2 30,000-=60,000</v>
          </cell>
          <cell r="O573" t="str">
            <v>001110800</v>
          </cell>
        </row>
        <row r="574">
          <cell r="A574" t="str">
            <v>11109</v>
          </cell>
          <cell r="B574" t="str">
            <v>โรงพยาบาลนาแก</v>
          </cell>
          <cell r="C574" t="str">
            <v>นาแก,รพช.</v>
          </cell>
          <cell r="D574" t="str">
            <v>นาแก</v>
          </cell>
          <cell r="E574">
            <v>8</v>
          </cell>
          <cell r="F574" t="str">
            <v>โรงพยาบาลชุมชน</v>
          </cell>
          <cell r="G574" t="str">
            <v>รพช.</v>
          </cell>
          <cell r="H574">
            <v>48</v>
          </cell>
          <cell r="I574" t="str">
            <v>นครพนม</v>
          </cell>
          <cell r="J574" t="str">
            <v>59</v>
          </cell>
          <cell r="K574" t="str">
            <v/>
          </cell>
          <cell r="L574" t="str">
            <v>F2</v>
          </cell>
          <cell r="M574">
            <v>14</v>
          </cell>
          <cell r="N574" t="str">
            <v>F2 60,000-90,000</v>
          </cell>
          <cell r="O574" t="str">
            <v>001110900</v>
          </cell>
        </row>
        <row r="575">
          <cell r="A575" t="str">
            <v>11110</v>
          </cell>
          <cell r="B575" t="str">
            <v>โรงพยาบาลศรีสงคราม</v>
          </cell>
          <cell r="C575" t="str">
            <v>ศรีสงคราม,รพช.</v>
          </cell>
          <cell r="D575" t="str">
            <v>ศรีสงคราม</v>
          </cell>
          <cell r="E575">
            <v>8</v>
          </cell>
          <cell r="F575" t="str">
            <v>โรงพยาบาลชุมชน</v>
          </cell>
          <cell r="G575" t="str">
            <v>รพช.</v>
          </cell>
          <cell r="H575">
            <v>48</v>
          </cell>
          <cell r="I575" t="str">
            <v>นครพนม</v>
          </cell>
          <cell r="J575" t="str">
            <v>80</v>
          </cell>
          <cell r="K575" t="str">
            <v/>
          </cell>
          <cell r="L575" t="str">
            <v>F1</v>
          </cell>
          <cell r="M575">
            <v>11</v>
          </cell>
          <cell r="N575" t="str">
            <v>F1 50,000-100,000</v>
          </cell>
          <cell r="O575" t="str">
            <v>001111000</v>
          </cell>
        </row>
        <row r="576">
          <cell r="A576" t="str">
            <v>11111</v>
          </cell>
          <cell r="B576" t="str">
            <v>โรงพยาบาลนาหว้า</v>
          </cell>
          <cell r="C576" t="str">
            <v>นาหว้า,รพช.</v>
          </cell>
          <cell r="D576" t="str">
            <v>นาหว้า</v>
          </cell>
          <cell r="E576">
            <v>8</v>
          </cell>
          <cell r="F576" t="str">
            <v>โรงพยาบาลชุมชน</v>
          </cell>
          <cell r="G576" t="str">
            <v>รพช.</v>
          </cell>
          <cell r="H576">
            <v>48</v>
          </cell>
          <cell r="I576" t="str">
            <v>นครพนม</v>
          </cell>
          <cell r="J576" t="str">
            <v>38</v>
          </cell>
          <cell r="K576" t="str">
            <v/>
          </cell>
          <cell r="L576" t="str">
            <v>F2</v>
          </cell>
          <cell r="M576">
            <v>15</v>
          </cell>
          <cell r="N576" t="str">
            <v>F2 30,000-=60,000</v>
          </cell>
          <cell r="O576" t="str">
            <v>001111100</v>
          </cell>
        </row>
        <row r="577">
          <cell r="A577" t="str">
            <v>11112</v>
          </cell>
          <cell r="B577" t="str">
            <v>โรงพยาบาลโพนสวรรค์</v>
          </cell>
          <cell r="C577" t="str">
            <v>โพนสวรรค์,รพช.</v>
          </cell>
          <cell r="D577" t="str">
            <v>โพนสวรรค์</v>
          </cell>
          <cell r="E577">
            <v>8</v>
          </cell>
          <cell r="F577" t="str">
            <v>โรงพยาบาลชุมชน</v>
          </cell>
          <cell r="G577" t="str">
            <v>รพช.</v>
          </cell>
          <cell r="H577">
            <v>48</v>
          </cell>
          <cell r="I577" t="str">
            <v>นครพนม</v>
          </cell>
          <cell r="J577" t="str">
            <v>40</v>
          </cell>
          <cell r="K577" t="str">
            <v/>
          </cell>
          <cell r="L577" t="str">
            <v>F2</v>
          </cell>
          <cell r="M577">
            <v>15</v>
          </cell>
          <cell r="N577" t="str">
            <v>F2 30,000-=60,000</v>
          </cell>
          <cell r="O577" t="str">
            <v>001111200</v>
          </cell>
        </row>
        <row r="578">
          <cell r="A578" t="str">
            <v>11451</v>
          </cell>
          <cell r="B578" t="str">
            <v>โรงพยาบาลสมเด็จพระยุพราชธาตุพนม</v>
          </cell>
          <cell r="C578" t="str">
            <v>สมเด็จพระยุพราชธาตุพนม,รพช.</v>
          </cell>
          <cell r="D578" t="str">
            <v>สมเด็จพระยุพราชธาตุพนม</v>
          </cell>
          <cell r="E578">
            <v>8</v>
          </cell>
          <cell r="F578" t="str">
            <v>โรงพยาบาลชุมชน</v>
          </cell>
          <cell r="G578" t="str">
            <v>รพช.</v>
          </cell>
          <cell r="H578">
            <v>48</v>
          </cell>
          <cell r="I578" t="str">
            <v>นครพนม</v>
          </cell>
          <cell r="J578" t="str">
            <v>139</v>
          </cell>
          <cell r="K578" t="str">
            <v/>
          </cell>
          <cell r="L578" t="str">
            <v>M2</v>
          </cell>
          <cell r="M578">
            <v>8</v>
          </cell>
          <cell r="N578" t="str">
            <v>M2 &gt;100</v>
          </cell>
          <cell r="O578" t="str">
            <v>001145100</v>
          </cell>
        </row>
        <row r="579">
          <cell r="A579" t="str">
            <v>40840</v>
          </cell>
          <cell r="B579" t="str">
            <v>โรงพยาบาลวังยาง</v>
          </cell>
          <cell r="C579" t="str">
            <v>วังยาง,รพช.</v>
          </cell>
          <cell r="D579" t="str">
            <v>วังยาง</v>
          </cell>
          <cell r="E579">
            <v>8</v>
          </cell>
          <cell r="F579" t="str">
            <v>โรงพยาบาลชุมชน</v>
          </cell>
          <cell r="G579" t="str">
            <v>รพช.</v>
          </cell>
          <cell r="H579">
            <v>48</v>
          </cell>
          <cell r="I579" t="str">
            <v>นครพนม</v>
          </cell>
          <cell r="J579" t="str">
            <v>10</v>
          </cell>
          <cell r="K579" t="str">
            <v>S</v>
          </cell>
          <cell r="L579" t="str">
            <v>F3</v>
          </cell>
          <cell r="M579">
            <v>18</v>
          </cell>
          <cell r="N579" t="str">
            <v>F3 15,000-25,000</v>
          </cell>
          <cell r="O579" t="str">
            <v>004084000</v>
          </cell>
        </row>
        <row r="580">
          <cell r="A580" t="str">
            <v>10666</v>
          </cell>
          <cell r="B580" t="str">
            <v>โรงพยาบาลมหาราชนครราชสีมา</v>
          </cell>
          <cell r="C580" t="str">
            <v>มหาราชนครราชสีมา,รพศ.</v>
          </cell>
          <cell r="D580" t="str">
            <v>มหาราชนครราชสีมา</v>
          </cell>
          <cell r="E580">
            <v>9</v>
          </cell>
          <cell r="F580" t="str">
            <v>โรงพยาบาลศูนย์</v>
          </cell>
          <cell r="G580" t="str">
            <v>รพศ.</v>
          </cell>
          <cell r="H580">
            <v>30</v>
          </cell>
          <cell r="I580" t="str">
            <v>นครราชสีมา</v>
          </cell>
          <cell r="J580" t="str">
            <v>1619</v>
          </cell>
          <cell r="K580" t="str">
            <v>S</v>
          </cell>
          <cell r="L580" t="str">
            <v>A</v>
          </cell>
          <cell r="M580">
            <v>1</v>
          </cell>
          <cell r="N580" t="str">
            <v>A &gt;1000</v>
          </cell>
          <cell r="O580" t="str">
            <v>001066600</v>
          </cell>
        </row>
        <row r="581">
          <cell r="A581" t="str">
            <v>10871</v>
          </cell>
          <cell r="B581" t="str">
            <v>โรงพยาบาลครบุรี</v>
          </cell>
          <cell r="C581" t="str">
            <v>ครบุรี,รพช.</v>
          </cell>
          <cell r="D581" t="str">
            <v>ครบุรี</v>
          </cell>
          <cell r="E581">
            <v>9</v>
          </cell>
          <cell r="F581" t="str">
            <v>โรงพยาบาลชุมชน</v>
          </cell>
          <cell r="G581" t="str">
            <v>รพช.</v>
          </cell>
          <cell r="H581">
            <v>30</v>
          </cell>
          <cell r="I581" t="str">
            <v>นครราชสีมา</v>
          </cell>
          <cell r="J581" t="str">
            <v>94</v>
          </cell>
          <cell r="K581" t="str">
            <v/>
          </cell>
          <cell r="L581" t="str">
            <v>M2</v>
          </cell>
          <cell r="M581">
            <v>9</v>
          </cell>
          <cell r="N581" t="str">
            <v>M2 &lt;=100</v>
          </cell>
          <cell r="O581" t="str">
            <v>001087100</v>
          </cell>
        </row>
        <row r="582">
          <cell r="A582" t="str">
            <v>10872</v>
          </cell>
          <cell r="B582" t="str">
            <v>โรงพยาบาลเสิงสาง</v>
          </cell>
          <cell r="C582" t="str">
            <v>เสิงสาง,รพช.</v>
          </cell>
          <cell r="D582" t="str">
            <v>เสิงสาง</v>
          </cell>
          <cell r="E582">
            <v>9</v>
          </cell>
          <cell r="F582" t="str">
            <v>โรงพยาบาลชุมชน</v>
          </cell>
          <cell r="G582" t="str">
            <v>รพช.</v>
          </cell>
          <cell r="H582">
            <v>30</v>
          </cell>
          <cell r="I582" t="str">
            <v>นครราชสีมา</v>
          </cell>
          <cell r="J582" t="str">
            <v>55</v>
          </cell>
          <cell r="K582" t="str">
            <v/>
          </cell>
          <cell r="L582" t="str">
            <v>F2</v>
          </cell>
          <cell r="M582">
            <v>14</v>
          </cell>
          <cell r="N582" t="str">
            <v>F2 60,000-90,000</v>
          </cell>
          <cell r="O582" t="str">
            <v>001087200</v>
          </cell>
        </row>
        <row r="583">
          <cell r="A583" t="str">
            <v>10873</v>
          </cell>
          <cell r="B583" t="str">
            <v>โรงพยาบาลคง</v>
          </cell>
          <cell r="C583" t="str">
            <v>คง,รพช.</v>
          </cell>
          <cell r="D583" t="str">
            <v>คง</v>
          </cell>
          <cell r="E583">
            <v>9</v>
          </cell>
          <cell r="F583" t="str">
            <v>โรงพยาบาลชุมชน</v>
          </cell>
          <cell r="G583" t="str">
            <v>รพช.</v>
          </cell>
          <cell r="H583">
            <v>30</v>
          </cell>
          <cell r="I583" t="str">
            <v>นครราชสีมา</v>
          </cell>
          <cell r="J583" t="str">
            <v>69</v>
          </cell>
          <cell r="K583" t="str">
            <v/>
          </cell>
          <cell r="L583" t="str">
            <v>F2</v>
          </cell>
          <cell r="M583">
            <v>14</v>
          </cell>
          <cell r="N583" t="str">
            <v>F2 60,000-90,000</v>
          </cell>
          <cell r="O583" t="str">
            <v>001087300</v>
          </cell>
        </row>
        <row r="584">
          <cell r="A584" t="str">
            <v>10874</v>
          </cell>
          <cell r="B584" t="str">
            <v>โรงพยาบาลบ้านเหลื่อม</v>
          </cell>
          <cell r="C584" t="str">
            <v>บ้านเหลื่อม,รพช.</v>
          </cell>
          <cell r="D584" t="str">
            <v>บ้านเหลื่อม</v>
          </cell>
          <cell r="E584">
            <v>9</v>
          </cell>
          <cell r="F584" t="str">
            <v>โรงพยาบาลชุมชน</v>
          </cell>
          <cell r="G584" t="str">
            <v>รพช.</v>
          </cell>
          <cell r="H584">
            <v>30</v>
          </cell>
          <cell r="I584" t="str">
            <v>นครราชสีมา</v>
          </cell>
          <cell r="J584" t="str">
            <v>40</v>
          </cell>
          <cell r="K584" t="str">
            <v/>
          </cell>
          <cell r="L584" t="str">
            <v>F2</v>
          </cell>
          <cell r="M584">
            <v>16</v>
          </cell>
          <cell r="N584" t="str">
            <v>F2 &lt;=30,000</v>
          </cell>
          <cell r="O584" t="str">
            <v>001087400</v>
          </cell>
        </row>
        <row r="585">
          <cell r="A585" t="str">
            <v>10875</v>
          </cell>
          <cell r="B585" t="str">
            <v>โรงพยาบาลจักราช</v>
          </cell>
          <cell r="C585" t="str">
            <v>จักราช,รพช.</v>
          </cell>
          <cell r="D585" t="str">
            <v>จักราช</v>
          </cell>
          <cell r="E585">
            <v>9</v>
          </cell>
          <cell r="F585" t="str">
            <v>โรงพยาบาลชุมชน</v>
          </cell>
          <cell r="G585" t="str">
            <v>รพช.</v>
          </cell>
          <cell r="H585">
            <v>30</v>
          </cell>
          <cell r="I585" t="str">
            <v>นครราชสีมา</v>
          </cell>
          <cell r="J585" t="str">
            <v>64</v>
          </cell>
          <cell r="K585" t="str">
            <v/>
          </cell>
          <cell r="L585" t="str">
            <v>F1</v>
          </cell>
          <cell r="M585">
            <v>11</v>
          </cell>
          <cell r="N585" t="str">
            <v>F1 50,000-100,000</v>
          </cell>
          <cell r="O585" t="str">
            <v>001087500</v>
          </cell>
        </row>
        <row r="586">
          <cell r="A586" t="str">
            <v>10876</v>
          </cell>
          <cell r="B586" t="str">
            <v>โรงพยาบาลโชคชัย</v>
          </cell>
          <cell r="C586" t="str">
            <v>โชคชัย,รพช.</v>
          </cell>
          <cell r="D586" t="str">
            <v>โชคชัย</v>
          </cell>
          <cell r="E586">
            <v>9</v>
          </cell>
          <cell r="F586" t="str">
            <v>โรงพยาบาลชุมชน</v>
          </cell>
          <cell r="G586" t="str">
            <v>รพช.</v>
          </cell>
          <cell r="H586">
            <v>30</v>
          </cell>
          <cell r="I586" t="str">
            <v>นครราชสีมา</v>
          </cell>
          <cell r="J586" t="str">
            <v>91</v>
          </cell>
          <cell r="K586" t="str">
            <v/>
          </cell>
          <cell r="L586" t="str">
            <v>M2</v>
          </cell>
          <cell r="M586">
            <v>9</v>
          </cell>
          <cell r="N586" t="str">
            <v>M2 &lt;=100</v>
          </cell>
          <cell r="O586" t="str">
            <v>001087600</v>
          </cell>
        </row>
        <row r="587">
          <cell r="A587" t="str">
            <v>10877</v>
          </cell>
          <cell r="B587" t="str">
            <v>โรงพยาบาลด่านขุนทด</v>
          </cell>
          <cell r="C587" t="str">
            <v>ด่านขุนทด,รพช.</v>
          </cell>
          <cell r="D587" t="str">
            <v>ด่านขุนทด</v>
          </cell>
          <cell r="E587">
            <v>9</v>
          </cell>
          <cell r="F587" t="str">
            <v>โรงพยาบาลชุมชน</v>
          </cell>
          <cell r="G587" t="str">
            <v>รพช.</v>
          </cell>
          <cell r="H587">
            <v>30</v>
          </cell>
          <cell r="I587" t="str">
            <v>นครราชสีมา</v>
          </cell>
          <cell r="J587" t="str">
            <v>125</v>
          </cell>
          <cell r="K587" t="str">
            <v/>
          </cell>
          <cell r="L587" t="str">
            <v>M2</v>
          </cell>
          <cell r="M587">
            <v>8</v>
          </cell>
          <cell r="N587" t="str">
            <v>M2 &gt;100</v>
          </cell>
          <cell r="O587" t="str">
            <v>001087700</v>
          </cell>
        </row>
        <row r="588">
          <cell r="A588" t="str">
            <v>10878</v>
          </cell>
          <cell r="B588" t="str">
            <v>โรงพยาบาลโนนไทย</v>
          </cell>
          <cell r="C588" t="str">
            <v>โนนไทย,รพช.</v>
          </cell>
          <cell r="D588" t="str">
            <v>โนนไทย</v>
          </cell>
          <cell r="E588">
            <v>9</v>
          </cell>
          <cell r="F588" t="str">
            <v>โรงพยาบาลชุมชน</v>
          </cell>
          <cell r="G588" t="str">
            <v>รพช.</v>
          </cell>
          <cell r="H588">
            <v>30</v>
          </cell>
          <cell r="I588" t="str">
            <v>นครราชสีมา</v>
          </cell>
          <cell r="J588" t="str">
            <v>66</v>
          </cell>
          <cell r="K588" t="str">
            <v/>
          </cell>
          <cell r="L588" t="str">
            <v>F2</v>
          </cell>
          <cell r="M588">
            <v>14</v>
          </cell>
          <cell r="N588" t="str">
            <v>F2 60,000-90,000</v>
          </cell>
          <cell r="O588" t="str">
            <v>001087800</v>
          </cell>
        </row>
        <row r="589">
          <cell r="A589" t="str">
            <v>10879</v>
          </cell>
          <cell r="B589" t="str">
            <v>โรงพยาบาลโนนสูง</v>
          </cell>
          <cell r="C589" t="str">
            <v>โนนสูง,รพช.</v>
          </cell>
          <cell r="D589" t="str">
            <v>โนนสูง</v>
          </cell>
          <cell r="E589">
            <v>9</v>
          </cell>
          <cell r="F589" t="str">
            <v>โรงพยาบาลชุมชน</v>
          </cell>
          <cell r="G589" t="str">
            <v>รพช.</v>
          </cell>
          <cell r="H589">
            <v>30</v>
          </cell>
          <cell r="I589" t="str">
            <v>นครราชสีมา</v>
          </cell>
          <cell r="J589" t="str">
            <v>81</v>
          </cell>
          <cell r="K589" t="str">
            <v/>
          </cell>
          <cell r="L589" t="str">
            <v>F2</v>
          </cell>
          <cell r="M589">
            <v>13</v>
          </cell>
          <cell r="N589" t="str">
            <v>F2 &gt;=90,000</v>
          </cell>
          <cell r="O589" t="str">
            <v>001087900</v>
          </cell>
        </row>
        <row r="590">
          <cell r="A590" t="str">
            <v>10880</v>
          </cell>
          <cell r="B590" t="str">
            <v>โรงพยาบาลขามสะแกแสง</v>
          </cell>
          <cell r="C590" t="str">
            <v>ขามสะแกแสง,รพช.</v>
          </cell>
          <cell r="D590" t="str">
            <v>ขามสะแกแสง</v>
          </cell>
          <cell r="E590">
            <v>9</v>
          </cell>
          <cell r="F590" t="str">
            <v>โรงพยาบาลชุมชน</v>
          </cell>
          <cell r="G590" t="str">
            <v>รพช.</v>
          </cell>
          <cell r="H590">
            <v>30</v>
          </cell>
          <cell r="I590" t="str">
            <v>นครราชสีมา</v>
          </cell>
          <cell r="J590" t="str">
            <v>35</v>
          </cell>
          <cell r="K590" t="str">
            <v/>
          </cell>
          <cell r="L590" t="str">
            <v>F2</v>
          </cell>
          <cell r="M590">
            <v>15</v>
          </cell>
          <cell r="N590" t="str">
            <v>F2 30,000-=60,000</v>
          </cell>
          <cell r="O590" t="str">
            <v>001088000</v>
          </cell>
        </row>
        <row r="591">
          <cell r="A591" t="str">
            <v>10881</v>
          </cell>
          <cell r="B591" t="str">
            <v>โรงพยาบาลบัวใหญ่</v>
          </cell>
          <cell r="C591" t="str">
            <v>บัวใหญ่,รพช.</v>
          </cell>
          <cell r="D591" t="str">
            <v>บัวใหญ่</v>
          </cell>
          <cell r="E591">
            <v>9</v>
          </cell>
          <cell r="F591" t="str">
            <v>โรงพยาบาลชุมชน</v>
          </cell>
          <cell r="G591" t="str">
            <v>รพช.</v>
          </cell>
          <cell r="H591">
            <v>30</v>
          </cell>
          <cell r="I591" t="str">
            <v>นครราชสีมา</v>
          </cell>
          <cell r="J591" t="str">
            <v>124</v>
          </cell>
          <cell r="K591" t="str">
            <v/>
          </cell>
          <cell r="L591" t="str">
            <v>M2</v>
          </cell>
          <cell r="M591">
            <v>8</v>
          </cell>
          <cell r="N591" t="str">
            <v>M2 &gt;100</v>
          </cell>
          <cell r="O591" t="str">
            <v>001088100</v>
          </cell>
        </row>
        <row r="592">
          <cell r="A592" t="str">
            <v>10882</v>
          </cell>
          <cell r="B592" t="str">
            <v>โรงพยาบาลประทาย</v>
          </cell>
          <cell r="C592" t="str">
            <v>ประทาย,รพช.</v>
          </cell>
          <cell r="D592" t="str">
            <v>ประทาย</v>
          </cell>
          <cell r="E592">
            <v>9</v>
          </cell>
          <cell r="F592" t="str">
            <v>โรงพยาบาลชุมชน</v>
          </cell>
          <cell r="G592" t="str">
            <v>รพช.</v>
          </cell>
          <cell r="H592">
            <v>30</v>
          </cell>
          <cell r="I592" t="str">
            <v>นครราชสีมา</v>
          </cell>
          <cell r="J592" t="str">
            <v>84</v>
          </cell>
          <cell r="K592" t="str">
            <v/>
          </cell>
          <cell r="L592" t="str">
            <v>F1</v>
          </cell>
          <cell r="M592">
            <v>11</v>
          </cell>
          <cell r="N592" t="str">
            <v>F1 50,000-100,000</v>
          </cell>
          <cell r="O592" t="str">
            <v>001088200</v>
          </cell>
        </row>
        <row r="593">
          <cell r="A593" t="str">
            <v>10883</v>
          </cell>
          <cell r="B593" t="str">
            <v>โรงพยาบาลปักธงชัย</v>
          </cell>
          <cell r="C593" t="str">
            <v>ปักธงชัย,รพช.</v>
          </cell>
          <cell r="D593" t="str">
            <v>ปักธงชัย</v>
          </cell>
          <cell r="E593">
            <v>9</v>
          </cell>
          <cell r="F593" t="str">
            <v>โรงพยาบาลชุมชน</v>
          </cell>
          <cell r="G593" t="str">
            <v>รพช.</v>
          </cell>
          <cell r="H593">
            <v>30</v>
          </cell>
          <cell r="I593" t="str">
            <v>นครราชสีมา</v>
          </cell>
          <cell r="J593" t="str">
            <v>106</v>
          </cell>
          <cell r="K593" t="str">
            <v/>
          </cell>
          <cell r="L593" t="str">
            <v>F1</v>
          </cell>
          <cell r="M593">
            <v>10</v>
          </cell>
          <cell r="N593" t="str">
            <v>F1 &gt;=100,000</v>
          </cell>
          <cell r="O593" t="str">
            <v>001088300</v>
          </cell>
        </row>
        <row r="594">
          <cell r="A594" t="str">
            <v>10884</v>
          </cell>
          <cell r="B594" t="str">
            <v>โรงพยาบาลพิมาย</v>
          </cell>
          <cell r="C594" t="str">
            <v>พิมาย,รพช.</v>
          </cell>
          <cell r="D594" t="str">
            <v>พิมาย</v>
          </cell>
          <cell r="E594">
            <v>9</v>
          </cell>
          <cell r="F594" t="str">
            <v>โรงพยาบาลชุมชน</v>
          </cell>
          <cell r="G594" t="str">
            <v>รพช.</v>
          </cell>
          <cell r="H594">
            <v>30</v>
          </cell>
          <cell r="I594" t="str">
            <v>นครราชสีมา</v>
          </cell>
          <cell r="J594" t="str">
            <v>144</v>
          </cell>
          <cell r="K594" t="str">
            <v/>
          </cell>
          <cell r="L594" t="str">
            <v>M2</v>
          </cell>
          <cell r="M594">
            <v>8</v>
          </cell>
          <cell r="N594" t="str">
            <v>M2 &gt;100</v>
          </cell>
          <cell r="O594" t="str">
            <v>001088400</v>
          </cell>
        </row>
        <row r="595">
          <cell r="A595" t="str">
            <v>10885</v>
          </cell>
          <cell r="B595" t="str">
            <v>โรงพยาบาลห้วยแถลง</v>
          </cell>
          <cell r="C595" t="str">
            <v>ห้วยแถลง,รพช.</v>
          </cell>
          <cell r="D595" t="str">
            <v>ห้วยแถลง</v>
          </cell>
          <cell r="E595">
            <v>9</v>
          </cell>
          <cell r="F595" t="str">
            <v>โรงพยาบาลชุมชน</v>
          </cell>
          <cell r="G595" t="str">
            <v>รพช.</v>
          </cell>
          <cell r="H595">
            <v>30</v>
          </cell>
          <cell r="I595" t="str">
            <v>นครราชสีมา</v>
          </cell>
          <cell r="J595" t="str">
            <v>72</v>
          </cell>
          <cell r="K595" t="str">
            <v/>
          </cell>
          <cell r="L595" t="str">
            <v>F2</v>
          </cell>
          <cell r="M595">
            <v>14</v>
          </cell>
          <cell r="N595" t="str">
            <v>F2 60,000-90,000</v>
          </cell>
          <cell r="O595" t="str">
            <v>001088500</v>
          </cell>
        </row>
        <row r="596">
          <cell r="A596" t="str">
            <v>10886</v>
          </cell>
          <cell r="B596" t="str">
            <v>โรงพยาบาลชุมพวง</v>
          </cell>
          <cell r="C596" t="str">
            <v>ชุมพวง,รพช.</v>
          </cell>
          <cell r="D596" t="str">
            <v>ชุมพวง</v>
          </cell>
          <cell r="E596">
            <v>9</v>
          </cell>
          <cell r="F596" t="str">
            <v>โรงพยาบาลชุมชน</v>
          </cell>
          <cell r="G596" t="str">
            <v>รพช.</v>
          </cell>
          <cell r="H596">
            <v>30</v>
          </cell>
          <cell r="I596" t="str">
            <v>นครราชสีมา</v>
          </cell>
          <cell r="J596" t="str">
            <v>89</v>
          </cell>
          <cell r="K596" t="str">
            <v/>
          </cell>
          <cell r="L596" t="str">
            <v>F1</v>
          </cell>
          <cell r="M596">
            <v>11</v>
          </cell>
          <cell r="N596" t="str">
            <v>F1 50,000-100,000</v>
          </cell>
          <cell r="O596" t="str">
            <v>001088600</v>
          </cell>
        </row>
        <row r="597">
          <cell r="A597" t="str">
            <v>10887</v>
          </cell>
          <cell r="B597" t="str">
            <v>โรงพยาบาลสูงเนิน</v>
          </cell>
          <cell r="C597" t="str">
            <v>สูงเนิน,รพช.</v>
          </cell>
          <cell r="D597" t="str">
            <v>สูงเนิน</v>
          </cell>
          <cell r="E597">
            <v>9</v>
          </cell>
          <cell r="F597" t="str">
            <v>โรงพยาบาลชุมชน</v>
          </cell>
          <cell r="G597" t="str">
            <v>รพช.</v>
          </cell>
          <cell r="H597">
            <v>30</v>
          </cell>
          <cell r="I597" t="str">
            <v>นครราชสีมา</v>
          </cell>
          <cell r="J597" t="str">
            <v>121</v>
          </cell>
          <cell r="K597" t="str">
            <v/>
          </cell>
          <cell r="L597" t="str">
            <v>F1</v>
          </cell>
          <cell r="M597">
            <v>11</v>
          </cell>
          <cell r="N597" t="str">
            <v>F1 50,000-100,000</v>
          </cell>
          <cell r="O597" t="str">
            <v>001088700</v>
          </cell>
        </row>
        <row r="598">
          <cell r="A598" t="str">
            <v>10888</v>
          </cell>
          <cell r="B598" t="str">
            <v>โรงพยาบาลขามทะเลสอ</v>
          </cell>
          <cell r="C598" t="str">
            <v>ขามทะเลสอ,รพช.</v>
          </cell>
          <cell r="D598" t="str">
            <v>ขามทะเลสอ</v>
          </cell>
          <cell r="E598">
            <v>9</v>
          </cell>
          <cell r="F598" t="str">
            <v>โรงพยาบาลชุมชน</v>
          </cell>
          <cell r="G598" t="str">
            <v>รพช.</v>
          </cell>
          <cell r="H598">
            <v>30</v>
          </cell>
          <cell r="I598" t="str">
            <v>นครราชสีมา</v>
          </cell>
          <cell r="J598" t="str">
            <v>34</v>
          </cell>
          <cell r="K598" t="str">
            <v/>
          </cell>
          <cell r="L598" t="str">
            <v>F2</v>
          </cell>
          <cell r="M598">
            <v>16</v>
          </cell>
          <cell r="N598" t="str">
            <v>F2 &lt;=30,000</v>
          </cell>
          <cell r="O598" t="str">
            <v>001088800</v>
          </cell>
        </row>
        <row r="599">
          <cell r="A599" t="str">
            <v>10889</v>
          </cell>
          <cell r="B599" t="str">
            <v>โรงพยาบาลสีคิ้ว</v>
          </cell>
          <cell r="C599" t="str">
            <v>สีคิ้ว,รพช.</v>
          </cell>
          <cell r="D599" t="str">
            <v>สีคิ้ว</v>
          </cell>
          <cell r="E599">
            <v>9</v>
          </cell>
          <cell r="F599" t="str">
            <v>โรงพยาบาลชุมชน</v>
          </cell>
          <cell r="G599" t="str">
            <v>รพช.</v>
          </cell>
          <cell r="H599">
            <v>30</v>
          </cell>
          <cell r="I599" t="str">
            <v>นครราชสีมา</v>
          </cell>
          <cell r="J599" t="str">
            <v>133</v>
          </cell>
          <cell r="K599" t="str">
            <v/>
          </cell>
          <cell r="L599" t="str">
            <v>F1</v>
          </cell>
          <cell r="M599">
            <v>10</v>
          </cell>
          <cell r="N599" t="str">
            <v>F1 &gt;=100,000</v>
          </cell>
          <cell r="O599" t="str">
            <v>001088900</v>
          </cell>
        </row>
        <row r="600">
          <cell r="A600" t="str">
            <v>10890</v>
          </cell>
          <cell r="B600" t="str">
            <v>โรงพยาบาลปากช่องนานา</v>
          </cell>
          <cell r="C600" t="str">
            <v>ปากช่องนานา,รพท.</v>
          </cell>
          <cell r="D600" t="str">
            <v>ปากช่องนานา</v>
          </cell>
          <cell r="E600">
            <v>9</v>
          </cell>
          <cell r="F600" t="str">
            <v>โรงพยาบาลทั่วไป</v>
          </cell>
          <cell r="G600" t="str">
            <v>รพท.</v>
          </cell>
          <cell r="H600">
            <v>30</v>
          </cell>
          <cell r="I600" t="str">
            <v>นครราชสีมา</v>
          </cell>
          <cell r="J600" t="str">
            <v>238</v>
          </cell>
          <cell r="K600" t="str">
            <v/>
          </cell>
          <cell r="L600" t="str">
            <v>M1</v>
          </cell>
          <cell r="M600">
            <v>6</v>
          </cell>
          <cell r="N600" t="str">
            <v>M1 &gt;200</v>
          </cell>
          <cell r="O600" t="str">
            <v>001089000</v>
          </cell>
        </row>
        <row r="601">
          <cell r="A601" t="str">
            <v>10891</v>
          </cell>
          <cell r="B601" t="str">
            <v>โรงพยาบาลหนองบุญมาก</v>
          </cell>
          <cell r="C601" t="str">
            <v>หนองบุญมาก,รพช.</v>
          </cell>
          <cell r="D601" t="str">
            <v>หนองบุญมาก</v>
          </cell>
          <cell r="E601">
            <v>9</v>
          </cell>
          <cell r="F601" t="str">
            <v>โรงพยาบาลชุมชน</v>
          </cell>
          <cell r="G601" t="str">
            <v>รพช.</v>
          </cell>
          <cell r="H601">
            <v>30</v>
          </cell>
          <cell r="I601" t="str">
            <v>นครราชสีมา</v>
          </cell>
          <cell r="J601" t="str">
            <v>74</v>
          </cell>
          <cell r="K601" t="str">
            <v/>
          </cell>
          <cell r="L601" t="str">
            <v>F2</v>
          </cell>
          <cell r="M601">
            <v>14</v>
          </cell>
          <cell r="N601" t="str">
            <v>F2 60,000-90,000</v>
          </cell>
          <cell r="O601" t="str">
            <v>001089100</v>
          </cell>
        </row>
        <row r="602">
          <cell r="A602" t="str">
            <v>10892</v>
          </cell>
          <cell r="B602" t="str">
            <v>โรงพยาบาลแก้งสนามนาง</v>
          </cell>
          <cell r="C602" t="str">
            <v>แก้งสนามนาง,รพช.</v>
          </cell>
          <cell r="D602" t="str">
            <v>แก้งสนามนาง</v>
          </cell>
          <cell r="E602">
            <v>9</v>
          </cell>
          <cell r="F602" t="str">
            <v>โรงพยาบาลชุมชน</v>
          </cell>
          <cell r="G602" t="str">
            <v>รพช.</v>
          </cell>
          <cell r="H602">
            <v>30</v>
          </cell>
          <cell r="I602" t="str">
            <v>นครราชสีมา</v>
          </cell>
          <cell r="J602" t="str">
            <v>42</v>
          </cell>
          <cell r="K602" t="str">
            <v/>
          </cell>
          <cell r="L602" t="str">
            <v>F2</v>
          </cell>
          <cell r="M602">
            <v>15</v>
          </cell>
          <cell r="N602" t="str">
            <v>F2 30,000-=60,000</v>
          </cell>
          <cell r="O602" t="str">
            <v>001089200</v>
          </cell>
        </row>
        <row r="603">
          <cell r="A603" t="str">
            <v>10893</v>
          </cell>
          <cell r="B603" t="str">
            <v>โรงพยาบาลโนนแดง</v>
          </cell>
          <cell r="C603" t="str">
            <v>โนนแดง,รพช.</v>
          </cell>
          <cell r="D603" t="str">
            <v>โนนแดง</v>
          </cell>
          <cell r="E603">
            <v>9</v>
          </cell>
          <cell r="F603" t="str">
            <v>โรงพยาบาลชุมชน</v>
          </cell>
          <cell r="G603" t="str">
            <v>รพช.</v>
          </cell>
          <cell r="H603">
            <v>30</v>
          </cell>
          <cell r="I603" t="str">
            <v>นครราชสีมา</v>
          </cell>
          <cell r="J603" t="str">
            <v>49</v>
          </cell>
          <cell r="K603" t="str">
            <v/>
          </cell>
          <cell r="L603" t="str">
            <v>F2</v>
          </cell>
          <cell r="M603">
            <v>16</v>
          </cell>
          <cell r="N603" t="str">
            <v>F2 &lt;=30,000</v>
          </cell>
          <cell r="O603" t="str">
            <v>001089300</v>
          </cell>
        </row>
        <row r="604">
          <cell r="A604" t="str">
            <v>10894</v>
          </cell>
          <cell r="B604" t="str">
            <v>โรงพยาบาลวังน้ำเขียว</v>
          </cell>
          <cell r="C604" t="str">
            <v>วังน้ำเขียว,รพช.</v>
          </cell>
          <cell r="D604" t="str">
            <v>วังน้ำเขียว</v>
          </cell>
          <cell r="E604">
            <v>9</v>
          </cell>
          <cell r="F604" t="str">
            <v>โรงพยาบาลชุมชน</v>
          </cell>
          <cell r="G604" t="str">
            <v>รพช.</v>
          </cell>
          <cell r="H604">
            <v>30</v>
          </cell>
          <cell r="I604" t="str">
            <v>นครราชสีมา</v>
          </cell>
          <cell r="J604" t="str">
            <v>42</v>
          </cell>
          <cell r="K604" t="str">
            <v/>
          </cell>
          <cell r="L604" t="str">
            <v>F2</v>
          </cell>
          <cell r="M604">
            <v>15</v>
          </cell>
          <cell r="N604" t="str">
            <v>F2 30,000-=60,000</v>
          </cell>
          <cell r="O604" t="str">
            <v>001089400</v>
          </cell>
        </row>
        <row r="605">
          <cell r="A605" t="str">
            <v>11602</v>
          </cell>
          <cell r="B605" t="str">
            <v>โรงพยาบาลเฉลิมพระเกียรติสมเด็จย่า 100 ปี</v>
          </cell>
          <cell r="C605" t="str">
            <v>เฉลิมพระเกียรติสมเด็จย่า 100 ปี,รพช.</v>
          </cell>
          <cell r="D605" t="str">
            <v>เฉลิมพระเกียรติสมเด็จย่า 100 ปี</v>
          </cell>
          <cell r="E605">
            <v>9</v>
          </cell>
          <cell r="F605" t="str">
            <v>โรงพยาบาลชุมชน</v>
          </cell>
          <cell r="G605" t="str">
            <v>รพช.</v>
          </cell>
          <cell r="H605">
            <v>30</v>
          </cell>
          <cell r="I605" t="str">
            <v>นครราชสีมา</v>
          </cell>
          <cell r="J605" t="str">
            <v>34</v>
          </cell>
          <cell r="K605" t="str">
            <v/>
          </cell>
          <cell r="L605" t="str">
            <v>F2</v>
          </cell>
          <cell r="M605">
            <v>16</v>
          </cell>
          <cell r="N605" t="str">
            <v>F2 &lt;=30,000</v>
          </cell>
          <cell r="O605" t="str">
            <v>001160200</v>
          </cell>
        </row>
        <row r="606">
          <cell r="A606" t="str">
            <v>11608</v>
          </cell>
          <cell r="B606" t="str">
            <v>โรงพยาบาลลำทะเมนชัย</v>
          </cell>
          <cell r="C606" t="str">
            <v>ลำทะเมนชัย,รพช.</v>
          </cell>
          <cell r="D606" t="str">
            <v>ลำทะเมนชัย</v>
          </cell>
          <cell r="E606">
            <v>9</v>
          </cell>
          <cell r="F606" t="str">
            <v>โรงพยาบาลชุมชน</v>
          </cell>
          <cell r="G606" t="str">
            <v>รพช.</v>
          </cell>
          <cell r="H606">
            <v>30</v>
          </cell>
          <cell r="I606" t="str">
            <v>นครราชสีมา</v>
          </cell>
          <cell r="J606" t="str">
            <v>34</v>
          </cell>
          <cell r="K606" t="str">
            <v/>
          </cell>
          <cell r="L606" t="str">
            <v>F2</v>
          </cell>
          <cell r="M606">
            <v>15</v>
          </cell>
          <cell r="N606" t="str">
            <v>F2 30,000-=60,000</v>
          </cell>
          <cell r="O606" t="str">
            <v>001160800</v>
          </cell>
        </row>
        <row r="607">
          <cell r="A607" t="str">
            <v>22456</v>
          </cell>
          <cell r="B607" t="str">
            <v>โรงพยาบาลพระทองคำ เฉลิมพระเกียรติ 80 พรรษา</v>
          </cell>
          <cell r="C607" t="str">
            <v>พระทองคำ เฉลิมพระเกียรติ 80 พรรษา,รพช.</v>
          </cell>
          <cell r="D607" t="str">
            <v>พระทองคำ เฉลิมพระเกียรติ 80 พรรษา</v>
          </cell>
          <cell r="E607">
            <v>9</v>
          </cell>
          <cell r="F607" t="str">
            <v>โรงพยาบาลชุมชน</v>
          </cell>
          <cell r="G607" t="str">
            <v>รพช.</v>
          </cell>
          <cell r="H607">
            <v>30</v>
          </cell>
          <cell r="I607" t="str">
            <v>นครราชสีมา</v>
          </cell>
          <cell r="J607" t="str">
            <v>34</v>
          </cell>
          <cell r="K607" t="str">
            <v/>
          </cell>
          <cell r="L607" t="str">
            <v>F2</v>
          </cell>
          <cell r="M607">
            <v>15</v>
          </cell>
          <cell r="N607" t="str">
            <v>F2 30,000-=60,000</v>
          </cell>
          <cell r="O607" t="str">
            <v>002245600</v>
          </cell>
        </row>
        <row r="608">
          <cell r="A608" t="str">
            <v>23839</v>
          </cell>
          <cell r="B608" t="str">
            <v>โรงพยาบาลเทพรัตน์นครราชสีมา</v>
          </cell>
          <cell r="C608" t="str">
            <v>เทพรัตน์นครราชสีมา,รพท.</v>
          </cell>
          <cell r="D608" t="str">
            <v>เทพรัตน์นครราชสีมา</v>
          </cell>
          <cell r="E608">
            <v>9</v>
          </cell>
          <cell r="F608" t="str">
            <v>โรงพยาบาลทั่วไป</v>
          </cell>
          <cell r="G608" t="str">
            <v>รพท.</v>
          </cell>
          <cell r="H608">
            <v>30</v>
          </cell>
          <cell r="I608" t="str">
            <v>นครราชสีมา</v>
          </cell>
          <cell r="J608" t="str">
            <v>200</v>
          </cell>
          <cell r="K608" t="str">
            <v>S</v>
          </cell>
          <cell r="L608" t="str">
            <v>M1</v>
          </cell>
          <cell r="M608">
            <v>7</v>
          </cell>
          <cell r="N608" t="str">
            <v>M1 &lt;=200</v>
          </cell>
          <cell r="O608" t="str">
            <v>002383900</v>
          </cell>
        </row>
        <row r="609">
          <cell r="A609" t="str">
            <v>24692</v>
          </cell>
          <cell r="B609" t="str">
            <v>โรงพยาบาลเฉลิมพระเกียรติ</v>
          </cell>
          <cell r="C609" t="str">
            <v>เฉลิมพระเกียรติ,รพช.</v>
          </cell>
          <cell r="D609" t="str">
            <v>เฉลิมพระเกียรติ</v>
          </cell>
          <cell r="E609">
            <v>9</v>
          </cell>
          <cell r="F609" t="str">
            <v>โรงพยาบาลชุมชน</v>
          </cell>
          <cell r="G609" t="str">
            <v>รพช.</v>
          </cell>
          <cell r="H609">
            <v>30</v>
          </cell>
          <cell r="I609" t="str">
            <v>นครราชสีมา</v>
          </cell>
          <cell r="J609" t="str">
            <v>34</v>
          </cell>
          <cell r="K609" t="str">
            <v>S</v>
          </cell>
          <cell r="L609" t="str">
            <v>F3</v>
          </cell>
          <cell r="M609">
            <v>17</v>
          </cell>
          <cell r="N609" t="str">
            <v>F3 &gt;=25,000</v>
          </cell>
          <cell r="O609" t="str">
            <v>002469200</v>
          </cell>
        </row>
        <row r="610">
          <cell r="A610" t="str">
            <v>27839</v>
          </cell>
          <cell r="B610" t="str">
            <v>โรงพยาบาลบัวลาย</v>
          </cell>
          <cell r="C610" t="str">
            <v>บัวลาย,รพช.</v>
          </cell>
          <cell r="D610" t="str">
            <v>บัวลาย</v>
          </cell>
          <cell r="E610">
            <v>9</v>
          </cell>
          <cell r="F610" t="str">
            <v>โรงพยาบาลชุมชน</v>
          </cell>
          <cell r="G610" t="str">
            <v>รพช.</v>
          </cell>
          <cell r="H610">
            <v>30</v>
          </cell>
          <cell r="I610" t="str">
            <v>นครราชสีมา</v>
          </cell>
          <cell r="J610" t="str">
            <v>30</v>
          </cell>
          <cell r="K610" t="str">
            <v>S</v>
          </cell>
          <cell r="L610" t="str">
            <v>F3</v>
          </cell>
          <cell r="M610">
            <v>18</v>
          </cell>
          <cell r="N610" t="str">
            <v>F3 15,000-25,000</v>
          </cell>
          <cell r="O610" t="str">
            <v>002783900</v>
          </cell>
        </row>
        <row r="611">
          <cell r="A611" t="str">
            <v>27840</v>
          </cell>
          <cell r="B611" t="str">
            <v>โรงพยาบาลสีดา</v>
          </cell>
          <cell r="C611" t="str">
            <v>สีดา,รพช.</v>
          </cell>
          <cell r="D611" t="str">
            <v>สีดา</v>
          </cell>
          <cell r="E611">
            <v>9</v>
          </cell>
          <cell r="F611" t="str">
            <v>โรงพยาบาลชุมชน</v>
          </cell>
          <cell r="G611" t="str">
            <v>รพช.</v>
          </cell>
          <cell r="H611">
            <v>30</v>
          </cell>
          <cell r="I611" t="str">
            <v>นครราชสีมา</v>
          </cell>
          <cell r="J611" t="str">
            <v>30</v>
          </cell>
          <cell r="K611" t="str">
            <v>S</v>
          </cell>
          <cell r="L611" t="str">
            <v>F3</v>
          </cell>
          <cell r="M611">
            <v>18</v>
          </cell>
          <cell r="N611" t="str">
            <v>F3 15,000-25,000</v>
          </cell>
          <cell r="O611" t="str">
            <v>002784000</v>
          </cell>
        </row>
        <row r="612">
          <cell r="A612" t="str">
            <v>27841</v>
          </cell>
          <cell r="B612" t="str">
            <v>โรงพยาบาลเทพารักษ์</v>
          </cell>
          <cell r="C612" t="str">
            <v>เทพารักษ์,รพช.</v>
          </cell>
          <cell r="D612" t="str">
            <v>เทพารักษ์</v>
          </cell>
          <cell r="E612">
            <v>9</v>
          </cell>
          <cell r="F612" t="str">
            <v>โรงพยาบาลชุมชน</v>
          </cell>
          <cell r="G612" t="str">
            <v>รพช.</v>
          </cell>
          <cell r="H612">
            <v>30</v>
          </cell>
          <cell r="I612" t="str">
            <v>นครราชสีมา</v>
          </cell>
          <cell r="J612" t="str">
            <v>30</v>
          </cell>
          <cell r="K612" t="str">
            <v>S</v>
          </cell>
          <cell r="L612" t="str">
            <v>F3</v>
          </cell>
          <cell r="M612">
            <v>18</v>
          </cell>
          <cell r="N612" t="str">
            <v>F3 15,000-25,000</v>
          </cell>
          <cell r="O612" t="str">
            <v>002784100</v>
          </cell>
        </row>
        <row r="613">
          <cell r="A613" t="str">
            <v>10667</v>
          </cell>
          <cell r="B613" t="str">
            <v>โรงพยาบาลบุรีรัมย์</v>
          </cell>
          <cell r="C613" t="str">
            <v>บุรีรัมย์,รพศ.</v>
          </cell>
          <cell r="D613" t="str">
            <v>บุรีรัมย์</v>
          </cell>
          <cell r="E613">
            <v>9</v>
          </cell>
          <cell r="F613" t="str">
            <v>โรงพยาบาลศูนย์</v>
          </cell>
          <cell r="G613" t="str">
            <v>รพศ.</v>
          </cell>
          <cell r="H613">
            <v>31</v>
          </cell>
          <cell r="I613" t="str">
            <v>บุรีรัมย์</v>
          </cell>
          <cell r="J613" t="str">
            <v>887</v>
          </cell>
          <cell r="K613" t="str">
            <v/>
          </cell>
          <cell r="L613" t="str">
            <v>A</v>
          </cell>
          <cell r="M613">
            <v>2</v>
          </cell>
          <cell r="N613" t="str">
            <v>A &gt;700 to &lt;1000</v>
          </cell>
          <cell r="O613" t="str">
            <v>001066700</v>
          </cell>
        </row>
        <row r="614">
          <cell r="A614" t="str">
            <v>10895</v>
          </cell>
          <cell r="B614" t="str">
            <v>โรงพยาบาลคูเมือง</v>
          </cell>
          <cell r="C614" t="str">
            <v>คูเมือง,รพช.</v>
          </cell>
          <cell r="D614" t="str">
            <v>คูเมือง</v>
          </cell>
          <cell r="E614">
            <v>9</v>
          </cell>
          <cell r="F614" t="str">
            <v>โรงพยาบาลชุมชน</v>
          </cell>
          <cell r="G614" t="str">
            <v>รพช.</v>
          </cell>
          <cell r="H614">
            <v>31</v>
          </cell>
          <cell r="I614" t="str">
            <v>บุรีรัมย์</v>
          </cell>
          <cell r="J614" t="str">
            <v>80</v>
          </cell>
          <cell r="K614" t="str">
            <v/>
          </cell>
          <cell r="L614" t="str">
            <v>F2</v>
          </cell>
          <cell r="M614">
            <v>14</v>
          </cell>
          <cell r="N614" t="str">
            <v>F2 60,000-90,000</v>
          </cell>
          <cell r="O614" t="str">
            <v>001089500</v>
          </cell>
        </row>
        <row r="615">
          <cell r="A615" t="str">
            <v>10896</v>
          </cell>
          <cell r="B615" t="str">
            <v>โรงพยาบาลกระสัง</v>
          </cell>
          <cell r="C615" t="str">
            <v>กระสัง,รพช.</v>
          </cell>
          <cell r="D615" t="str">
            <v>กระสัง</v>
          </cell>
          <cell r="E615">
            <v>9</v>
          </cell>
          <cell r="F615" t="str">
            <v>โรงพยาบาลชุมชน</v>
          </cell>
          <cell r="G615" t="str">
            <v>รพช.</v>
          </cell>
          <cell r="H615">
            <v>31</v>
          </cell>
          <cell r="I615" t="str">
            <v>บุรีรัมย์</v>
          </cell>
          <cell r="J615" t="str">
            <v>88</v>
          </cell>
          <cell r="K615" t="str">
            <v/>
          </cell>
          <cell r="L615" t="str">
            <v>F2</v>
          </cell>
          <cell r="M615">
            <v>13</v>
          </cell>
          <cell r="N615" t="str">
            <v>F2 &gt;=90,000</v>
          </cell>
          <cell r="O615" t="str">
            <v>001089600</v>
          </cell>
        </row>
        <row r="616">
          <cell r="A616" t="str">
            <v>10897</v>
          </cell>
          <cell r="B616" t="str">
            <v>โรงพยาบาลนางรอง</v>
          </cell>
          <cell r="C616" t="str">
            <v>นางรอง,รพท.</v>
          </cell>
          <cell r="D616" t="str">
            <v>นางรอง</v>
          </cell>
          <cell r="E616">
            <v>9</v>
          </cell>
          <cell r="F616" t="str">
            <v>โรงพยาบาลทั่วไป</v>
          </cell>
          <cell r="G616" t="str">
            <v>รพท.</v>
          </cell>
          <cell r="H616">
            <v>31</v>
          </cell>
          <cell r="I616" t="str">
            <v>บุรีรัมย์</v>
          </cell>
          <cell r="J616" t="str">
            <v>355</v>
          </cell>
          <cell r="K616" t="str">
            <v>S</v>
          </cell>
          <cell r="L616" t="str">
            <v>M1</v>
          </cell>
          <cell r="M616">
            <v>6</v>
          </cell>
          <cell r="N616" t="str">
            <v>M1 &gt;200</v>
          </cell>
          <cell r="O616" t="str">
            <v>001089700</v>
          </cell>
        </row>
        <row r="617">
          <cell r="A617" t="str">
            <v>10898</v>
          </cell>
          <cell r="B617" t="str">
            <v>โรงพยาบาลหนองกี่</v>
          </cell>
          <cell r="C617" t="str">
            <v>หนองกี่,รพช.</v>
          </cell>
          <cell r="D617" t="str">
            <v>หนองกี่</v>
          </cell>
          <cell r="E617">
            <v>9</v>
          </cell>
          <cell r="F617" t="str">
            <v>โรงพยาบาลชุมชน</v>
          </cell>
          <cell r="G617" t="str">
            <v>รพช.</v>
          </cell>
          <cell r="H617">
            <v>31</v>
          </cell>
          <cell r="I617" t="str">
            <v>บุรีรัมย์</v>
          </cell>
          <cell r="J617" t="str">
            <v>70</v>
          </cell>
          <cell r="K617" t="str">
            <v/>
          </cell>
          <cell r="L617" t="str">
            <v>F2</v>
          </cell>
          <cell r="M617">
            <v>14</v>
          </cell>
          <cell r="N617" t="str">
            <v>F2 60,000-90,000</v>
          </cell>
          <cell r="O617" t="str">
            <v>001089800</v>
          </cell>
        </row>
        <row r="618">
          <cell r="A618" t="str">
            <v>10899</v>
          </cell>
          <cell r="B618" t="str">
            <v>โรงพยาบาลละหานทราย</v>
          </cell>
          <cell r="C618" t="str">
            <v>ละหานทราย,รพช.</v>
          </cell>
          <cell r="D618" t="str">
            <v>ละหานทราย</v>
          </cell>
          <cell r="E618">
            <v>9</v>
          </cell>
          <cell r="F618" t="str">
            <v>โรงพยาบาลชุมชน</v>
          </cell>
          <cell r="G618" t="str">
            <v>รพช.</v>
          </cell>
          <cell r="H618">
            <v>31</v>
          </cell>
          <cell r="I618" t="str">
            <v>บุรีรัมย์</v>
          </cell>
          <cell r="J618" t="str">
            <v>111</v>
          </cell>
          <cell r="K618" t="str">
            <v/>
          </cell>
          <cell r="L618" t="str">
            <v>F1</v>
          </cell>
          <cell r="M618">
            <v>11</v>
          </cell>
          <cell r="N618" t="str">
            <v>F1 50,000-100,000</v>
          </cell>
          <cell r="O618" t="str">
            <v>001089900</v>
          </cell>
        </row>
        <row r="619">
          <cell r="A619" t="str">
            <v>10900</v>
          </cell>
          <cell r="B619" t="str">
            <v>โรงพยาบาลประโคนชัย</v>
          </cell>
          <cell r="C619" t="str">
            <v>ประโคนชัย,รพช.</v>
          </cell>
          <cell r="D619" t="str">
            <v>ประโคนชัย</v>
          </cell>
          <cell r="E619">
            <v>9</v>
          </cell>
          <cell r="F619" t="str">
            <v>โรงพยาบาลชุมชน</v>
          </cell>
          <cell r="G619" t="str">
            <v>รพช.</v>
          </cell>
          <cell r="H619">
            <v>31</v>
          </cell>
          <cell r="I619" t="str">
            <v>บุรีรัมย์</v>
          </cell>
          <cell r="J619" t="str">
            <v>121</v>
          </cell>
          <cell r="K619" t="str">
            <v/>
          </cell>
          <cell r="L619" t="str">
            <v>M2</v>
          </cell>
          <cell r="M619">
            <v>8</v>
          </cell>
          <cell r="N619" t="str">
            <v>M2 &gt;100</v>
          </cell>
          <cell r="O619" t="str">
            <v>001090000</v>
          </cell>
        </row>
        <row r="620">
          <cell r="A620" t="str">
            <v>10901</v>
          </cell>
          <cell r="B620" t="str">
            <v>โรงพยาบาลบ้านกรวด</v>
          </cell>
          <cell r="C620" t="str">
            <v>บ้านกรวด,รพช.</v>
          </cell>
          <cell r="D620" t="str">
            <v>บ้านกรวด</v>
          </cell>
          <cell r="E620">
            <v>9</v>
          </cell>
          <cell r="F620" t="str">
            <v>โรงพยาบาลชุมชน</v>
          </cell>
          <cell r="G620" t="str">
            <v>รพช.</v>
          </cell>
          <cell r="H620">
            <v>31</v>
          </cell>
          <cell r="I620" t="str">
            <v>บุรีรัมย์</v>
          </cell>
          <cell r="J620" t="str">
            <v>60</v>
          </cell>
          <cell r="K620" t="str">
            <v/>
          </cell>
          <cell r="L620" t="str">
            <v>F2</v>
          </cell>
          <cell r="M620">
            <v>14</v>
          </cell>
          <cell r="N620" t="str">
            <v>F2 60,000-90,000</v>
          </cell>
          <cell r="O620" t="str">
            <v>001090100</v>
          </cell>
        </row>
        <row r="621">
          <cell r="A621" t="str">
            <v>10902</v>
          </cell>
          <cell r="B621" t="str">
            <v>โรงพยาบาลพุทไธสง</v>
          </cell>
          <cell r="C621" t="str">
            <v>พุทไธสง,รพช.</v>
          </cell>
          <cell r="D621" t="str">
            <v>พุทไธสง</v>
          </cell>
          <cell r="E621">
            <v>9</v>
          </cell>
          <cell r="F621" t="str">
            <v>โรงพยาบาลชุมชน</v>
          </cell>
          <cell r="G621" t="str">
            <v>รพช.</v>
          </cell>
          <cell r="H621">
            <v>31</v>
          </cell>
          <cell r="I621" t="str">
            <v>บุรีรัมย์</v>
          </cell>
          <cell r="J621" t="str">
            <v>61</v>
          </cell>
          <cell r="K621" t="str">
            <v/>
          </cell>
          <cell r="L621" t="str">
            <v>F1</v>
          </cell>
          <cell r="M621">
            <v>12</v>
          </cell>
          <cell r="N621" t="str">
            <v>F1 &lt;=50,000</v>
          </cell>
          <cell r="O621" t="str">
            <v>001090200</v>
          </cell>
        </row>
        <row r="622">
          <cell r="A622" t="str">
            <v>10904</v>
          </cell>
          <cell r="B622" t="str">
            <v>โรงพยาบาลลำปลายมาศ</v>
          </cell>
          <cell r="C622" t="str">
            <v>ลำปลายมาศ,รพช.</v>
          </cell>
          <cell r="D622" t="str">
            <v>ลำปลายมาศ</v>
          </cell>
          <cell r="E622">
            <v>9</v>
          </cell>
          <cell r="F622" t="str">
            <v>โรงพยาบาลชุมชน</v>
          </cell>
          <cell r="G622" t="str">
            <v>รพช.</v>
          </cell>
          <cell r="H622">
            <v>31</v>
          </cell>
          <cell r="I622" t="str">
            <v>บุรีรัมย์</v>
          </cell>
          <cell r="J622" t="str">
            <v>160</v>
          </cell>
          <cell r="K622" t="str">
            <v/>
          </cell>
          <cell r="L622" t="str">
            <v>M2</v>
          </cell>
          <cell r="M622">
            <v>8</v>
          </cell>
          <cell r="N622" t="str">
            <v>M2 &gt;100</v>
          </cell>
          <cell r="O622" t="str">
            <v>001090400</v>
          </cell>
        </row>
        <row r="623">
          <cell r="A623" t="str">
            <v>10905</v>
          </cell>
          <cell r="B623" t="str">
            <v>โรงพยาบาลสตึก</v>
          </cell>
          <cell r="C623" t="str">
            <v>สตึก,รพช.</v>
          </cell>
          <cell r="D623" t="str">
            <v>สตึก</v>
          </cell>
          <cell r="E623">
            <v>9</v>
          </cell>
          <cell r="F623" t="str">
            <v>โรงพยาบาลชุมชน</v>
          </cell>
          <cell r="G623" t="str">
            <v>รพช.</v>
          </cell>
          <cell r="H623">
            <v>31</v>
          </cell>
          <cell r="I623" t="str">
            <v>บุรีรัมย์</v>
          </cell>
          <cell r="J623" t="str">
            <v>113</v>
          </cell>
          <cell r="K623" t="str">
            <v/>
          </cell>
          <cell r="L623" t="str">
            <v>M2</v>
          </cell>
          <cell r="M623">
            <v>8</v>
          </cell>
          <cell r="N623" t="str">
            <v>M2 &gt;100</v>
          </cell>
          <cell r="O623" t="str">
            <v>001090500</v>
          </cell>
        </row>
        <row r="624">
          <cell r="A624" t="str">
            <v>10906</v>
          </cell>
          <cell r="B624" t="str">
            <v>โรงพยาบาลปะคำ</v>
          </cell>
          <cell r="C624" t="str">
            <v>ปะคำ,รพช.</v>
          </cell>
          <cell r="D624" t="str">
            <v>ปะคำ</v>
          </cell>
          <cell r="E624">
            <v>9</v>
          </cell>
          <cell r="F624" t="str">
            <v>โรงพยาบาลชุมชน</v>
          </cell>
          <cell r="G624" t="str">
            <v>รพช.</v>
          </cell>
          <cell r="H624">
            <v>31</v>
          </cell>
          <cell r="I624" t="str">
            <v>บุรีรัมย์</v>
          </cell>
          <cell r="J624" t="str">
            <v>44</v>
          </cell>
          <cell r="K624" t="str">
            <v/>
          </cell>
          <cell r="L624" t="str">
            <v>F2</v>
          </cell>
          <cell r="M624">
            <v>15</v>
          </cell>
          <cell r="N624" t="str">
            <v>F2 30,000-=60,000</v>
          </cell>
          <cell r="O624" t="str">
            <v>001090600</v>
          </cell>
        </row>
        <row r="625">
          <cell r="A625" t="str">
            <v>10907</v>
          </cell>
          <cell r="B625" t="str">
            <v>โรงพยาบาลนาโพธิ์</v>
          </cell>
          <cell r="C625" t="str">
            <v>นาโพธิ์,รพช.</v>
          </cell>
          <cell r="D625" t="str">
            <v>นาโพธิ์</v>
          </cell>
          <cell r="E625">
            <v>9</v>
          </cell>
          <cell r="F625" t="str">
            <v>โรงพยาบาลชุมชน</v>
          </cell>
          <cell r="G625" t="str">
            <v>รพช.</v>
          </cell>
          <cell r="H625">
            <v>31</v>
          </cell>
          <cell r="I625" t="str">
            <v>บุรีรัมย์</v>
          </cell>
          <cell r="J625" t="str">
            <v>47</v>
          </cell>
          <cell r="K625" t="str">
            <v/>
          </cell>
          <cell r="L625" t="str">
            <v>F2</v>
          </cell>
          <cell r="M625">
            <v>15</v>
          </cell>
          <cell r="N625" t="str">
            <v>F2 30,000-=60,000</v>
          </cell>
          <cell r="O625" t="str">
            <v>001090700</v>
          </cell>
        </row>
        <row r="626">
          <cell r="A626" t="str">
            <v>10908</v>
          </cell>
          <cell r="B626" t="str">
            <v>โรงพยาบาลหนองหงส์</v>
          </cell>
          <cell r="C626" t="str">
            <v>หนองหงส์,รพช.</v>
          </cell>
          <cell r="D626" t="str">
            <v>หนองหงส์</v>
          </cell>
          <cell r="E626">
            <v>9</v>
          </cell>
          <cell r="F626" t="str">
            <v>โรงพยาบาลชุมชน</v>
          </cell>
          <cell r="G626" t="str">
            <v>รพช.</v>
          </cell>
          <cell r="H626">
            <v>31</v>
          </cell>
          <cell r="I626" t="str">
            <v>บุรีรัมย์</v>
          </cell>
          <cell r="J626" t="str">
            <v>40</v>
          </cell>
          <cell r="K626" t="str">
            <v/>
          </cell>
          <cell r="L626" t="str">
            <v>F2</v>
          </cell>
          <cell r="M626">
            <v>15</v>
          </cell>
          <cell r="N626" t="str">
            <v>F2 30,000-=60,000</v>
          </cell>
          <cell r="O626" t="str">
            <v>001090800</v>
          </cell>
        </row>
        <row r="627">
          <cell r="A627" t="str">
            <v>10909</v>
          </cell>
          <cell r="B627" t="str">
            <v>โรงพยาบาลพลับพลาชัย</v>
          </cell>
          <cell r="C627" t="str">
            <v>พลับพลาชัย,รพช.</v>
          </cell>
          <cell r="D627" t="str">
            <v>พลับพลาชัย</v>
          </cell>
          <cell r="E627">
            <v>9</v>
          </cell>
          <cell r="F627" t="str">
            <v>โรงพยาบาลชุมชน</v>
          </cell>
          <cell r="G627" t="str">
            <v>รพช.</v>
          </cell>
          <cell r="H627">
            <v>31</v>
          </cell>
          <cell r="I627" t="str">
            <v>บุรีรัมย์</v>
          </cell>
          <cell r="J627" t="str">
            <v>35</v>
          </cell>
          <cell r="K627" t="str">
            <v/>
          </cell>
          <cell r="L627" t="str">
            <v>F2</v>
          </cell>
          <cell r="M627">
            <v>15</v>
          </cell>
          <cell r="N627" t="str">
            <v>F2 30,000-=60,000</v>
          </cell>
          <cell r="O627" t="str">
            <v>001090900</v>
          </cell>
        </row>
        <row r="628">
          <cell r="A628" t="str">
            <v>10910</v>
          </cell>
          <cell r="B628" t="str">
            <v>โรงพยาบาลห้วยราช</v>
          </cell>
          <cell r="C628" t="str">
            <v>ห้วยราช,รพช.</v>
          </cell>
          <cell r="D628" t="str">
            <v>ห้วยราช</v>
          </cell>
          <cell r="E628">
            <v>9</v>
          </cell>
          <cell r="F628" t="str">
            <v>โรงพยาบาลชุมชน</v>
          </cell>
          <cell r="G628" t="str">
            <v>รพช.</v>
          </cell>
          <cell r="H628">
            <v>31</v>
          </cell>
          <cell r="I628" t="str">
            <v>บุรีรัมย์</v>
          </cell>
          <cell r="J628" t="str">
            <v>43</v>
          </cell>
          <cell r="K628" t="str">
            <v/>
          </cell>
          <cell r="L628" t="str">
            <v>F2</v>
          </cell>
          <cell r="M628">
            <v>15</v>
          </cell>
          <cell r="N628" t="str">
            <v>F2 30,000-=60,000</v>
          </cell>
          <cell r="O628" t="str">
            <v>001091000</v>
          </cell>
        </row>
        <row r="629">
          <cell r="A629" t="str">
            <v>10911</v>
          </cell>
          <cell r="B629" t="str">
            <v>โรงพยาบาลโนนสุวรรณ</v>
          </cell>
          <cell r="C629" t="str">
            <v>โนนสุวรรณ,รพช.</v>
          </cell>
          <cell r="D629" t="str">
            <v>โนนสุวรรณ</v>
          </cell>
          <cell r="E629">
            <v>9</v>
          </cell>
          <cell r="F629" t="str">
            <v>โรงพยาบาลชุมชน</v>
          </cell>
          <cell r="G629" t="str">
            <v>รพช.</v>
          </cell>
          <cell r="H629">
            <v>31</v>
          </cell>
          <cell r="I629" t="str">
            <v>บุรีรัมย์</v>
          </cell>
          <cell r="J629" t="str">
            <v>36</v>
          </cell>
          <cell r="K629" t="str">
            <v/>
          </cell>
          <cell r="L629" t="str">
            <v>F2</v>
          </cell>
          <cell r="M629">
            <v>16</v>
          </cell>
          <cell r="N629" t="str">
            <v>F2 &lt;=30,000</v>
          </cell>
          <cell r="O629" t="str">
            <v>001091100</v>
          </cell>
        </row>
        <row r="630">
          <cell r="A630" t="str">
            <v>10912</v>
          </cell>
          <cell r="B630" t="str">
            <v>โรงพยาบาลชำนิ</v>
          </cell>
          <cell r="C630" t="str">
            <v>ชำนิ,รพช.</v>
          </cell>
          <cell r="D630" t="str">
            <v>ชำนิ</v>
          </cell>
          <cell r="E630">
            <v>9</v>
          </cell>
          <cell r="F630" t="str">
            <v>โรงพยาบาลชุมชน</v>
          </cell>
          <cell r="G630" t="str">
            <v>รพช.</v>
          </cell>
          <cell r="H630">
            <v>31</v>
          </cell>
          <cell r="I630" t="str">
            <v>บุรีรัมย์</v>
          </cell>
          <cell r="J630" t="str">
            <v>32</v>
          </cell>
          <cell r="K630" t="str">
            <v/>
          </cell>
          <cell r="L630" t="str">
            <v>F2</v>
          </cell>
          <cell r="M630">
            <v>15</v>
          </cell>
          <cell r="N630" t="str">
            <v>F2 30,000-=60,000</v>
          </cell>
          <cell r="O630" t="str">
            <v>001091200</v>
          </cell>
        </row>
        <row r="631">
          <cell r="A631" t="str">
            <v>10913</v>
          </cell>
          <cell r="B631" t="str">
            <v>โรงพยาบาลบ้านใหม่ไชยพจน์</v>
          </cell>
          <cell r="C631" t="str">
            <v>บ้านใหม่ไชยพจน์,รพช.</v>
          </cell>
          <cell r="D631" t="str">
            <v>บ้านใหม่ไชยพจน์</v>
          </cell>
          <cell r="E631">
            <v>9</v>
          </cell>
          <cell r="F631" t="str">
            <v>โรงพยาบาลชุมชน</v>
          </cell>
          <cell r="G631" t="str">
            <v>รพช.</v>
          </cell>
          <cell r="H631">
            <v>31</v>
          </cell>
          <cell r="I631" t="str">
            <v>บุรีรัมย์</v>
          </cell>
          <cell r="J631" t="str">
            <v>68</v>
          </cell>
          <cell r="K631" t="str">
            <v/>
          </cell>
          <cell r="L631" t="str">
            <v>F2</v>
          </cell>
          <cell r="M631">
            <v>16</v>
          </cell>
          <cell r="N631" t="str">
            <v>F2 &lt;=30,000</v>
          </cell>
          <cell r="O631" t="str">
            <v>001091300</v>
          </cell>
        </row>
        <row r="632">
          <cell r="A632" t="str">
            <v>10914</v>
          </cell>
          <cell r="B632" t="str">
            <v>โรงพยาบาลโนนดินแดง</v>
          </cell>
          <cell r="C632" t="str">
            <v>โนนดินแดง,รพช.</v>
          </cell>
          <cell r="D632" t="str">
            <v>โนนดินแดง</v>
          </cell>
          <cell r="E632">
            <v>9</v>
          </cell>
          <cell r="F632" t="str">
            <v>โรงพยาบาลชุมชน</v>
          </cell>
          <cell r="G632" t="str">
            <v>รพช.</v>
          </cell>
          <cell r="H632">
            <v>31</v>
          </cell>
          <cell r="I632" t="str">
            <v>บุรีรัมย์</v>
          </cell>
          <cell r="J632" t="str">
            <v>34</v>
          </cell>
          <cell r="K632" t="str">
            <v/>
          </cell>
          <cell r="L632" t="str">
            <v>F2</v>
          </cell>
          <cell r="M632">
            <v>16</v>
          </cell>
          <cell r="N632" t="str">
            <v>F2 &lt;=30,000</v>
          </cell>
          <cell r="O632" t="str">
            <v>001091400</v>
          </cell>
        </row>
        <row r="633">
          <cell r="A633" t="str">
            <v>11619</v>
          </cell>
          <cell r="B633" t="str">
            <v>โรงพยาบาลเฉลิมพระเกียรติ</v>
          </cell>
          <cell r="C633" t="str">
            <v>เฉลิมพระเกียรติ(บุรีรัมย์),รพช.</v>
          </cell>
          <cell r="D633" t="str">
            <v>เฉลิมพระเกียรติ(บุรีรัมย์)</v>
          </cell>
          <cell r="E633">
            <v>9</v>
          </cell>
          <cell r="F633" t="str">
            <v>โรงพยาบาลชุมชน</v>
          </cell>
          <cell r="G633" t="str">
            <v>รพช.</v>
          </cell>
          <cell r="H633">
            <v>31</v>
          </cell>
          <cell r="I633" t="str">
            <v>บุรีรัมย์</v>
          </cell>
          <cell r="J633" t="str">
            <v>37</v>
          </cell>
          <cell r="K633" t="str">
            <v/>
          </cell>
          <cell r="L633" t="str">
            <v>F2</v>
          </cell>
          <cell r="M633">
            <v>15</v>
          </cell>
          <cell r="N633" t="str">
            <v>F2 30,000-=60,000</v>
          </cell>
          <cell r="O633" t="str">
            <v>001161900</v>
          </cell>
        </row>
        <row r="634">
          <cell r="A634" t="str">
            <v>23578</v>
          </cell>
          <cell r="B634" t="str">
            <v>โรงพยาบาลแคนดง</v>
          </cell>
          <cell r="C634" t="str">
            <v>แคนดง,รพช.</v>
          </cell>
          <cell r="D634" t="str">
            <v>แคนดง</v>
          </cell>
          <cell r="E634">
            <v>9</v>
          </cell>
          <cell r="F634" t="str">
            <v>โรงพยาบาลชุมชน</v>
          </cell>
          <cell r="G634" t="str">
            <v>รพช.</v>
          </cell>
          <cell r="H634">
            <v>31</v>
          </cell>
          <cell r="I634" t="str">
            <v>บุรีรัมย์</v>
          </cell>
          <cell r="J634" t="str">
            <v>31</v>
          </cell>
          <cell r="K634" t="str">
            <v/>
          </cell>
          <cell r="L634" t="str">
            <v>F3</v>
          </cell>
          <cell r="M634">
            <v>17</v>
          </cell>
          <cell r="N634" t="str">
            <v>F3 &gt;=25,000</v>
          </cell>
          <cell r="O634" t="str">
            <v>002357800</v>
          </cell>
        </row>
        <row r="635">
          <cell r="A635" t="str">
            <v>28020</v>
          </cell>
          <cell r="B635" t="str">
            <v>โรงพยาบาลบ้านด่าน</v>
          </cell>
          <cell r="C635" t="str">
            <v>บ้านด่าน,รพช.</v>
          </cell>
          <cell r="D635" t="str">
            <v>บ้านด่าน</v>
          </cell>
          <cell r="E635">
            <v>9</v>
          </cell>
          <cell r="F635" t="str">
            <v>โรงพยาบาลชุมชน</v>
          </cell>
          <cell r="G635" t="str">
            <v>รพช.</v>
          </cell>
          <cell r="H635">
            <v>31</v>
          </cell>
          <cell r="I635" t="str">
            <v>บุรีรัมย์</v>
          </cell>
          <cell r="J635" t="str">
            <v>22</v>
          </cell>
          <cell r="K635" t="str">
            <v>S</v>
          </cell>
          <cell r="L635" t="str">
            <v>F3</v>
          </cell>
          <cell r="M635">
            <v>17</v>
          </cell>
          <cell r="N635" t="str">
            <v>F3 &gt;=25,000</v>
          </cell>
          <cell r="O635" t="str">
            <v>002802000</v>
          </cell>
        </row>
        <row r="636">
          <cell r="A636" t="str">
            <v>10668</v>
          </cell>
          <cell r="B636" t="str">
            <v>โรงพยาบาลสุรินทร์</v>
          </cell>
          <cell r="C636" t="str">
            <v>สุรินทร์,รพศ.</v>
          </cell>
          <cell r="D636" t="str">
            <v>สุรินทร์</v>
          </cell>
          <cell r="E636">
            <v>9</v>
          </cell>
          <cell r="F636" t="str">
            <v>โรงพยาบาลศูนย์</v>
          </cell>
          <cell r="G636" t="str">
            <v>รพศ.</v>
          </cell>
          <cell r="H636">
            <v>32</v>
          </cell>
          <cell r="I636" t="str">
            <v>สุรินทร์</v>
          </cell>
          <cell r="J636" t="str">
            <v>832</v>
          </cell>
          <cell r="K636" t="str">
            <v/>
          </cell>
          <cell r="L636" t="str">
            <v>A</v>
          </cell>
          <cell r="M636">
            <v>2</v>
          </cell>
          <cell r="N636" t="str">
            <v>A &gt;700 to &lt;1000</v>
          </cell>
          <cell r="O636" t="str">
            <v>001066800</v>
          </cell>
        </row>
        <row r="637">
          <cell r="A637" t="str">
            <v>10915</v>
          </cell>
          <cell r="B637" t="str">
            <v>โรงพยาบาลชุมพลบุรี</v>
          </cell>
          <cell r="C637" t="str">
            <v>ชุมพลบุรี,รพช.</v>
          </cell>
          <cell r="D637" t="str">
            <v>ชุมพลบุรี</v>
          </cell>
          <cell r="E637">
            <v>9</v>
          </cell>
          <cell r="F637" t="str">
            <v>โรงพยาบาลชุมชน</v>
          </cell>
          <cell r="G637" t="str">
            <v>รพช.</v>
          </cell>
          <cell r="H637">
            <v>32</v>
          </cell>
          <cell r="I637" t="str">
            <v>สุรินทร์</v>
          </cell>
          <cell r="J637" t="str">
            <v>66</v>
          </cell>
          <cell r="K637" t="str">
            <v>S</v>
          </cell>
          <cell r="L637" t="str">
            <v>F2</v>
          </cell>
          <cell r="M637">
            <v>14</v>
          </cell>
          <cell r="N637" t="str">
            <v>F2 60,000-90,000</v>
          </cell>
          <cell r="O637" t="str">
            <v>001091500</v>
          </cell>
        </row>
        <row r="638">
          <cell r="A638" t="str">
            <v>10916</v>
          </cell>
          <cell r="B638" t="str">
            <v>โรงพยาบาลท่าตูม</v>
          </cell>
          <cell r="C638" t="str">
            <v>ท่าตูม,รพช.</v>
          </cell>
          <cell r="D638" t="str">
            <v>ท่าตูม</v>
          </cell>
          <cell r="E638">
            <v>9</v>
          </cell>
          <cell r="F638" t="str">
            <v>โรงพยาบาลชุมชน</v>
          </cell>
          <cell r="G638" t="str">
            <v>รพช.</v>
          </cell>
          <cell r="H638">
            <v>32</v>
          </cell>
          <cell r="I638" t="str">
            <v>สุรินทร์</v>
          </cell>
          <cell r="J638" t="str">
            <v>94</v>
          </cell>
          <cell r="K638" t="str">
            <v>S</v>
          </cell>
          <cell r="L638" t="str">
            <v>F1</v>
          </cell>
          <cell r="M638">
            <v>11</v>
          </cell>
          <cell r="N638" t="str">
            <v>F1 50,000-100,000</v>
          </cell>
          <cell r="O638" t="str">
            <v>001091600</v>
          </cell>
        </row>
        <row r="639">
          <cell r="A639" t="str">
            <v>10917</v>
          </cell>
          <cell r="B639" t="str">
            <v>โรงพยาบาลจอมพระ</v>
          </cell>
          <cell r="C639" t="str">
            <v>จอมพระ,รพช.</v>
          </cell>
          <cell r="D639" t="str">
            <v>จอมพระ</v>
          </cell>
          <cell r="E639">
            <v>9</v>
          </cell>
          <cell r="F639" t="str">
            <v>โรงพยาบาลชุมชน</v>
          </cell>
          <cell r="G639" t="str">
            <v>รพช.</v>
          </cell>
          <cell r="H639">
            <v>32</v>
          </cell>
          <cell r="I639" t="str">
            <v>สุรินทร์</v>
          </cell>
          <cell r="J639" t="str">
            <v>60</v>
          </cell>
          <cell r="K639" t="str">
            <v/>
          </cell>
          <cell r="L639" t="str">
            <v>F2</v>
          </cell>
          <cell r="M639">
            <v>14</v>
          </cell>
          <cell r="N639" t="str">
            <v>F2 60,000-90,000</v>
          </cell>
          <cell r="O639" t="str">
            <v>001091700</v>
          </cell>
        </row>
        <row r="640">
          <cell r="A640" t="str">
            <v>10918</v>
          </cell>
          <cell r="B640" t="str">
            <v>โรงพยาบาลปราสาท</v>
          </cell>
          <cell r="C640" t="str">
            <v>ปราสาท,รพท.</v>
          </cell>
          <cell r="D640" t="str">
            <v>ปราสาท</v>
          </cell>
          <cell r="E640">
            <v>9</v>
          </cell>
          <cell r="F640" t="str">
            <v>โรงพยาบาลทั่วไป</v>
          </cell>
          <cell r="G640" t="str">
            <v>รพท.</v>
          </cell>
          <cell r="H640">
            <v>32</v>
          </cell>
          <cell r="I640" t="str">
            <v>สุรินทร์</v>
          </cell>
          <cell r="J640" t="str">
            <v>183</v>
          </cell>
          <cell r="K640" t="str">
            <v/>
          </cell>
          <cell r="L640" t="str">
            <v>M1</v>
          </cell>
          <cell r="M640">
            <v>7</v>
          </cell>
          <cell r="N640" t="str">
            <v>M1 &lt;=200</v>
          </cell>
          <cell r="O640" t="str">
            <v>001091800</v>
          </cell>
        </row>
        <row r="641">
          <cell r="A641" t="str">
            <v>10919</v>
          </cell>
          <cell r="B641" t="str">
            <v>โรงพยาบาลกาบเชิง</v>
          </cell>
          <cell r="C641" t="str">
            <v>กาบเชิง,รพช.</v>
          </cell>
          <cell r="D641" t="str">
            <v>กาบเชิง</v>
          </cell>
          <cell r="E641">
            <v>9</v>
          </cell>
          <cell r="F641" t="str">
            <v>โรงพยาบาลชุมชน</v>
          </cell>
          <cell r="G641" t="str">
            <v>รพช.</v>
          </cell>
          <cell r="H641">
            <v>32</v>
          </cell>
          <cell r="I641" t="str">
            <v>สุรินทร์</v>
          </cell>
          <cell r="J641" t="str">
            <v>85</v>
          </cell>
          <cell r="K641" t="str">
            <v/>
          </cell>
          <cell r="L641" t="str">
            <v>F2</v>
          </cell>
          <cell r="M641">
            <v>14</v>
          </cell>
          <cell r="N641" t="str">
            <v>F2 60,000-90,000</v>
          </cell>
          <cell r="O641" t="str">
            <v>001091900</v>
          </cell>
        </row>
        <row r="642">
          <cell r="A642" t="str">
            <v>10920</v>
          </cell>
          <cell r="B642" t="str">
            <v>โรงพยาบาลรัตนบุรี</v>
          </cell>
          <cell r="C642" t="str">
            <v>รัตนบุรี,รพช.</v>
          </cell>
          <cell r="D642" t="str">
            <v>รัตนบุรี</v>
          </cell>
          <cell r="E642">
            <v>9</v>
          </cell>
          <cell r="F642" t="str">
            <v>โรงพยาบาลชุมชน</v>
          </cell>
          <cell r="G642" t="str">
            <v>รพช.</v>
          </cell>
          <cell r="H642">
            <v>32</v>
          </cell>
          <cell r="I642" t="str">
            <v>สุรินทร์</v>
          </cell>
          <cell r="J642" t="str">
            <v>120</v>
          </cell>
          <cell r="K642" t="str">
            <v/>
          </cell>
          <cell r="L642" t="str">
            <v>M2</v>
          </cell>
          <cell r="M642">
            <v>8</v>
          </cell>
          <cell r="N642" t="str">
            <v>M2 &gt;100</v>
          </cell>
          <cell r="O642" t="str">
            <v>001092000</v>
          </cell>
        </row>
        <row r="643">
          <cell r="A643" t="str">
            <v>10921</v>
          </cell>
          <cell r="B643" t="str">
            <v>โรงพยาบาลสนม</v>
          </cell>
          <cell r="C643" t="str">
            <v>สนม,รพช.</v>
          </cell>
          <cell r="D643" t="str">
            <v>สนม</v>
          </cell>
          <cell r="E643">
            <v>9</v>
          </cell>
          <cell r="F643" t="str">
            <v>โรงพยาบาลชุมชน</v>
          </cell>
          <cell r="G643" t="str">
            <v>รพช.</v>
          </cell>
          <cell r="H643">
            <v>32</v>
          </cell>
          <cell r="I643" t="str">
            <v>สุรินทร์</v>
          </cell>
          <cell r="J643" t="str">
            <v>44</v>
          </cell>
          <cell r="K643" t="str">
            <v/>
          </cell>
          <cell r="L643" t="str">
            <v>F2</v>
          </cell>
          <cell r="M643">
            <v>15</v>
          </cell>
          <cell r="N643" t="str">
            <v>F2 30,000-=60,000</v>
          </cell>
          <cell r="O643" t="str">
            <v>001092100</v>
          </cell>
        </row>
        <row r="644">
          <cell r="A644" t="str">
            <v>10922</v>
          </cell>
          <cell r="B644" t="str">
            <v>โรงพยาบาลศีขรภูมิ</v>
          </cell>
          <cell r="C644" t="str">
            <v>ศีขรภูมิ,รพช.</v>
          </cell>
          <cell r="D644" t="str">
            <v>ศีขรภูมิ</v>
          </cell>
          <cell r="E644">
            <v>9</v>
          </cell>
          <cell r="F644" t="str">
            <v>โรงพยาบาลชุมชน</v>
          </cell>
          <cell r="G644" t="str">
            <v>รพช.</v>
          </cell>
          <cell r="H644">
            <v>32</v>
          </cell>
          <cell r="I644" t="str">
            <v>สุรินทร์</v>
          </cell>
          <cell r="J644" t="str">
            <v>150</v>
          </cell>
          <cell r="K644" t="str">
            <v/>
          </cell>
          <cell r="L644" t="str">
            <v>M2</v>
          </cell>
          <cell r="M644">
            <v>8</v>
          </cell>
          <cell r="N644" t="str">
            <v>M2 &gt;100</v>
          </cell>
          <cell r="O644" t="str">
            <v>001092200</v>
          </cell>
        </row>
        <row r="645">
          <cell r="A645" t="str">
            <v>10923</v>
          </cell>
          <cell r="B645" t="str">
            <v>โรงพยาบาลสังขะ</v>
          </cell>
          <cell r="C645" t="str">
            <v>สังขะ,รพช.</v>
          </cell>
          <cell r="D645" t="str">
            <v>สังขะ</v>
          </cell>
          <cell r="E645">
            <v>9</v>
          </cell>
          <cell r="F645" t="str">
            <v>โรงพยาบาลชุมชน</v>
          </cell>
          <cell r="G645" t="str">
            <v>รพช.</v>
          </cell>
          <cell r="H645">
            <v>32</v>
          </cell>
          <cell r="I645" t="str">
            <v>สุรินทร์</v>
          </cell>
          <cell r="J645" t="str">
            <v>153</v>
          </cell>
          <cell r="K645" t="str">
            <v/>
          </cell>
          <cell r="L645" t="str">
            <v>M2</v>
          </cell>
          <cell r="M645">
            <v>8</v>
          </cell>
          <cell r="N645" t="str">
            <v>M2 &gt;100</v>
          </cell>
          <cell r="O645" t="str">
            <v>001092300</v>
          </cell>
        </row>
        <row r="646">
          <cell r="A646" t="str">
            <v>10924</v>
          </cell>
          <cell r="B646" t="str">
            <v>โรงพยาบาลลำดวน</v>
          </cell>
          <cell r="C646" t="str">
            <v>ลำดวน,รพช.</v>
          </cell>
          <cell r="D646" t="str">
            <v>ลำดวน</v>
          </cell>
          <cell r="E646">
            <v>9</v>
          </cell>
          <cell r="F646" t="str">
            <v>โรงพยาบาลชุมชน</v>
          </cell>
          <cell r="G646" t="str">
            <v>รพช.</v>
          </cell>
          <cell r="H646">
            <v>32</v>
          </cell>
          <cell r="I646" t="str">
            <v>สุรินทร์</v>
          </cell>
          <cell r="J646" t="str">
            <v>115</v>
          </cell>
          <cell r="K646" t="str">
            <v/>
          </cell>
          <cell r="L646" t="str">
            <v>F2</v>
          </cell>
          <cell r="M646">
            <v>15</v>
          </cell>
          <cell r="N646" t="str">
            <v>F2 30,000-=60,000</v>
          </cell>
          <cell r="O646" t="str">
            <v>001092400</v>
          </cell>
        </row>
        <row r="647">
          <cell r="A647" t="str">
            <v>10925</v>
          </cell>
          <cell r="B647" t="str">
            <v>โรงพยาบาลสำโรงทาบ</v>
          </cell>
          <cell r="C647" t="str">
            <v>สำโรงทาบ,รพช.</v>
          </cell>
          <cell r="D647" t="str">
            <v>สำโรงทาบ</v>
          </cell>
          <cell r="E647">
            <v>9</v>
          </cell>
          <cell r="F647" t="str">
            <v>โรงพยาบาลชุมชน</v>
          </cell>
          <cell r="G647" t="str">
            <v>รพช.</v>
          </cell>
          <cell r="H647">
            <v>32</v>
          </cell>
          <cell r="I647" t="str">
            <v>สุรินทร์</v>
          </cell>
          <cell r="J647" t="str">
            <v>48</v>
          </cell>
          <cell r="K647" t="str">
            <v/>
          </cell>
          <cell r="L647" t="str">
            <v>F2</v>
          </cell>
          <cell r="M647">
            <v>15</v>
          </cell>
          <cell r="N647" t="str">
            <v>F2 30,000-=60,000</v>
          </cell>
          <cell r="O647" t="str">
            <v>001092500</v>
          </cell>
        </row>
        <row r="648">
          <cell r="A648" t="str">
            <v>10926</v>
          </cell>
          <cell r="B648" t="str">
            <v>โรงพยาบาลบัวเชด</v>
          </cell>
          <cell r="C648" t="str">
            <v>บัวเชด,รพช.</v>
          </cell>
          <cell r="D648" t="str">
            <v>บัวเชด</v>
          </cell>
          <cell r="E648">
            <v>9</v>
          </cell>
          <cell r="F648" t="str">
            <v>โรงพยาบาลชุมชน</v>
          </cell>
          <cell r="G648" t="str">
            <v>รพช.</v>
          </cell>
          <cell r="H648">
            <v>32</v>
          </cell>
          <cell r="I648" t="str">
            <v>สุรินทร์</v>
          </cell>
          <cell r="J648" t="str">
            <v>43</v>
          </cell>
          <cell r="K648" t="str">
            <v/>
          </cell>
          <cell r="L648" t="str">
            <v>F2</v>
          </cell>
          <cell r="M648">
            <v>15</v>
          </cell>
          <cell r="N648" t="str">
            <v>F2 30,000-=60,000</v>
          </cell>
          <cell r="O648" t="str">
            <v>001092600</v>
          </cell>
        </row>
        <row r="649">
          <cell r="A649" t="str">
            <v>22302</v>
          </cell>
          <cell r="B649" t="str">
            <v>โรงพยาบาลพนมดงรัก เฉลิมพระเกียรติ 80 พรรษา</v>
          </cell>
          <cell r="C649" t="str">
            <v>พนมดงรัก เฉลิมพระเกียรติ 80 พรรษา,รพช.</v>
          </cell>
          <cell r="D649" t="str">
            <v>พนมดงรัก เฉลิมพระเกียรติ 80 พรรษา</v>
          </cell>
          <cell r="E649">
            <v>9</v>
          </cell>
          <cell r="F649" t="str">
            <v>โรงพยาบาลชุมชน</v>
          </cell>
          <cell r="G649" t="str">
            <v>รพช.</v>
          </cell>
          <cell r="H649">
            <v>32</v>
          </cell>
          <cell r="I649" t="str">
            <v>สุรินทร์</v>
          </cell>
          <cell r="J649" t="str">
            <v>38</v>
          </cell>
          <cell r="K649" t="str">
            <v/>
          </cell>
          <cell r="L649" t="str">
            <v>F2</v>
          </cell>
          <cell r="M649">
            <v>15</v>
          </cell>
          <cell r="N649" t="str">
            <v>F2 30,000-=60,000</v>
          </cell>
          <cell r="O649" t="str">
            <v>002230200</v>
          </cell>
        </row>
        <row r="650">
          <cell r="A650" t="str">
            <v>27842</v>
          </cell>
          <cell r="B650" t="str">
            <v>โรงพยาบาลเขวาสินรินทร์</v>
          </cell>
          <cell r="C650" t="str">
            <v>เขวาสินรินทร์,รพช.</v>
          </cell>
          <cell r="D650" t="str">
            <v>เขวาสินรินทร์</v>
          </cell>
          <cell r="E650">
            <v>9</v>
          </cell>
          <cell r="F650" t="str">
            <v>โรงพยาบาลชุมชน</v>
          </cell>
          <cell r="G650" t="str">
            <v>รพช.</v>
          </cell>
          <cell r="H650">
            <v>32</v>
          </cell>
          <cell r="I650" t="str">
            <v>สุรินทร์</v>
          </cell>
          <cell r="J650" t="str">
            <v>11</v>
          </cell>
          <cell r="K650" t="str">
            <v>S</v>
          </cell>
          <cell r="L650" t="str">
            <v>F3</v>
          </cell>
          <cell r="M650">
            <v>17</v>
          </cell>
          <cell r="N650" t="str">
            <v>F3 &gt;=25,000</v>
          </cell>
          <cell r="O650" t="str">
            <v>002784200</v>
          </cell>
        </row>
        <row r="651">
          <cell r="A651" t="str">
            <v>27843</v>
          </cell>
          <cell r="B651" t="str">
            <v>โรงพยาบาลศรีณรงค์</v>
          </cell>
          <cell r="C651" t="str">
            <v>ศรีณรงค์,รพช.</v>
          </cell>
          <cell r="D651" t="str">
            <v>ศรีณรงค์</v>
          </cell>
          <cell r="E651">
            <v>9</v>
          </cell>
          <cell r="F651" t="str">
            <v>โรงพยาบาลชุมชน</v>
          </cell>
          <cell r="G651" t="str">
            <v>รพช.</v>
          </cell>
          <cell r="H651">
            <v>32</v>
          </cell>
          <cell r="I651" t="str">
            <v>สุรินทร์</v>
          </cell>
          <cell r="J651" t="str">
            <v>30</v>
          </cell>
          <cell r="K651" t="str">
            <v/>
          </cell>
          <cell r="L651" t="str">
            <v>F3</v>
          </cell>
          <cell r="M651">
            <v>17</v>
          </cell>
          <cell r="N651" t="str">
            <v>F3 &gt;=25,000</v>
          </cell>
          <cell r="O651" t="str">
            <v>002784300</v>
          </cell>
        </row>
        <row r="652">
          <cell r="A652" t="str">
            <v>27844</v>
          </cell>
          <cell r="B652" t="str">
            <v>โรงพยาบาลโนนนารายณ์</v>
          </cell>
          <cell r="C652" t="str">
            <v>โนนนารายณ์,รพช.</v>
          </cell>
          <cell r="D652" t="str">
            <v>โนนนารายณ์</v>
          </cell>
          <cell r="E652">
            <v>9</v>
          </cell>
          <cell r="F652" t="str">
            <v>โรงพยาบาลชุมชน</v>
          </cell>
          <cell r="G652" t="str">
            <v>รพช.</v>
          </cell>
          <cell r="H652">
            <v>32</v>
          </cell>
          <cell r="I652" t="str">
            <v>สุรินทร์</v>
          </cell>
          <cell r="J652" t="str">
            <v>10</v>
          </cell>
          <cell r="K652" t="str">
            <v>S</v>
          </cell>
          <cell r="L652" t="str">
            <v>F3</v>
          </cell>
          <cell r="M652">
            <v>17</v>
          </cell>
          <cell r="N652" t="str">
            <v>F3 &gt;=25,000</v>
          </cell>
          <cell r="O652" t="str">
            <v>002784400</v>
          </cell>
        </row>
        <row r="653">
          <cell r="A653" t="str">
            <v>04007</v>
          </cell>
          <cell r="B653" t="str">
            <v>โรงพยาบาลซับใหญ่</v>
          </cell>
          <cell r="C653" t="str">
            <v>ซับใหญ่,รพช.</v>
          </cell>
          <cell r="D653" t="str">
            <v>ซับใหญ่</v>
          </cell>
          <cell r="E653">
            <v>9</v>
          </cell>
          <cell r="F653" t="str">
            <v>โรงพยาบาลชุมชน</v>
          </cell>
          <cell r="G653" t="str">
            <v>รพช.</v>
          </cell>
          <cell r="H653">
            <v>36</v>
          </cell>
          <cell r="I653" t="str">
            <v>ชัยภูมิ</v>
          </cell>
          <cell r="J653" t="str">
            <v>10</v>
          </cell>
          <cell r="K653" t="str">
            <v/>
          </cell>
          <cell r="L653" t="str">
            <v>F3</v>
          </cell>
          <cell r="M653">
            <v>19</v>
          </cell>
          <cell r="N653" t="str">
            <v>F3 &lt;=15,000</v>
          </cell>
          <cell r="O653" t="str">
            <v>000400700</v>
          </cell>
        </row>
        <row r="654">
          <cell r="A654" t="str">
            <v>10702</v>
          </cell>
          <cell r="B654" t="str">
            <v>โรงพยาบาลชัยภูมิ</v>
          </cell>
          <cell r="C654" t="str">
            <v>ชัยภูมิ,รพท.</v>
          </cell>
          <cell r="D654" t="str">
            <v>ชัยภูมิ</v>
          </cell>
          <cell r="E654">
            <v>9</v>
          </cell>
          <cell r="F654" t="str">
            <v>โรงพยาบาลทั่วไป</v>
          </cell>
          <cell r="G654" t="str">
            <v>รพท.</v>
          </cell>
          <cell r="H654">
            <v>36</v>
          </cell>
          <cell r="I654" t="str">
            <v>ชัยภูมิ</v>
          </cell>
          <cell r="J654" t="str">
            <v>614</v>
          </cell>
          <cell r="K654" t="str">
            <v/>
          </cell>
          <cell r="L654" t="str">
            <v>S</v>
          </cell>
          <cell r="M654">
            <v>4</v>
          </cell>
          <cell r="N654" t="str">
            <v>S &gt;400</v>
          </cell>
          <cell r="O654" t="str">
            <v>001070200</v>
          </cell>
        </row>
        <row r="655">
          <cell r="A655" t="str">
            <v>10970</v>
          </cell>
          <cell r="B655" t="str">
            <v>โรงพยาบาลบ้านเขว้า</v>
          </cell>
          <cell r="C655" t="str">
            <v>บ้านเขว้า,รพช.</v>
          </cell>
          <cell r="D655" t="str">
            <v>บ้านเขว้า</v>
          </cell>
          <cell r="E655">
            <v>9</v>
          </cell>
          <cell r="F655" t="str">
            <v>โรงพยาบาลชุมชน</v>
          </cell>
          <cell r="G655" t="str">
            <v>รพช.</v>
          </cell>
          <cell r="H655">
            <v>36</v>
          </cell>
          <cell r="I655" t="str">
            <v>ชัยภูมิ</v>
          </cell>
          <cell r="J655" t="str">
            <v>50</v>
          </cell>
          <cell r="K655" t="str">
            <v/>
          </cell>
          <cell r="L655" t="str">
            <v>F2</v>
          </cell>
          <cell r="M655">
            <v>15</v>
          </cell>
          <cell r="N655" t="str">
            <v>F2 30,000-=60,000</v>
          </cell>
          <cell r="O655" t="str">
            <v>001097000</v>
          </cell>
        </row>
        <row r="656">
          <cell r="A656" t="str">
            <v>10971</v>
          </cell>
          <cell r="B656" t="str">
            <v>โรงพยาบาลคอนสวรรค์</v>
          </cell>
          <cell r="C656" t="str">
            <v>คอนสวรรค์,รพช.</v>
          </cell>
          <cell r="D656" t="str">
            <v>คอนสวรรค์</v>
          </cell>
          <cell r="E656">
            <v>9</v>
          </cell>
          <cell r="F656" t="str">
            <v>โรงพยาบาลชุมชน</v>
          </cell>
          <cell r="G656" t="str">
            <v>รพช.</v>
          </cell>
          <cell r="H656">
            <v>36</v>
          </cell>
          <cell r="I656" t="str">
            <v>ชัยภูมิ</v>
          </cell>
          <cell r="J656" t="str">
            <v>30</v>
          </cell>
          <cell r="K656" t="str">
            <v/>
          </cell>
          <cell r="L656" t="str">
            <v>F2</v>
          </cell>
          <cell r="M656">
            <v>15</v>
          </cell>
          <cell r="N656" t="str">
            <v>F2 30,000-=60,000</v>
          </cell>
          <cell r="O656" t="str">
            <v>001097100</v>
          </cell>
        </row>
        <row r="657">
          <cell r="A657" t="str">
            <v>10972</v>
          </cell>
          <cell r="B657" t="str">
            <v>โรงพยาบาลเกษตรสมบูรณ์</v>
          </cell>
          <cell r="C657" t="str">
            <v>เกษตรสมบูรณ์,รพช.</v>
          </cell>
          <cell r="D657" t="str">
            <v>เกษตรสมบูรณ์</v>
          </cell>
          <cell r="E657">
            <v>9</v>
          </cell>
          <cell r="F657" t="str">
            <v>โรงพยาบาลชุมชน</v>
          </cell>
          <cell r="G657" t="str">
            <v>รพช.</v>
          </cell>
          <cell r="H657">
            <v>36</v>
          </cell>
          <cell r="I657" t="str">
            <v>ชัยภูมิ</v>
          </cell>
          <cell r="J657" t="str">
            <v>78</v>
          </cell>
          <cell r="K657" t="str">
            <v/>
          </cell>
          <cell r="L657" t="str">
            <v>F2</v>
          </cell>
          <cell r="M657">
            <v>13</v>
          </cell>
          <cell r="N657" t="str">
            <v>F2 &gt;=90,000</v>
          </cell>
          <cell r="O657" t="str">
            <v>001097200</v>
          </cell>
        </row>
        <row r="658">
          <cell r="A658" t="str">
            <v>10973</v>
          </cell>
          <cell r="B658" t="str">
            <v>โรงพยาบาลหนองบัวแดง</v>
          </cell>
          <cell r="C658" t="str">
            <v>หนองบัวแดง,รพช.</v>
          </cell>
          <cell r="D658" t="str">
            <v>หนองบัวแดง</v>
          </cell>
          <cell r="E658">
            <v>9</v>
          </cell>
          <cell r="F658" t="str">
            <v>โรงพยาบาลชุมชน</v>
          </cell>
          <cell r="G658" t="str">
            <v>รพช.</v>
          </cell>
          <cell r="H658">
            <v>36</v>
          </cell>
          <cell r="I658" t="str">
            <v>ชัยภูมิ</v>
          </cell>
          <cell r="J658" t="str">
            <v>79</v>
          </cell>
          <cell r="K658" t="str">
            <v/>
          </cell>
          <cell r="L658" t="str">
            <v>M2</v>
          </cell>
          <cell r="M658">
            <v>9</v>
          </cell>
          <cell r="N658" t="str">
            <v>M2 &lt;=100</v>
          </cell>
          <cell r="O658" t="str">
            <v>001097300</v>
          </cell>
        </row>
        <row r="659">
          <cell r="A659" t="str">
            <v>10974</v>
          </cell>
          <cell r="B659" t="str">
            <v>โรงพยาบาลจัตุรัส</v>
          </cell>
          <cell r="C659" t="str">
            <v>จัตุรัส,รพช.</v>
          </cell>
          <cell r="D659" t="str">
            <v>จัตุรัส</v>
          </cell>
          <cell r="E659">
            <v>9</v>
          </cell>
          <cell r="F659" t="str">
            <v>โรงพยาบาลชุมชน</v>
          </cell>
          <cell r="G659" t="str">
            <v>รพช.</v>
          </cell>
          <cell r="H659">
            <v>36</v>
          </cell>
          <cell r="I659" t="str">
            <v>ชัยภูมิ</v>
          </cell>
          <cell r="J659" t="str">
            <v>60</v>
          </cell>
          <cell r="K659" t="str">
            <v/>
          </cell>
          <cell r="L659" t="str">
            <v>F1</v>
          </cell>
          <cell r="M659">
            <v>11</v>
          </cell>
          <cell r="N659" t="str">
            <v>F1 50,000-100,000</v>
          </cell>
          <cell r="O659" t="str">
            <v>001097400</v>
          </cell>
        </row>
        <row r="660">
          <cell r="A660" t="str">
            <v>10975</v>
          </cell>
          <cell r="B660" t="str">
            <v>โรงพยาบาลบำเหน็จณรงค์</v>
          </cell>
          <cell r="C660" t="str">
            <v>บำเหน็จณรงค์,รพช.</v>
          </cell>
          <cell r="D660" t="str">
            <v>บำเหน็จณรงค์</v>
          </cell>
          <cell r="E660">
            <v>9</v>
          </cell>
          <cell r="F660" t="str">
            <v>โรงพยาบาลชุมชน</v>
          </cell>
          <cell r="G660" t="str">
            <v>รพช.</v>
          </cell>
          <cell r="H660">
            <v>36</v>
          </cell>
          <cell r="I660" t="str">
            <v>ชัยภูมิ</v>
          </cell>
          <cell r="J660" t="str">
            <v>75</v>
          </cell>
          <cell r="K660" t="str">
            <v/>
          </cell>
          <cell r="L660" t="str">
            <v>F1</v>
          </cell>
          <cell r="M660">
            <v>11</v>
          </cell>
          <cell r="N660" t="str">
            <v>F1 50,000-100,000</v>
          </cell>
          <cell r="O660" t="str">
            <v>001097500</v>
          </cell>
        </row>
        <row r="661">
          <cell r="A661" t="str">
            <v>10976</v>
          </cell>
          <cell r="B661" t="str">
            <v>โรงพยาบาลหนองบัวระเหว</v>
          </cell>
          <cell r="C661" t="str">
            <v>หนองบัวระเหว,รพช.</v>
          </cell>
          <cell r="D661" t="str">
            <v>หนองบัวระเหว</v>
          </cell>
          <cell r="E661">
            <v>9</v>
          </cell>
          <cell r="F661" t="str">
            <v>โรงพยาบาลชุมชน</v>
          </cell>
          <cell r="G661" t="str">
            <v>รพช.</v>
          </cell>
          <cell r="H661">
            <v>36</v>
          </cell>
          <cell r="I661" t="str">
            <v>ชัยภูมิ</v>
          </cell>
          <cell r="J661" t="str">
            <v>30</v>
          </cell>
          <cell r="K661" t="str">
            <v/>
          </cell>
          <cell r="L661" t="str">
            <v>F2</v>
          </cell>
          <cell r="M661">
            <v>15</v>
          </cell>
          <cell r="N661" t="str">
            <v>F2 30,000-=60,000</v>
          </cell>
          <cell r="O661" t="str">
            <v>001097600</v>
          </cell>
        </row>
        <row r="662">
          <cell r="A662" t="str">
            <v>10977</v>
          </cell>
          <cell r="B662" t="str">
            <v>โรงพยาบาลเทพสถิต</v>
          </cell>
          <cell r="C662" t="str">
            <v>เทพสถิต,รพช.</v>
          </cell>
          <cell r="D662" t="str">
            <v>เทพสถิต</v>
          </cell>
          <cell r="E662">
            <v>9</v>
          </cell>
          <cell r="F662" t="str">
            <v>โรงพยาบาลชุมชน</v>
          </cell>
          <cell r="G662" t="str">
            <v>รพช.</v>
          </cell>
          <cell r="H662">
            <v>36</v>
          </cell>
          <cell r="I662" t="str">
            <v>ชัยภูมิ</v>
          </cell>
          <cell r="J662" t="str">
            <v>30</v>
          </cell>
          <cell r="K662" t="str">
            <v/>
          </cell>
          <cell r="L662" t="str">
            <v>F2</v>
          </cell>
          <cell r="M662">
            <v>14</v>
          </cell>
          <cell r="N662" t="str">
            <v>F2 60,000-90,000</v>
          </cell>
          <cell r="O662" t="str">
            <v>001097700</v>
          </cell>
        </row>
        <row r="663">
          <cell r="A663" t="str">
            <v>10978</v>
          </cell>
          <cell r="B663" t="str">
            <v>โรงพยาบาลภูเขียวเฉลิมพระเกียรติ</v>
          </cell>
          <cell r="C663" t="str">
            <v>ภูเขียวเฉลิมพระเกียรติ,รพช.</v>
          </cell>
          <cell r="D663" t="str">
            <v>ภูเขียวเฉลิมพระเกียรติ</v>
          </cell>
          <cell r="E663">
            <v>9</v>
          </cell>
          <cell r="F663" t="str">
            <v>โรงพยาบาลชุมชน</v>
          </cell>
          <cell r="G663" t="str">
            <v>รพช.</v>
          </cell>
          <cell r="H663">
            <v>36</v>
          </cell>
          <cell r="I663" t="str">
            <v>ชัยภูมิ</v>
          </cell>
          <cell r="J663" t="str">
            <v>179</v>
          </cell>
          <cell r="K663" t="str">
            <v/>
          </cell>
          <cell r="L663" t="str">
            <v>M2</v>
          </cell>
          <cell r="M663">
            <v>8</v>
          </cell>
          <cell r="N663" t="str">
            <v>M2 &gt;100</v>
          </cell>
          <cell r="O663" t="str">
            <v>001097800</v>
          </cell>
        </row>
        <row r="664">
          <cell r="A664" t="str">
            <v>10979</v>
          </cell>
          <cell r="B664" t="str">
            <v>โรงพยาบาลบ้านแท่น</v>
          </cell>
          <cell r="C664" t="str">
            <v>บ้านแท่น,รพช.</v>
          </cell>
          <cell r="D664" t="str">
            <v>บ้านแท่น</v>
          </cell>
          <cell r="E664">
            <v>9</v>
          </cell>
          <cell r="F664" t="str">
            <v>โรงพยาบาลชุมชน</v>
          </cell>
          <cell r="G664" t="str">
            <v>รพช.</v>
          </cell>
          <cell r="H664">
            <v>36</v>
          </cell>
          <cell r="I664" t="str">
            <v>ชัยภูมิ</v>
          </cell>
          <cell r="J664" t="str">
            <v>30</v>
          </cell>
          <cell r="K664" t="str">
            <v/>
          </cell>
          <cell r="L664" t="str">
            <v>F2</v>
          </cell>
          <cell r="M664">
            <v>15</v>
          </cell>
          <cell r="N664" t="str">
            <v>F2 30,000-=60,000</v>
          </cell>
          <cell r="O664" t="str">
            <v>001097900</v>
          </cell>
        </row>
        <row r="665">
          <cell r="A665" t="str">
            <v>10980</v>
          </cell>
          <cell r="B665" t="str">
            <v>โรงพยาบาลแก้งคร้อ</v>
          </cell>
          <cell r="C665" t="str">
            <v>แก้งคร้อ,รพช.</v>
          </cell>
          <cell r="D665" t="str">
            <v>แก้งคร้อ</v>
          </cell>
          <cell r="E665">
            <v>9</v>
          </cell>
          <cell r="F665" t="str">
            <v>โรงพยาบาลชุมชน</v>
          </cell>
          <cell r="G665" t="str">
            <v>รพช.</v>
          </cell>
          <cell r="H665">
            <v>36</v>
          </cell>
          <cell r="I665" t="str">
            <v>ชัยภูมิ</v>
          </cell>
          <cell r="J665" t="str">
            <v>92</v>
          </cell>
          <cell r="K665" t="str">
            <v/>
          </cell>
          <cell r="L665" t="str">
            <v>M2</v>
          </cell>
          <cell r="M665">
            <v>9</v>
          </cell>
          <cell r="N665" t="str">
            <v>M2 &lt;=100</v>
          </cell>
          <cell r="O665" t="str">
            <v>001098000</v>
          </cell>
        </row>
        <row r="666">
          <cell r="A666" t="str">
            <v>10981</v>
          </cell>
          <cell r="B666" t="str">
            <v>โรงพยาบาลคอนสาร</v>
          </cell>
          <cell r="C666" t="str">
            <v>คอนสาร,รพช.</v>
          </cell>
          <cell r="D666" t="str">
            <v>คอนสาร</v>
          </cell>
          <cell r="E666">
            <v>9</v>
          </cell>
          <cell r="F666" t="str">
            <v>โรงพยาบาลชุมชน</v>
          </cell>
          <cell r="G666" t="str">
            <v>รพช.</v>
          </cell>
          <cell r="H666">
            <v>36</v>
          </cell>
          <cell r="I666" t="str">
            <v>ชัยภูมิ</v>
          </cell>
          <cell r="J666" t="str">
            <v>30</v>
          </cell>
          <cell r="K666" t="str">
            <v/>
          </cell>
          <cell r="L666" t="str">
            <v>F2</v>
          </cell>
          <cell r="M666">
            <v>14</v>
          </cell>
          <cell r="N666" t="str">
            <v>F2 60,000-90,000</v>
          </cell>
          <cell r="O666" t="str">
            <v>001098100</v>
          </cell>
        </row>
        <row r="667">
          <cell r="A667" t="str">
            <v>10982</v>
          </cell>
          <cell r="B667" t="str">
            <v>โรงพยาบาลภักดีชุมพล</v>
          </cell>
          <cell r="C667" t="str">
            <v>ภักดีชุมพล,รพช.</v>
          </cell>
          <cell r="D667" t="str">
            <v>ภักดีชุมพล</v>
          </cell>
          <cell r="E667">
            <v>9</v>
          </cell>
          <cell r="F667" t="str">
            <v>โรงพยาบาลชุมชน</v>
          </cell>
          <cell r="G667" t="str">
            <v>รพช.</v>
          </cell>
          <cell r="H667">
            <v>36</v>
          </cell>
          <cell r="I667" t="str">
            <v>ชัยภูมิ</v>
          </cell>
          <cell r="J667" t="str">
            <v>30</v>
          </cell>
          <cell r="K667" t="str">
            <v/>
          </cell>
          <cell r="L667" t="str">
            <v>F2</v>
          </cell>
          <cell r="M667">
            <v>15</v>
          </cell>
          <cell r="N667" t="str">
            <v>F2 30,000-=60,000</v>
          </cell>
          <cell r="O667" t="str">
            <v>001098200</v>
          </cell>
        </row>
        <row r="668">
          <cell r="A668" t="str">
            <v>10983</v>
          </cell>
          <cell r="B668" t="str">
            <v>โรงพยาบาลเนินสง่า</v>
          </cell>
          <cell r="C668" t="str">
            <v>เนินสง่า,รพช.</v>
          </cell>
          <cell r="D668" t="str">
            <v>เนินสง่า</v>
          </cell>
          <cell r="E668">
            <v>9</v>
          </cell>
          <cell r="F668" t="str">
            <v>โรงพยาบาลชุมชน</v>
          </cell>
          <cell r="G668" t="str">
            <v>รพช.</v>
          </cell>
          <cell r="H668">
            <v>36</v>
          </cell>
          <cell r="I668" t="str">
            <v>ชัยภูมิ</v>
          </cell>
          <cell r="J668" t="str">
            <v>30</v>
          </cell>
          <cell r="K668" t="str">
            <v/>
          </cell>
          <cell r="L668" t="str">
            <v>F2</v>
          </cell>
          <cell r="M668">
            <v>16</v>
          </cell>
          <cell r="N668" t="str">
            <v>F2 &lt;=30,000</v>
          </cell>
          <cell r="O668" t="str">
            <v>001098300</v>
          </cell>
        </row>
        <row r="669">
          <cell r="A669" t="str">
            <v>10700</v>
          </cell>
          <cell r="B669" t="str">
            <v>โรงพยาบาลศรีสะเกษ</v>
          </cell>
          <cell r="C669" t="str">
            <v>ศรีสะเกษ,รพท.</v>
          </cell>
          <cell r="D669" t="str">
            <v>ศรีสะเกษ</v>
          </cell>
          <cell r="E669">
            <v>10</v>
          </cell>
          <cell r="F669" t="str">
            <v>โรงพยาบาลทั่วไป</v>
          </cell>
          <cell r="G669" t="str">
            <v>รพท.</v>
          </cell>
          <cell r="H669">
            <v>33</v>
          </cell>
          <cell r="I669" t="str">
            <v>ศรีสะเกษ</v>
          </cell>
          <cell r="J669" t="str">
            <v>689</v>
          </cell>
          <cell r="K669" t="str">
            <v>S</v>
          </cell>
          <cell r="L669" t="str">
            <v>S</v>
          </cell>
          <cell r="M669">
            <v>4</v>
          </cell>
          <cell r="N669" t="str">
            <v>S &gt;400</v>
          </cell>
          <cell r="O669" t="str">
            <v>001070000</v>
          </cell>
        </row>
        <row r="670">
          <cell r="A670" t="str">
            <v>10927</v>
          </cell>
          <cell r="B670" t="str">
            <v>โรงพยาบาลยางชุมน้อย</v>
          </cell>
          <cell r="C670" t="str">
            <v>ยางชุมน้อย,รพช.</v>
          </cell>
          <cell r="D670" t="str">
            <v>ยางชุมน้อย</v>
          </cell>
          <cell r="E670">
            <v>10</v>
          </cell>
          <cell r="F670" t="str">
            <v>โรงพยาบาลชุมชน</v>
          </cell>
          <cell r="G670" t="str">
            <v>รพช.</v>
          </cell>
          <cell r="H670">
            <v>33</v>
          </cell>
          <cell r="I670" t="str">
            <v>ศรีสะเกษ</v>
          </cell>
          <cell r="J670" t="str">
            <v>30</v>
          </cell>
          <cell r="K670" t="str">
            <v>S</v>
          </cell>
          <cell r="L670" t="str">
            <v>F2</v>
          </cell>
          <cell r="M670">
            <v>15</v>
          </cell>
          <cell r="N670" t="str">
            <v>F2 30,000-=60,000</v>
          </cell>
          <cell r="O670" t="str">
            <v>001092700</v>
          </cell>
        </row>
        <row r="671">
          <cell r="A671" t="str">
            <v>10928</v>
          </cell>
          <cell r="B671" t="str">
            <v>โรงพยาบาลกันทรารมย์</v>
          </cell>
          <cell r="C671" t="str">
            <v>กันทรารมย์,รพช.</v>
          </cell>
          <cell r="D671" t="str">
            <v>กันทรารมย์</v>
          </cell>
          <cell r="E671">
            <v>10</v>
          </cell>
          <cell r="F671" t="str">
            <v>โรงพยาบาลชุมชน</v>
          </cell>
          <cell r="G671" t="str">
            <v>รพช.</v>
          </cell>
          <cell r="H671">
            <v>33</v>
          </cell>
          <cell r="I671" t="str">
            <v>ศรีสะเกษ</v>
          </cell>
          <cell r="J671" t="str">
            <v>90</v>
          </cell>
          <cell r="K671" t="str">
            <v>S</v>
          </cell>
          <cell r="L671" t="str">
            <v>F2</v>
          </cell>
          <cell r="M671">
            <v>13</v>
          </cell>
          <cell r="N671" t="str">
            <v>F2 &gt;=90,000</v>
          </cell>
          <cell r="O671" t="str">
            <v>001092800</v>
          </cell>
        </row>
        <row r="672">
          <cell r="A672" t="str">
            <v>10929</v>
          </cell>
          <cell r="B672" t="str">
            <v>โรงพยาบาลกันทรลักษ์</v>
          </cell>
          <cell r="C672" t="str">
            <v>กันทรลักษ์,รพช.</v>
          </cell>
          <cell r="D672" t="str">
            <v>กันทรลักษ์</v>
          </cell>
          <cell r="E672">
            <v>10</v>
          </cell>
          <cell r="F672" t="str">
            <v>โรงพยาบาลชุมชน</v>
          </cell>
          <cell r="G672" t="str">
            <v>รพช.</v>
          </cell>
          <cell r="H672">
            <v>33</v>
          </cell>
          <cell r="I672" t="str">
            <v>ศรีสะเกษ</v>
          </cell>
          <cell r="J672" t="str">
            <v>204</v>
          </cell>
          <cell r="K672" t="str">
            <v>S</v>
          </cell>
          <cell r="L672" t="str">
            <v>M2</v>
          </cell>
          <cell r="M672">
            <v>8</v>
          </cell>
          <cell r="N672" t="str">
            <v>M2 &gt;100</v>
          </cell>
          <cell r="O672" t="str">
            <v>001092900</v>
          </cell>
        </row>
        <row r="673">
          <cell r="A673" t="str">
            <v>10930</v>
          </cell>
          <cell r="B673" t="str">
            <v>โรงพยาบาลขุขันธ์</v>
          </cell>
          <cell r="C673" t="str">
            <v>ขุขันธ์,รพช.</v>
          </cell>
          <cell r="D673" t="str">
            <v>ขุขันธ์</v>
          </cell>
          <cell r="E673">
            <v>10</v>
          </cell>
          <cell r="F673" t="str">
            <v>โรงพยาบาลชุมชน</v>
          </cell>
          <cell r="G673" t="str">
            <v>รพช.</v>
          </cell>
          <cell r="H673">
            <v>33</v>
          </cell>
          <cell r="I673" t="str">
            <v>ศรีสะเกษ</v>
          </cell>
          <cell r="J673" t="str">
            <v>109</v>
          </cell>
          <cell r="K673" t="str">
            <v>S</v>
          </cell>
          <cell r="L673" t="str">
            <v>M2</v>
          </cell>
          <cell r="M673">
            <v>8</v>
          </cell>
          <cell r="N673" t="str">
            <v>M2 &gt;100</v>
          </cell>
          <cell r="O673" t="str">
            <v>001093000</v>
          </cell>
        </row>
        <row r="674">
          <cell r="A674" t="str">
            <v>10931</v>
          </cell>
          <cell r="B674" t="str">
            <v>โรงพยาบาลไพรบึง</v>
          </cell>
          <cell r="C674" t="str">
            <v>ไพรบึง,รพช.</v>
          </cell>
          <cell r="D674" t="str">
            <v>ไพรบึง</v>
          </cell>
          <cell r="E674">
            <v>10</v>
          </cell>
          <cell r="F674" t="str">
            <v>โรงพยาบาลชุมชน</v>
          </cell>
          <cell r="G674" t="str">
            <v>รพช.</v>
          </cell>
          <cell r="H674">
            <v>33</v>
          </cell>
          <cell r="I674" t="str">
            <v>ศรีสะเกษ</v>
          </cell>
          <cell r="J674" t="str">
            <v>36</v>
          </cell>
          <cell r="K674" t="str">
            <v>S</v>
          </cell>
          <cell r="L674" t="str">
            <v>F2</v>
          </cell>
          <cell r="M674">
            <v>15</v>
          </cell>
          <cell r="N674" t="str">
            <v>F2 30,000-=60,000</v>
          </cell>
          <cell r="O674" t="str">
            <v>001093100</v>
          </cell>
        </row>
        <row r="675">
          <cell r="A675" t="str">
            <v>10932</v>
          </cell>
          <cell r="B675" t="str">
            <v>โรงพยาบาลปรางค์กู่</v>
          </cell>
          <cell r="C675" t="str">
            <v>ปรางค์กู่,รพช.</v>
          </cell>
          <cell r="D675" t="str">
            <v>ปรางค์กู่</v>
          </cell>
          <cell r="E675">
            <v>10</v>
          </cell>
          <cell r="F675" t="str">
            <v>โรงพยาบาลชุมชน</v>
          </cell>
          <cell r="G675" t="str">
            <v>รพช.</v>
          </cell>
          <cell r="H675">
            <v>33</v>
          </cell>
          <cell r="I675" t="str">
            <v>ศรีสะเกษ</v>
          </cell>
          <cell r="J675" t="str">
            <v>40</v>
          </cell>
          <cell r="K675" t="str">
            <v>S</v>
          </cell>
          <cell r="L675" t="str">
            <v>F2</v>
          </cell>
          <cell r="M675">
            <v>14</v>
          </cell>
          <cell r="N675" t="str">
            <v>F2 60,000-90,000</v>
          </cell>
          <cell r="O675" t="str">
            <v>001093200</v>
          </cell>
        </row>
        <row r="676">
          <cell r="A676" t="str">
            <v>10933</v>
          </cell>
          <cell r="B676" t="str">
            <v>โรงพยาบาลขุนหาญ</v>
          </cell>
          <cell r="C676" t="str">
            <v>ขุนหาญ,รพช.</v>
          </cell>
          <cell r="D676" t="str">
            <v>ขุนหาญ</v>
          </cell>
          <cell r="E676">
            <v>10</v>
          </cell>
          <cell r="F676" t="str">
            <v>โรงพยาบาลชุมชน</v>
          </cell>
          <cell r="G676" t="str">
            <v>รพช.</v>
          </cell>
          <cell r="H676">
            <v>33</v>
          </cell>
          <cell r="I676" t="str">
            <v>ศรีสะเกษ</v>
          </cell>
          <cell r="J676" t="str">
            <v>94</v>
          </cell>
          <cell r="K676" t="str">
            <v>S</v>
          </cell>
          <cell r="L676" t="str">
            <v>F1</v>
          </cell>
          <cell r="M676">
            <v>10</v>
          </cell>
          <cell r="N676" t="str">
            <v>F1 &gt;=100,000</v>
          </cell>
          <cell r="O676" t="str">
            <v>001093300</v>
          </cell>
        </row>
        <row r="677">
          <cell r="A677" t="str">
            <v>10934</v>
          </cell>
          <cell r="B677" t="str">
            <v>โรงพยาบาลราษีไศล</v>
          </cell>
          <cell r="C677" t="str">
            <v>ราษีไศล,รพช.</v>
          </cell>
          <cell r="D677" t="str">
            <v>ราษีไศล</v>
          </cell>
          <cell r="E677">
            <v>10</v>
          </cell>
          <cell r="F677" t="str">
            <v>โรงพยาบาลชุมชน</v>
          </cell>
          <cell r="G677" t="str">
            <v>รพช.</v>
          </cell>
          <cell r="H677">
            <v>33</v>
          </cell>
          <cell r="I677" t="str">
            <v>ศรีสะเกษ</v>
          </cell>
          <cell r="J677" t="str">
            <v>94</v>
          </cell>
          <cell r="K677" t="str">
            <v>S</v>
          </cell>
          <cell r="L677" t="str">
            <v>F1</v>
          </cell>
          <cell r="M677">
            <v>11</v>
          </cell>
          <cell r="N677" t="str">
            <v>F1 50,000-100,000</v>
          </cell>
          <cell r="O677" t="str">
            <v>001093400</v>
          </cell>
        </row>
        <row r="678">
          <cell r="A678" t="str">
            <v>10935</v>
          </cell>
          <cell r="B678" t="str">
            <v>โรงพยาบาลอุทุมพรพิสัย</v>
          </cell>
          <cell r="C678" t="str">
            <v>อุทุมพรพิสัย,รพช.</v>
          </cell>
          <cell r="D678" t="str">
            <v>อุทุมพรพิสัย</v>
          </cell>
          <cell r="E678">
            <v>10</v>
          </cell>
          <cell r="F678" t="str">
            <v>โรงพยาบาลชุมชน</v>
          </cell>
          <cell r="G678" t="str">
            <v>รพช.</v>
          </cell>
          <cell r="H678">
            <v>33</v>
          </cell>
          <cell r="I678" t="str">
            <v>ศรีสะเกษ</v>
          </cell>
          <cell r="J678" t="str">
            <v>100</v>
          </cell>
          <cell r="K678" t="str">
            <v>S</v>
          </cell>
          <cell r="L678" t="str">
            <v>M2</v>
          </cell>
          <cell r="M678">
            <v>9</v>
          </cell>
          <cell r="N678" t="str">
            <v>M2 &lt;=100</v>
          </cell>
          <cell r="O678" t="str">
            <v>001093500</v>
          </cell>
        </row>
        <row r="679">
          <cell r="A679" t="str">
            <v>10936</v>
          </cell>
          <cell r="B679" t="str">
            <v>โรงพยาบาลบึงบูรพ์</v>
          </cell>
          <cell r="C679" t="str">
            <v>บึงบูรพ์,รพช.</v>
          </cell>
          <cell r="D679" t="str">
            <v>บึงบูรพ์</v>
          </cell>
          <cell r="E679">
            <v>10</v>
          </cell>
          <cell r="F679" t="str">
            <v>โรงพยาบาลชุมชน</v>
          </cell>
          <cell r="G679" t="str">
            <v>รพช.</v>
          </cell>
          <cell r="H679">
            <v>33</v>
          </cell>
          <cell r="I679" t="str">
            <v>ศรีสะเกษ</v>
          </cell>
          <cell r="J679" t="str">
            <v>30</v>
          </cell>
          <cell r="K679" t="str">
            <v>S</v>
          </cell>
          <cell r="L679" t="str">
            <v>F2</v>
          </cell>
          <cell r="M679">
            <v>16</v>
          </cell>
          <cell r="N679" t="str">
            <v>F2 &lt;=30,000</v>
          </cell>
          <cell r="O679" t="str">
            <v>001093600</v>
          </cell>
        </row>
        <row r="680">
          <cell r="A680" t="str">
            <v>10937</v>
          </cell>
          <cell r="B680" t="str">
            <v>โรงพยาบาลห้วยทับทัน</v>
          </cell>
          <cell r="C680" t="str">
            <v>ห้วยทับทัน,รพช.</v>
          </cell>
          <cell r="D680" t="str">
            <v>ห้วยทับทัน</v>
          </cell>
          <cell r="E680">
            <v>10</v>
          </cell>
          <cell r="F680" t="str">
            <v>โรงพยาบาลชุมชน</v>
          </cell>
          <cell r="G680" t="str">
            <v>รพช.</v>
          </cell>
          <cell r="H680">
            <v>33</v>
          </cell>
          <cell r="I680" t="str">
            <v>ศรีสะเกษ</v>
          </cell>
          <cell r="J680" t="str">
            <v>30</v>
          </cell>
          <cell r="K680" t="str">
            <v>S</v>
          </cell>
          <cell r="L680" t="str">
            <v>F2</v>
          </cell>
          <cell r="M680">
            <v>15</v>
          </cell>
          <cell r="N680" t="str">
            <v>F2 30,000-=60,000</v>
          </cell>
          <cell r="O680" t="str">
            <v>001093700</v>
          </cell>
        </row>
        <row r="681">
          <cell r="A681" t="str">
            <v>10938</v>
          </cell>
          <cell r="B681" t="str">
            <v>โรงพยาบาลโนนคูณ</v>
          </cell>
          <cell r="C681" t="str">
            <v>โนนคูณ,รพช.</v>
          </cell>
          <cell r="D681" t="str">
            <v>โนนคูณ</v>
          </cell>
          <cell r="E681">
            <v>10</v>
          </cell>
          <cell r="F681" t="str">
            <v>โรงพยาบาลชุมชน</v>
          </cell>
          <cell r="G681" t="str">
            <v>รพช.</v>
          </cell>
          <cell r="H681">
            <v>33</v>
          </cell>
          <cell r="I681" t="str">
            <v>ศรีสะเกษ</v>
          </cell>
          <cell r="J681" t="str">
            <v>30</v>
          </cell>
          <cell r="K681" t="str">
            <v>S</v>
          </cell>
          <cell r="L681" t="str">
            <v>F2</v>
          </cell>
          <cell r="M681">
            <v>15</v>
          </cell>
          <cell r="N681" t="str">
            <v>F2 30,000-=60,000</v>
          </cell>
          <cell r="O681" t="str">
            <v>001093800</v>
          </cell>
        </row>
        <row r="682">
          <cell r="A682" t="str">
            <v>10939</v>
          </cell>
          <cell r="B682" t="str">
            <v>โรงพยาบาลศรีรัตนะ</v>
          </cell>
          <cell r="C682" t="str">
            <v>ศรีรัตนะ,รพช.</v>
          </cell>
          <cell r="D682" t="str">
            <v>ศรีรัตนะ</v>
          </cell>
          <cell r="E682">
            <v>10</v>
          </cell>
          <cell r="F682" t="str">
            <v>โรงพยาบาลชุมชน</v>
          </cell>
          <cell r="G682" t="str">
            <v>รพช.</v>
          </cell>
          <cell r="H682">
            <v>33</v>
          </cell>
          <cell r="I682" t="str">
            <v>ศรีสะเกษ</v>
          </cell>
          <cell r="J682" t="str">
            <v>65</v>
          </cell>
          <cell r="K682" t="str">
            <v>S</v>
          </cell>
          <cell r="L682" t="str">
            <v>F2</v>
          </cell>
          <cell r="M682">
            <v>15</v>
          </cell>
          <cell r="N682" t="str">
            <v>F2 30,000-=60,000</v>
          </cell>
          <cell r="O682" t="str">
            <v>001093900</v>
          </cell>
        </row>
        <row r="683">
          <cell r="A683" t="str">
            <v>10940</v>
          </cell>
          <cell r="B683" t="str">
            <v>โรงพยาบาลวังหิน</v>
          </cell>
          <cell r="C683" t="str">
            <v>วังหิน,รพช.</v>
          </cell>
          <cell r="D683" t="str">
            <v>วังหิน</v>
          </cell>
          <cell r="E683">
            <v>10</v>
          </cell>
          <cell r="F683" t="str">
            <v>โรงพยาบาลชุมชน</v>
          </cell>
          <cell r="G683" t="str">
            <v>รพช.</v>
          </cell>
          <cell r="H683">
            <v>33</v>
          </cell>
          <cell r="I683" t="str">
            <v>ศรีสะเกษ</v>
          </cell>
          <cell r="J683" t="str">
            <v>37</v>
          </cell>
          <cell r="K683" t="str">
            <v>S</v>
          </cell>
          <cell r="L683" t="str">
            <v>F2</v>
          </cell>
          <cell r="M683">
            <v>15</v>
          </cell>
          <cell r="N683" t="str">
            <v>F2 30,000-=60,000</v>
          </cell>
          <cell r="O683" t="str">
            <v>001094000</v>
          </cell>
        </row>
        <row r="684">
          <cell r="A684" t="str">
            <v>10941</v>
          </cell>
          <cell r="B684" t="str">
            <v>โรงพยาบาลน้ำเกลี้ยง</v>
          </cell>
          <cell r="C684" t="str">
            <v>น้ำเกลี้ยง,รพช.</v>
          </cell>
          <cell r="D684" t="str">
            <v>น้ำเกลี้ยง</v>
          </cell>
          <cell r="E684">
            <v>10</v>
          </cell>
          <cell r="F684" t="str">
            <v>โรงพยาบาลชุมชน</v>
          </cell>
          <cell r="G684" t="str">
            <v>รพช.</v>
          </cell>
          <cell r="H684">
            <v>33</v>
          </cell>
          <cell r="I684" t="str">
            <v>ศรีสะเกษ</v>
          </cell>
          <cell r="J684" t="str">
            <v>33</v>
          </cell>
          <cell r="K684" t="str">
            <v>S</v>
          </cell>
          <cell r="L684" t="str">
            <v>F2</v>
          </cell>
          <cell r="M684">
            <v>15</v>
          </cell>
          <cell r="N684" t="str">
            <v>F2 30,000-=60,000</v>
          </cell>
          <cell r="O684" t="str">
            <v>001094100</v>
          </cell>
        </row>
        <row r="685">
          <cell r="A685" t="str">
            <v>10942</v>
          </cell>
          <cell r="B685" t="str">
            <v>โรงพยาบาลภูสิงห์</v>
          </cell>
          <cell r="C685" t="str">
            <v>ภูสิงห์,รพช.</v>
          </cell>
          <cell r="D685" t="str">
            <v>ภูสิงห์</v>
          </cell>
          <cell r="E685">
            <v>10</v>
          </cell>
          <cell r="F685" t="str">
            <v>โรงพยาบาลชุมชน</v>
          </cell>
          <cell r="G685" t="str">
            <v>รพช.</v>
          </cell>
          <cell r="H685">
            <v>33</v>
          </cell>
          <cell r="I685" t="str">
            <v>ศรีสะเกษ</v>
          </cell>
          <cell r="J685" t="str">
            <v>36</v>
          </cell>
          <cell r="K685" t="str">
            <v>S</v>
          </cell>
          <cell r="L685" t="str">
            <v>F2</v>
          </cell>
          <cell r="M685">
            <v>15</v>
          </cell>
          <cell r="N685" t="str">
            <v>F2 30,000-=60,000</v>
          </cell>
          <cell r="O685" t="str">
            <v>001094200</v>
          </cell>
        </row>
        <row r="686">
          <cell r="A686" t="str">
            <v>10943</v>
          </cell>
          <cell r="B686" t="str">
            <v>โรงพยาบาลเมืองจันทร์</v>
          </cell>
          <cell r="C686" t="str">
            <v>เมืองจันทร์,รพช.</v>
          </cell>
          <cell r="D686" t="str">
            <v>เมืองจันทร์</v>
          </cell>
          <cell r="E686">
            <v>10</v>
          </cell>
          <cell r="F686" t="str">
            <v>โรงพยาบาลชุมชน</v>
          </cell>
          <cell r="G686" t="str">
            <v>รพช.</v>
          </cell>
          <cell r="H686">
            <v>33</v>
          </cell>
          <cell r="I686" t="str">
            <v>ศรีสะเกษ</v>
          </cell>
          <cell r="J686" t="str">
            <v>30</v>
          </cell>
          <cell r="K686" t="str">
            <v>S</v>
          </cell>
          <cell r="L686" t="str">
            <v>F2</v>
          </cell>
          <cell r="M686">
            <v>16</v>
          </cell>
          <cell r="N686" t="str">
            <v>F2 &lt;=30,000</v>
          </cell>
          <cell r="O686" t="str">
            <v>001094300</v>
          </cell>
        </row>
        <row r="687">
          <cell r="A687" t="str">
            <v>23125</v>
          </cell>
          <cell r="B687" t="str">
            <v>โรงพยาบาลเบญจลักษ์เฉลิมพระเกียรติ 80 พรรษา</v>
          </cell>
          <cell r="C687" t="str">
            <v>เบญจลักษ์เฉลิมพระเกียรติ 80 พรรษา,รพช.</v>
          </cell>
          <cell r="D687" t="str">
            <v>เบญจลักษ์เฉลิมพระเกียรติ 80 พรรษา</v>
          </cell>
          <cell r="E687">
            <v>10</v>
          </cell>
          <cell r="F687" t="str">
            <v>โรงพยาบาลชุมชน</v>
          </cell>
          <cell r="G687" t="str">
            <v>รพช.</v>
          </cell>
          <cell r="H687">
            <v>33</v>
          </cell>
          <cell r="I687" t="str">
            <v>ศรีสะเกษ</v>
          </cell>
          <cell r="J687" t="str">
            <v>30</v>
          </cell>
          <cell r="K687" t="str">
            <v/>
          </cell>
          <cell r="L687" t="str">
            <v>F2</v>
          </cell>
          <cell r="M687">
            <v>15</v>
          </cell>
          <cell r="N687" t="str">
            <v>F2 30,000-=60,000</v>
          </cell>
          <cell r="O687" t="str">
            <v>002312500</v>
          </cell>
        </row>
        <row r="688">
          <cell r="A688" t="str">
            <v>28014</v>
          </cell>
          <cell r="B688" t="str">
            <v>โรงพยาบาลพยุห์</v>
          </cell>
          <cell r="C688" t="str">
            <v>พยุห์,รพช.</v>
          </cell>
          <cell r="D688" t="str">
            <v>พยุห์</v>
          </cell>
          <cell r="E688">
            <v>10</v>
          </cell>
          <cell r="F688" t="str">
            <v>โรงพยาบาลชุมชน</v>
          </cell>
          <cell r="G688" t="str">
            <v>รพช.</v>
          </cell>
          <cell r="H688">
            <v>33</v>
          </cell>
          <cell r="I688" t="str">
            <v>ศรีสะเกษ</v>
          </cell>
          <cell r="J688" t="str">
            <v>10</v>
          </cell>
          <cell r="K688" t="str">
            <v>S</v>
          </cell>
          <cell r="L688" t="str">
            <v>F3</v>
          </cell>
          <cell r="M688">
            <v>17</v>
          </cell>
          <cell r="N688" t="str">
            <v>F3 &gt;=25,000</v>
          </cell>
          <cell r="O688" t="str">
            <v>002801400</v>
          </cell>
        </row>
        <row r="689">
          <cell r="A689" t="str">
            <v>28015</v>
          </cell>
          <cell r="B689" t="str">
            <v>โรงพยาบาลโพธิ์ศรีสุวรรณ</v>
          </cell>
          <cell r="C689" t="str">
            <v>โพธิ์ศรีสุวรรณ,รพช.</v>
          </cell>
          <cell r="D689" t="str">
            <v>โพธิ์ศรีสุวรรณ</v>
          </cell>
          <cell r="E689">
            <v>10</v>
          </cell>
          <cell r="F689" t="str">
            <v>โรงพยาบาลชุมชน</v>
          </cell>
          <cell r="G689" t="str">
            <v>รพช.</v>
          </cell>
          <cell r="H689">
            <v>33</v>
          </cell>
          <cell r="I689" t="str">
            <v>ศรีสะเกษ</v>
          </cell>
          <cell r="J689" t="str">
            <v>21</v>
          </cell>
          <cell r="K689" t="str">
            <v>S</v>
          </cell>
          <cell r="L689" t="str">
            <v>F3</v>
          </cell>
          <cell r="M689">
            <v>18</v>
          </cell>
          <cell r="N689" t="str">
            <v>F3 15,000-25,000</v>
          </cell>
          <cell r="O689" t="str">
            <v>002801500</v>
          </cell>
        </row>
        <row r="690">
          <cell r="A690" t="str">
            <v>28016</v>
          </cell>
          <cell r="B690" t="str">
            <v>โรงพยาบาลศิลาลาด</v>
          </cell>
          <cell r="C690" t="str">
            <v>ศิลาลาด,รพช.</v>
          </cell>
          <cell r="D690" t="str">
            <v>ศิลาลาด</v>
          </cell>
          <cell r="E690">
            <v>10</v>
          </cell>
          <cell r="F690" t="str">
            <v>โรงพยาบาลชุมชน</v>
          </cell>
          <cell r="G690" t="str">
            <v>รพช.</v>
          </cell>
          <cell r="H690">
            <v>33</v>
          </cell>
          <cell r="I690" t="str">
            <v>ศรีสะเกษ</v>
          </cell>
          <cell r="J690" t="str">
            <v>0</v>
          </cell>
          <cell r="K690" t="str">
            <v>S</v>
          </cell>
          <cell r="L690" t="str">
            <v>F3</v>
          </cell>
          <cell r="M690">
            <v>18</v>
          </cell>
          <cell r="N690" t="str">
            <v>F3 15,000-25,000</v>
          </cell>
          <cell r="O690" t="str">
            <v>002801600</v>
          </cell>
        </row>
        <row r="691">
          <cell r="A691" t="str">
            <v>10669</v>
          </cell>
          <cell r="B691" t="str">
            <v>โรงพยาบาลสรรพสิทธิประสงค์</v>
          </cell>
          <cell r="C691" t="str">
            <v>สรรพสิทธิประสงค์,รพศ.</v>
          </cell>
          <cell r="D691" t="str">
            <v>สรรพสิทธิประสงค์</v>
          </cell>
          <cell r="E691">
            <v>10</v>
          </cell>
          <cell r="F691" t="str">
            <v>โรงพยาบาลศูนย์</v>
          </cell>
          <cell r="G691" t="str">
            <v>รพศ.</v>
          </cell>
          <cell r="H691">
            <v>34</v>
          </cell>
          <cell r="I691" t="str">
            <v>อุบลราชธานี</v>
          </cell>
          <cell r="J691" t="str">
            <v>1188</v>
          </cell>
          <cell r="K691" t="str">
            <v/>
          </cell>
          <cell r="L691" t="str">
            <v>A</v>
          </cell>
          <cell r="M691">
            <v>1</v>
          </cell>
          <cell r="N691" t="str">
            <v>A &gt;1000</v>
          </cell>
          <cell r="O691" t="str">
            <v>001066900</v>
          </cell>
        </row>
        <row r="692">
          <cell r="A692" t="str">
            <v>10944</v>
          </cell>
          <cell r="B692" t="str">
            <v>โรงพยาบาลศรีเมืองใหม่</v>
          </cell>
          <cell r="C692" t="str">
            <v>ศรีเมืองใหม่,รพช.</v>
          </cell>
          <cell r="D692" t="str">
            <v>ศรีเมืองใหม่</v>
          </cell>
          <cell r="E692">
            <v>10</v>
          </cell>
          <cell r="F692" t="str">
            <v>โรงพยาบาลชุมชน</v>
          </cell>
          <cell r="G692" t="str">
            <v>รพช.</v>
          </cell>
          <cell r="H692">
            <v>34</v>
          </cell>
          <cell r="I692" t="str">
            <v>อุบลราชธานี</v>
          </cell>
          <cell r="J692" t="str">
            <v>60</v>
          </cell>
          <cell r="K692" t="str">
            <v/>
          </cell>
          <cell r="L692" t="str">
            <v>F2</v>
          </cell>
          <cell r="M692">
            <v>14</v>
          </cell>
          <cell r="N692" t="str">
            <v>F2 60,000-90,000</v>
          </cell>
          <cell r="O692" t="str">
            <v>001094400</v>
          </cell>
        </row>
        <row r="693">
          <cell r="A693" t="str">
            <v>10945</v>
          </cell>
          <cell r="B693" t="str">
            <v>โรงพยาบาลโขงเจียม</v>
          </cell>
          <cell r="C693" t="str">
            <v>โขงเจียม,รพช.</v>
          </cell>
          <cell r="D693" t="str">
            <v>โขงเจียม</v>
          </cell>
          <cell r="E693">
            <v>10</v>
          </cell>
          <cell r="F693" t="str">
            <v>โรงพยาบาลชุมชน</v>
          </cell>
          <cell r="G693" t="str">
            <v>รพช.</v>
          </cell>
          <cell r="H693">
            <v>34</v>
          </cell>
          <cell r="I693" t="str">
            <v>อุบลราชธานี</v>
          </cell>
          <cell r="J693" t="str">
            <v>30</v>
          </cell>
          <cell r="K693" t="str">
            <v/>
          </cell>
          <cell r="L693" t="str">
            <v>F2</v>
          </cell>
          <cell r="M693">
            <v>15</v>
          </cell>
          <cell r="N693" t="str">
            <v>F2 30,000-=60,000</v>
          </cell>
          <cell r="O693" t="str">
            <v>001094500</v>
          </cell>
        </row>
        <row r="694">
          <cell r="A694" t="str">
            <v>10946</v>
          </cell>
          <cell r="B694" t="str">
            <v>โรงพยาบาลเขื่องใน</v>
          </cell>
          <cell r="C694" t="str">
            <v>เขื่องใน,รพช.</v>
          </cell>
          <cell r="D694" t="str">
            <v>เขื่องใน</v>
          </cell>
          <cell r="E694">
            <v>10</v>
          </cell>
          <cell r="F694" t="str">
            <v>โรงพยาบาลชุมชน</v>
          </cell>
          <cell r="G694" t="str">
            <v>รพช.</v>
          </cell>
          <cell r="H694">
            <v>34</v>
          </cell>
          <cell r="I694" t="str">
            <v>อุบลราชธานี</v>
          </cell>
          <cell r="J694" t="str">
            <v>64</v>
          </cell>
          <cell r="K694" t="str">
            <v/>
          </cell>
          <cell r="L694" t="str">
            <v>F2</v>
          </cell>
          <cell r="M694">
            <v>13</v>
          </cell>
          <cell r="N694" t="str">
            <v>F2 &gt;=90,000</v>
          </cell>
          <cell r="O694" t="str">
            <v>001094600</v>
          </cell>
        </row>
        <row r="695">
          <cell r="A695" t="str">
            <v>10947</v>
          </cell>
          <cell r="B695" t="str">
            <v>โรงพยาบาลเขมราฐ</v>
          </cell>
          <cell r="C695" t="str">
            <v>เขมราฐ,รพช.</v>
          </cell>
          <cell r="D695" t="str">
            <v>เขมราฐ</v>
          </cell>
          <cell r="E695">
            <v>10</v>
          </cell>
          <cell r="F695" t="str">
            <v>โรงพยาบาลชุมชน</v>
          </cell>
          <cell r="G695" t="str">
            <v>รพช.</v>
          </cell>
          <cell r="H695">
            <v>34</v>
          </cell>
          <cell r="I695" t="str">
            <v>อุบลราชธานี</v>
          </cell>
          <cell r="J695" t="str">
            <v>78</v>
          </cell>
          <cell r="K695" t="str">
            <v/>
          </cell>
          <cell r="L695" t="str">
            <v>F2</v>
          </cell>
          <cell r="M695">
            <v>14</v>
          </cell>
          <cell r="N695" t="str">
            <v>F2 60,000-90,000</v>
          </cell>
          <cell r="O695" t="str">
            <v>001094700</v>
          </cell>
        </row>
        <row r="696">
          <cell r="A696" t="str">
            <v>10948</v>
          </cell>
          <cell r="B696" t="str">
            <v>โรงพยาบาลนาจะหลวย</v>
          </cell>
          <cell r="C696" t="str">
            <v>นาจะหลวย,รพช.</v>
          </cell>
          <cell r="D696" t="str">
            <v>นาจะหลวย</v>
          </cell>
          <cell r="E696">
            <v>10</v>
          </cell>
          <cell r="F696" t="str">
            <v>โรงพยาบาลชุมชน</v>
          </cell>
          <cell r="G696" t="str">
            <v>รพช.</v>
          </cell>
          <cell r="H696">
            <v>34</v>
          </cell>
          <cell r="I696" t="str">
            <v>อุบลราชธานี</v>
          </cell>
          <cell r="J696" t="str">
            <v>36</v>
          </cell>
          <cell r="K696" t="str">
            <v/>
          </cell>
          <cell r="L696" t="str">
            <v>F2</v>
          </cell>
          <cell r="M696">
            <v>15</v>
          </cell>
          <cell r="N696" t="str">
            <v>F2 30,000-=60,000</v>
          </cell>
          <cell r="O696" t="str">
            <v>001094800</v>
          </cell>
        </row>
        <row r="697">
          <cell r="A697" t="str">
            <v>10949</v>
          </cell>
          <cell r="B697" t="str">
            <v>โรงพยาบาลน้ำยืน</v>
          </cell>
          <cell r="C697" t="str">
            <v>น้ำยืน,รพช.</v>
          </cell>
          <cell r="D697" t="str">
            <v>น้ำยืน</v>
          </cell>
          <cell r="E697">
            <v>10</v>
          </cell>
          <cell r="F697" t="str">
            <v>โรงพยาบาลชุมชน</v>
          </cell>
          <cell r="G697" t="str">
            <v>รพช.</v>
          </cell>
          <cell r="H697">
            <v>34</v>
          </cell>
          <cell r="I697" t="str">
            <v>อุบลราชธานี</v>
          </cell>
          <cell r="J697" t="str">
            <v>60</v>
          </cell>
          <cell r="K697" t="str">
            <v/>
          </cell>
          <cell r="L697" t="str">
            <v>F2</v>
          </cell>
          <cell r="M697">
            <v>14</v>
          </cell>
          <cell r="N697" t="str">
            <v>F2 60,000-90,000</v>
          </cell>
          <cell r="O697" t="str">
            <v>001094900</v>
          </cell>
        </row>
        <row r="698">
          <cell r="A698" t="str">
            <v>10950</v>
          </cell>
          <cell r="B698" t="str">
            <v>โรงพยาบาลบุณฑริก</v>
          </cell>
          <cell r="C698" t="str">
            <v>บุณฑริก,รพช.</v>
          </cell>
          <cell r="D698" t="str">
            <v>บุณฑริก</v>
          </cell>
          <cell r="E698">
            <v>10</v>
          </cell>
          <cell r="F698" t="str">
            <v>โรงพยาบาลชุมชน</v>
          </cell>
          <cell r="G698" t="str">
            <v>รพช.</v>
          </cell>
          <cell r="H698">
            <v>34</v>
          </cell>
          <cell r="I698" t="str">
            <v>อุบลราชธานี</v>
          </cell>
          <cell r="J698" t="str">
            <v>47</v>
          </cell>
          <cell r="K698" t="str">
            <v/>
          </cell>
          <cell r="L698" t="str">
            <v>F2</v>
          </cell>
          <cell r="M698">
            <v>13</v>
          </cell>
          <cell r="N698" t="str">
            <v>F2 &gt;=90,000</v>
          </cell>
          <cell r="O698" t="str">
            <v>001095000</v>
          </cell>
        </row>
        <row r="699">
          <cell r="A699" t="str">
            <v>10951</v>
          </cell>
          <cell r="B699" t="str">
            <v>โรงพยาบาลตระการพืชผล</v>
          </cell>
          <cell r="C699" t="str">
            <v>ตระการพืชผล,รพช.</v>
          </cell>
          <cell r="D699" t="str">
            <v>ตระการพืชผล</v>
          </cell>
          <cell r="E699">
            <v>10</v>
          </cell>
          <cell r="F699" t="str">
            <v>โรงพยาบาลชุมชน</v>
          </cell>
          <cell r="G699" t="str">
            <v>รพช.</v>
          </cell>
          <cell r="H699">
            <v>34</v>
          </cell>
          <cell r="I699" t="str">
            <v>อุบลราชธานี</v>
          </cell>
          <cell r="J699" t="str">
            <v>135</v>
          </cell>
          <cell r="K699" t="str">
            <v/>
          </cell>
          <cell r="L699" t="str">
            <v>M2</v>
          </cell>
          <cell r="M699">
            <v>8</v>
          </cell>
          <cell r="N699" t="str">
            <v>M2 &gt;100</v>
          </cell>
          <cell r="O699" t="str">
            <v>001095100</v>
          </cell>
        </row>
        <row r="700">
          <cell r="A700" t="str">
            <v>10952</v>
          </cell>
          <cell r="B700" t="str">
            <v>โรงพยาบาลกุดข้าวปุ้น</v>
          </cell>
          <cell r="C700" t="str">
            <v>กุดข้าวปุ้น,รพช.</v>
          </cell>
          <cell r="D700" t="str">
            <v>กุดข้าวปุ้น</v>
          </cell>
          <cell r="E700">
            <v>10</v>
          </cell>
          <cell r="F700" t="str">
            <v>โรงพยาบาลชุมชน</v>
          </cell>
          <cell r="G700" t="str">
            <v>รพช.</v>
          </cell>
          <cell r="H700">
            <v>34</v>
          </cell>
          <cell r="I700" t="str">
            <v>อุบลราชธานี</v>
          </cell>
          <cell r="J700" t="str">
            <v>41</v>
          </cell>
          <cell r="K700" t="str">
            <v/>
          </cell>
          <cell r="L700" t="str">
            <v>F2</v>
          </cell>
          <cell r="M700">
            <v>15</v>
          </cell>
          <cell r="N700" t="str">
            <v>F2 30,000-=60,000</v>
          </cell>
          <cell r="O700" t="str">
            <v>001095200</v>
          </cell>
        </row>
        <row r="701">
          <cell r="A701" t="str">
            <v>10953</v>
          </cell>
          <cell r="B701" t="str">
            <v>โรงพยาบาลม่วงสามสิบ</v>
          </cell>
          <cell r="C701" t="str">
            <v>ม่วงสามสิบ,รพช.</v>
          </cell>
          <cell r="D701" t="str">
            <v>ม่วงสามสิบ</v>
          </cell>
          <cell r="E701">
            <v>10</v>
          </cell>
          <cell r="F701" t="str">
            <v>โรงพยาบาลชุมชน</v>
          </cell>
          <cell r="G701" t="str">
            <v>รพช.</v>
          </cell>
          <cell r="H701">
            <v>34</v>
          </cell>
          <cell r="I701" t="str">
            <v>อุบลราชธานี</v>
          </cell>
          <cell r="J701" t="str">
            <v>60</v>
          </cell>
          <cell r="K701" t="str">
            <v/>
          </cell>
          <cell r="L701" t="str">
            <v>F2</v>
          </cell>
          <cell r="M701">
            <v>14</v>
          </cell>
          <cell r="N701" t="str">
            <v>F2 60,000-90,000</v>
          </cell>
          <cell r="O701" t="str">
            <v>001095300</v>
          </cell>
        </row>
        <row r="702">
          <cell r="A702" t="str">
            <v>10954</v>
          </cell>
          <cell r="B702" t="str">
            <v>โรงพยาบาลวารินชำราบ</v>
          </cell>
          <cell r="C702" t="str">
            <v>วารินชำราบ,รพท.</v>
          </cell>
          <cell r="D702" t="str">
            <v>วารินชำราบ</v>
          </cell>
          <cell r="E702">
            <v>10</v>
          </cell>
          <cell r="F702" t="str">
            <v>โรงพยาบาลทั่วไป</v>
          </cell>
          <cell r="G702" t="str">
            <v>รพท.</v>
          </cell>
          <cell r="H702">
            <v>34</v>
          </cell>
          <cell r="I702" t="str">
            <v>อุบลราชธานี</v>
          </cell>
          <cell r="J702" t="str">
            <v>209</v>
          </cell>
          <cell r="K702" t="str">
            <v/>
          </cell>
          <cell r="L702" t="str">
            <v>M1</v>
          </cell>
          <cell r="M702">
            <v>6</v>
          </cell>
          <cell r="N702" t="str">
            <v>M1 &gt;200</v>
          </cell>
          <cell r="O702" t="str">
            <v>001095400</v>
          </cell>
        </row>
        <row r="703">
          <cell r="A703" t="str">
            <v>10956</v>
          </cell>
          <cell r="B703" t="str">
            <v>โรงพยาบาลพิบูลมังสาหาร</v>
          </cell>
          <cell r="C703" t="str">
            <v>พิบูลมังสาหาร,รพช.</v>
          </cell>
          <cell r="D703" t="str">
            <v>พิบูลมังสาหาร</v>
          </cell>
          <cell r="E703">
            <v>10</v>
          </cell>
          <cell r="F703" t="str">
            <v>โรงพยาบาลชุมชน</v>
          </cell>
          <cell r="G703" t="str">
            <v>รพช.</v>
          </cell>
          <cell r="H703">
            <v>34</v>
          </cell>
          <cell r="I703" t="str">
            <v>อุบลราชธานี</v>
          </cell>
          <cell r="J703" t="str">
            <v>105</v>
          </cell>
          <cell r="K703" t="str">
            <v/>
          </cell>
          <cell r="L703" t="str">
            <v>M2</v>
          </cell>
          <cell r="M703">
            <v>8</v>
          </cell>
          <cell r="N703" t="str">
            <v>M2 &gt;100</v>
          </cell>
          <cell r="O703" t="str">
            <v>001095600</v>
          </cell>
        </row>
        <row r="704">
          <cell r="A704" t="str">
            <v>10957</v>
          </cell>
          <cell r="B704" t="str">
            <v>โรงพยาบาลตาลสุม</v>
          </cell>
          <cell r="C704" t="str">
            <v>ตาลสุม,รพช.</v>
          </cell>
          <cell r="D704" t="str">
            <v>ตาลสุม</v>
          </cell>
          <cell r="E704">
            <v>10</v>
          </cell>
          <cell r="F704" t="str">
            <v>โรงพยาบาลชุมชน</v>
          </cell>
          <cell r="G704" t="str">
            <v>รพช.</v>
          </cell>
          <cell r="H704">
            <v>34</v>
          </cell>
          <cell r="I704" t="str">
            <v>อุบลราชธานี</v>
          </cell>
          <cell r="J704" t="str">
            <v>30</v>
          </cell>
          <cell r="K704" t="str">
            <v/>
          </cell>
          <cell r="L704" t="str">
            <v>F2</v>
          </cell>
          <cell r="M704">
            <v>15</v>
          </cell>
          <cell r="N704" t="str">
            <v>F2 30,000-=60,000</v>
          </cell>
          <cell r="O704" t="str">
            <v>001095700</v>
          </cell>
        </row>
        <row r="705">
          <cell r="A705" t="str">
            <v>10958</v>
          </cell>
          <cell r="B705" t="str">
            <v>โรงพยาบาลโพธิ์ไทร</v>
          </cell>
          <cell r="C705" t="str">
            <v>โพธิ์ไทร,รพช.</v>
          </cell>
          <cell r="D705" t="str">
            <v>โพธิ์ไทร</v>
          </cell>
          <cell r="E705">
            <v>10</v>
          </cell>
          <cell r="F705" t="str">
            <v>โรงพยาบาลชุมชน</v>
          </cell>
          <cell r="G705" t="str">
            <v>รพช.</v>
          </cell>
          <cell r="H705">
            <v>34</v>
          </cell>
          <cell r="I705" t="str">
            <v>อุบลราชธานี</v>
          </cell>
          <cell r="J705" t="str">
            <v>34</v>
          </cell>
          <cell r="K705" t="str">
            <v/>
          </cell>
          <cell r="L705" t="str">
            <v>F2</v>
          </cell>
          <cell r="M705">
            <v>15</v>
          </cell>
          <cell r="N705" t="str">
            <v>F2 30,000-=60,000</v>
          </cell>
          <cell r="O705" t="str">
            <v>001095800</v>
          </cell>
        </row>
        <row r="706">
          <cell r="A706" t="str">
            <v>10959</v>
          </cell>
          <cell r="B706" t="str">
            <v>โรงพยาบาลสำโรง</v>
          </cell>
          <cell r="C706" t="str">
            <v>สำโรง,รพช.</v>
          </cell>
          <cell r="D706" t="str">
            <v>สำโรง</v>
          </cell>
          <cell r="E706">
            <v>10</v>
          </cell>
          <cell r="F706" t="str">
            <v>โรงพยาบาลชุมชน</v>
          </cell>
          <cell r="G706" t="str">
            <v>รพช.</v>
          </cell>
          <cell r="H706">
            <v>34</v>
          </cell>
          <cell r="I706" t="str">
            <v>อุบลราชธานี</v>
          </cell>
          <cell r="J706" t="str">
            <v>30</v>
          </cell>
          <cell r="K706" t="str">
            <v/>
          </cell>
          <cell r="L706" t="str">
            <v>F2</v>
          </cell>
          <cell r="M706">
            <v>15</v>
          </cell>
          <cell r="N706" t="str">
            <v>F2 30,000-=60,000</v>
          </cell>
          <cell r="O706" t="str">
            <v>001095900</v>
          </cell>
        </row>
        <row r="707">
          <cell r="A707" t="str">
            <v>10960</v>
          </cell>
          <cell r="B707" t="str">
            <v>โรงพยาบาลดอนมดแดง</v>
          </cell>
          <cell r="C707" t="str">
            <v>ดอนมดแดง,รพช.</v>
          </cell>
          <cell r="D707" t="str">
            <v>ดอนมดแดง</v>
          </cell>
          <cell r="E707">
            <v>10</v>
          </cell>
          <cell r="F707" t="str">
            <v>โรงพยาบาลชุมชน</v>
          </cell>
          <cell r="G707" t="str">
            <v>รพช.</v>
          </cell>
          <cell r="H707">
            <v>34</v>
          </cell>
          <cell r="I707" t="str">
            <v>อุบลราชธานี</v>
          </cell>
          <cell r="J707" t="str">
            <v>28</v>
          </cell>
          <cell r="K707" t="str">
            <v/>
          </cell>
          <cell r="L707" t="str">
            <v>F2</v>
          </cell>
          <cell r="M707">
            <v>16</v>
          </cell>
          <cell r="N707" t="str">
            <v>F2 &lt;=30,000</v>
          </cell>
          <cell r="O707" t="str">
            <v>001096000</v>
          </cell>
        </row>
        <row r="708">
          <cell r="A708" t="str">
            <v>10961</v>
          </cell>
          <cell r="B708" t="str">
            <v>โรงพยาบาลสิรินธร</v>
          </cell>
          <cell r="C708" t="str">
            <v>สิรินธร,รพช.</v>
          </cell>
          <cell r="D708" t="str">
            <v>สิรินธร</v>
          </cell>
          <cell r="E708">
            <v>10</v>
          </cell>
          <cell r="F708" t="str">
            <v>โรงพยาบาลชุมชน</v>
          </cell>
          <cell r="G708" t="str">
            <v>รพช.</v>
          </cell>
          <cell r="H708">
            <v>34</v>
          </cell>
          <cell r="I708" t="str">
            <v>อุบลราชธานี</v>
          </cell>
          <cell r="J708" t="str">
            <v>37</v>
          </cell>
          <cell r="K708" t="str">
            <v/>
          </cell>
          <cell r="L708" t="str">
            <v>F2</v>
          </cell>
          <cell r="M708">
            <v>15</v>
          </cell>
          <cell r="N708" t="str">
            <v>F2 30,000-=60,000</v>
          </cell>
          <cell r="O708" t="str">
            <v>001096100</v>
          </cell>
        </row>
        <row r="709">
          <cell r="A709" t="str">
            <v>10962</v>
          </cell>
          <cell r="B709" t="str">
            <v>โรงพยาบาลทุ่งศรีอุดม</v>
          </cell>
          <cell r="C709" t="str">
            <v>ทุ่งศรีอุดม,รพช.</v>
          </cell>
          <cell r="D709" t="str">
            <v>ทุ่งศรีอุดม</v>
          </cell>
          <cell r="E709">
            <v>10</v>
          </cell>
          <cell r="F709" t="str">
            <v>โรงพยาบาลชุมชน</v>
          </cell>
          <cell r="G709" t="str">
            <v>รพช.</v>
          </cell>
          <cell r="H709">
            <v>34</v>
          </cell>
          <cell r="I709" t="str">
            <v>อุบลราชธานี</v>
          </cell>
          <cell r="J709" t="str">
            <v>25</v>
          </cell>
          <cell r="K709" t="str">
            <v/>
          </cell>
          <cell r="L709" t="str">
            <v>F2</v>
          </cell>
          <cell r="M709">
            <v>16</v>
          </cell>
          <cell r="N709" t="str">
            <v>F2 &lt;=30,000</v>
          </cell>
          <cell r="O709" t="str">
            <v>001096200</v>
          </cell>
        </row>
        <row r="710">
          <cell r="A710" t="str">
            <v>11443</v>
          </cell>
          <cell r="B710" t="str">
            <v>โรงพยาบาลสมเด็จพระยุพราชเดชอุดม</v>
          </cell>
          <cell r="C710" t="str">
            <v>สมเด็จพระยุพราชเดชอุดม,รพท.</v>
          </cell>
          <cell r="D710" t="str">
            <v>สมเด็จพระยุพราชเดชอุดม</v>
          </cell>
          <cell r="E710">
            <v>10</v>
          </cell>
          <cell r="F710" t="str">
            <v>โรงพยาบาลทั่วไป</v>
          </cell>
          <cell r="G710" t="str">
            <v>รพท.</v>
          </cell>
          <cell r="H710">
            <v>34</v>
          </cell>
          <cell r="I710" t="str">
            <v>อุบลราชธานี</v>
          </cell>
          <cell r="J710" t="str">
            <v>288</v>
          </cell>
          <cell r="K710" t="str">
            <v/>
          </cell>
          <cell r="L710" t="str">
            <v>M1</v>
          </cell>
          <cell r="M710">
            <v>6</v>
          </cell>
          <cell r="N710" t="str">
            <v>M1 &gt;200</v>
          </cell>
          <cell r="O710" t="str">
            <v>001144300</v>
          </cell>
        </row>
        <row r="711">
          <cell r="A711" t="str">
            <v>21984</v>
          </cell>
          <cell r="B711" t="str">
            <v>โรงพยาบาล๕๐ พรรษา มหาวชิราลงกรณ์</v>
          </cell>
          <cell r="C711" t="str">
            <v>๕๐ พรรษา มหาวชิราลงกรณ์,รพท.</v>
          </cell>
          <cell r="D711" t="str">
            <v>๕๐ พรรษา มหาวชิราลงกรณ์</v>
          </cell>
          <cell r="E711">
            <v>10</v>
          </cell>
          <cell r="F711" t="str">
            <v>โรงพยาบาลทั่วไป</v>
          </cell>
          <cell r="G711" t="str">
            <v>รพท.</v>
          </cell>
          <cell r="H711">
            <v>34</v>
          </cell>
          <cell r="I711" t="str">
            <v>อุบลราชธานี</v>
          </cell>
          <cell r="J711" t="str">
            <v>150</v>
          </cell>
          <cell r="K711" t="str">
            <v/>
          </cell>
          <cell r="L711" t="str">
            <v>S</v>
          </cell>
          <cell r="M711">
            <v>5</v>
          </cell>
          <cell r="N711" t="str">
            <v>S &lt;=400</v>
          </cell>
          <cell r="O711" t="str">
            <v>002198400</v>
          </cell>
        </row>
        <row r="712">
          <cell r="A712" t="str">
            <v>24032</v>
          </cell>
          <cell r="B712" t="str">
            <v>โรงพยาบาลนาตาล</v>
          </cell>
          <cell r="C712" t="str">
            <v>นาตาล,รพช.</v>
          </cell>
          <cell r="D712" t="str">
            <v>นาตาล</v>
          </cell>
          <cell r="E712">
            <v>10</v>
          </cell>
          <cell r="F712" t="str">
            <v>โรงพยาบาลชุมชน</v>
          </cell>
          <cell r="G712" t="str">
            <v>รพช.</v>
          </cell>
          <cell r="H712">
            <v>34</v>
          </cell>
          <cell r="I712" t="str">
            <v>อุบลราชธานี</v>
          </cell>
          <cell r="J712" t="str">
            <v>11</v>
          </cell>
          <cell r="K712" t="str">
            <v>S</v>
          </cell>
          <cell r="L712" t="str">
            <v>F3</v>
          </cell>
          <cell r="M712">
            <v>17</v>
          </cell>
          <cell r="N712" t="str">
            <v>F3 &gt;=25,000</v>
          </cell>
          <cell r="O712" t="str">
            <v>002403200</v>
          </cell>
        </row>
        <row r="713">
          <cell r="A713" t="str">
            <v>24821</v>
          </cell>
          <cell r="B713" t="str">
            <v>โรงพยาบาลนาเยีย</v>
          </cell>
          <cell r="C713" t="str">
            <v>นาเยีย,รพช.</v>
          </cell>
          <cell r="D713" t="str">
            <v>นาเยีย</v>
          </cell>
          <cell r="E713">
            <v>10</v>
          </cell>
          <cell r="F713" t="str">
            <v>โรงพยาบาลชุมชน</v>
          </cell>
          <cell r="G713" t="str">
            <v>รพช.</v>
          </cell>
          <cell r="H713">
            <v>34</v>
          </cell>
          <cell r="I713" t="str">
            <v>อุบลราชธานี</v>
          </cell>
          <cell r="J713" t="str">
            <v>13</v>
          </cell>
          <cell r="K713" t="str">
            <v>S</v>
          </cell>
          <cell r="L713" t="str">
            <v>F3</v>
          </cell>
          <cell r="M713">
            <v>17</v>
          </cell>
          <cell r="N713" t="str">
            <v>F3 &gt;=25,000</v>
          </cell>
          <cell r="O713" t="str">
            <v>002482100</v>
          </cell>
        </row>
        <row r="714">
          <cell r="A714" t="str">
            <v>27967</v>
          </cell>
          <cell r="B714" t="str">
            <v>โรงพยาบาลสว่างวีระวงศ์</v>
          </cell>
          <cell r="C714" t="str">
            <v>สว่างวีระวงศ์,รพช.</v>
          </cell>
          <cell r="D714" t="str">
            <v>สว่างวีระวงศ์</v>
          </cell>
          <cell r="E714">
            <v>10</v>
          </cell>
          <cell r="F714" t="str">
            <v>โรงพยาบาลชุมชน</v>
          </cell>
          <cell r="G714" t="str">
            <v>รพช.</v>
          </cell>
          <cell r="H714">
            <v>34</v>
          </cell>
          <cell r="I714" t="str">
            <v>อุบลราชธานี</v>
          </cell>
          <cell r="J714" t="str">
            <v>10</v>
          </cell>
          <cell r="K714" t="str">
            <v>S</v>
          </cell>
          <cell r="L714" t="str">
            <v>F3</v>
          </cell>
          <cell r="M714">
            <v>17</v>
          </cell>
          <cell r="N714" t="str">
            <v>F3 &gt;=25,000</v>
          </cell>
          <cell r="O714" t="str">
            <v>002796700</v>
          </cell>
        </row>
        <row r="715">
          <cell r="A715" t="str">
            <v>27968</v>
          </cell>
          <cell r="B715" t="str">
            <v>โรงพยาบาลน้ำขุ่น</v>
          </cell>
          <cell r="C715" t="str">
            <v>น้ำขุ่น,รพช.</v>
          </cell>
          <cell r="D715" t="str">
            <v>น้ำขุ่น</v>
          </cell>
          <cell r="E715">
            <v>10</v>
          </cell>
          <cell r="F715" t="str">
            <v>โรงพยาบาลชุมชน</v>
          </cell>
          <cell r="G715" t="str">
            <v>รพช.</v>
          </cell>
          <cell r="H715">
            <v>34</v>
          </cell>
          <cell r="I715" t="str">
            <v>อุบลราชธานี</v>
          </cell>
          <cell r="J715" t="str">
            <v>10</v>
          </cell>
          <cell r="K715" t="str">
            <v>S</v>
          </cell>
          <cell r="L715" t="str">
            <v>F3</v>
          </cell>
          <cell r="M715">
            <v>17</v>
          </cell>
          <cell r="N715" t="str">
            <v>F3 &gt;=25,000</v>
          </cell>
          <cell r="O715" t="str">
            <v>002796800</v>
          </cell>
        </row>
        <row r="716">
          <cell r="A716" t="str">
            <v>27976</v>
          </cell>
          <cell r="B716" t="str">
            <v>โรงพยาบาลเหล่าเสือโก้ก</v>
          </cell>
          <cell r="C716" t="str">
            <v>เหล่าเสือโก้ก,รพช.</v>
          </cell>
          <cell r="D716" t="str">
            <v>เหล่าเสือโก้ก</v>
          </cell>
          <cell r="E716">
            <v>10</v>
          </cell>
          <cell r="F716" t="str">
            <v>โรงพยาบาลชุมชน</v>
          </cell>
          <cell r="G716" t="str">
            <v>รพช.</v>
          </cell>
          <cell r="H716">
            <v>34</v>
          </cell>
          <cell r="I716" t="str">
            <v>อุบลราชธานี</v>
          </cell>
          <cell r="J716" t="str">
            <v>11</v>
          </cell>
          <cell r="K716" t="str">
            <v>S</v>
          </cell>
          <cell r="L716" t="str">
            <v>F3</v>
          </cell>
          <cell r="M716">
            <v>17</v>
          </cell>
          <cell r="N716" t="str">
            <v>F3 &gt;=25,000</v>
          </cell>
          <cell r="O716" t="str">
            <v>002797600</v>
          </cell>
        </row>
        <row r="717">
          <cell r="A717" t="str">
            <v>10701</v>
          </cell>
          <cell r="B717" t="str">
            <v>โรงพยาบาลยโสธร</v>
          </cell>
          <cell r="C717" t="str">
            <v>ยโสธร,รพท.</v>
          </cell>
          <cell r="D717" t="str">
            <v>ยโสธร</v>
          </cell>
          <cell r="E717">
            <v>10</v>
          </cell>
          <cell r="F717" t="str">
            <v>โรงพยาบาลทั่วไป</v>
          </cell>
          <cell r="G717" t="str">
            <v>รพท.</v>
          </cell>
          <cell r="H717">
            <v>35</v>
          </cell>
          <cell r="I717" t="str">
            <v>ยโสธร</v>
          </cell>
          <cell r="J717" t="str">
            <v>305</v>
          </cell>
          <cell r="K717" t="str">
            <v/>
          </cell>
          <cell r="L717" t="str">
            <v>S</v>
          </cell>
          <cell r="M717">
            <v>5</v>
          </cell>
          <cell r="N717" t="str">
            <v>S &lt;=400</v>
          </cell>
          <cell r="O717" t="str">
            <v>001070100</v>
          </cell>
        </row>
        <row r="718">
          <cell r="A718" t="str">
            <v>10963</v>
          </cell>
          <cell r="B718" t="str">
            <v>โรงพยาบาลทรายมูล</v>
          </cell>
          <cell r="C718" t="str">
            <v>ทรายมูล,รพช.</v>
          </cell>
          <cell r="D718" t="str">
            <v>ทรายมูล</v>
          </cell>
          <cell r="E718">
            <v>10</v>
          </cell>
          <cell r="F718" t="str">
            <v>โรงพยาบาลชุมชน</v>
          </cell>
          <cell r="G718" t="str">
            <v>รพช.</v>
          </cell>
          <cell r="H718">
            <v>35</v>
          </cell>
          <cell r="I718" t="str">
            <v>ยโสธร</v>
          </cell>
          <cell r="J718" t="str">
            <v>36</v>
          </cell>
          <cell r="K718" t="str">
            <v/>
          </cell>
          <cell r="L718" t="str">
            <v>F2</v>
          </cell>
          <cell r="M718">
            <v>15</v>
          </cell>
          <cell r="N718" t="str">
            <v>F2 30,000-=60,000</v>
          </cell>
          <cell r="O718" t="str">
            <v>001096300</v>
          </cell>
        </row>
        <row r="719">
          <cell r="A719" t="str">
            <v>10964</v>
          </cell>
          <cell r="B719" t="str">
            <v>โรงพยาบาลกุดชุม</v>
          </cell>
          <cell r="C719" t="str">
            <v>กุดชุม,รพช.</v>
          </cell>
          <cell r="D719" t="str">
            <v>กุดชุม</v>
          </cell>
          <cell r="E719">
            <v>10</v>
          </cell>
          <cell r="F719" t="str">
            <v>โรงพยาบาลชุมชน</v>
          </cell>
          <cell r="G719" t="str">
            <v>รพช.</v>
          </cell>
          <cell r="H719">
            <v>35</v>
          </cell>
          <cell r="I719" t="str">
            <v>ยโสธร</v>
          </cell>
          <cell r="J719" t="str">
            <v>35</v>
          </cell>
          <cell r="K719" t="str">
            <v/>
          </cell>
          <cell r="L719" t="str">
            <v>F2</v>
          </cell>
          <cell r="M719">
            <v>14</v>
          </cell>
          <cell r="N719" t="str">
            <v>F2 60,000-90,000</v>
          </cell>
          <cell r="O719" t="str">
            <v>001096400</v>
          </cell>
        </row>
        <row r="720">
          <cell r="A720" t="str">
            <v>10965</v>
          </cell>
          <cell r="B720" t="str">
            <v>โรงพยาบาลคำเขื่อนแก้ว</v>
          </cell>
          <cell r="C720" t="str">
            <v>คำเขื่อนแก้ว,รพช.</v>
          </cell>
          <cell r="D720" t="str">
            <v>คำเขื่อนแก้ว</v>
          </cell>
          <cell r="E720">
            <v>10</v>
          </cell>
          <cell r="F720" t="str">
            <v>โรงพยาบาลชุมชน</v>
          </cell>
          <cell r="G720" t="str">
            <v>รพช.</v>
          </cell>
          <cell r="H720">
            <v>35</v>
          </cell>
          <cell r="I720" t="str">
            <v>ยโสธร</v>
          </cell>
          <cell r="J720" t="str">
            <v>37</v>
          </cell>
          <cell r="K720" t="str">
            <v/>
          </cell>
          <cell r="L720" t="str">
            <v>F2</v>
          </cell>
          <cell r="M720">
            <v>14</v>
          </cell>
          <cell r="N720" t="str">
            <v>F2 60,000-90,000</v>
          </cell>
          <cell r="O720" t="str">
            <v>001096500</v>
          </cell>
        </row>
        <row r="721">
          <cell r="A721" t="str">
            <v>10966</v>
          </cell>
          <cell r="B721" t="str">
            <v>โรงพยาบาลป่าติ้ว</v>
          </cell>
          <cell r="C721" t="str">
            <v>ป่าติ้ว,รพช.</v>
          </cell>
          <cell r="D721" t="str">
            <v>ป่าติ้ว</v>
          </cell>
          <cell r="E721">
            <v>10</v>
          </cell>
          <cell r="F721" t="str">
            <v>โรงพยาบาลชุมชน</v>
          </cell>
          <cell r="G721" t="str">
            <v>รพช.</v>
          </cell>
          <cell r="H721">
            <v>35</v>
          </cell>
          <cell r="I721" t="str">
            <v>ยโสธร</v>
          </cell>
          <cell r="J721" t="str">
            <v>36</v>
          </cell>
          <cell r="K721" t="str">
            <v/>
          </cell>
          <cell r="L721" t="str">
            <v>F2</v>
          </cell>
          <cell r="M721">
            <v>15</v>
          </cell>
          <cell r="N721" t="str">
            <v>F2 30,000-=60,000</v>
          </cell>
          <cell r="O721" t="str">
            <v>001096600</v>
          </cell>
        </row>
        <row r="722">
          <cell r="A722" t="str">
            <v>10967</v>
          </cell>
          <cell r="B722" t="str">
            <v>โรงพยาบาลมหาชนะชัย</v>
          </cell>
          <cell r="C722" t="str">
            <v>มหาชนะชัย,รพช.</v>
          </cell>
          <cell r="D722" t="str">
            <v>มหาชนะชัย</v>
          </cell>
          <cell r="E722">
            <v>10</v>
          </cell>
          <cell r="F722" t="str">
            <v>โรงพยาบาลชุมชน</v>
          </cell>
          <cell r="G722" t="str">
            <v>รพช.</v>
          </cell>
          <cell r="H722">
            <v>35</v>
          </cell>
          <cell r="I722" t="str">
            <v>ยโสธร</v>
          </cell>
          <cell r="J722" t="str">
            <v>36</v>
          </cell>
          <cell r="K722" t="str">
            <v/>
          </cell>
          <cell r="L722" t="str">
            <v>F2</v>
          </cell>
          <cell r="M722">
            <v>15</v>
          </cell>
          <cell r="N722" t="str">
            <v>F2 30,000-=60,000</v>
          </cell>
          <cell r="O722" t="str">
            <v>001096700</v>
          </cell>
        </row>
        <row r="723">
          <cell r="A723" t="str">
            <v>10968</v>
          </cell>
          <cell r="B723" t="str">
            <v>โรงพยาบาลค้อวัง</v>
          </cell>
          <cell r="C723" t="str">
            <v>ค้อวัง,รพช.</v>
          </cell>
          <cell r="D723" t="str">
            <v>ค้อวัง</v>
          </cell>
          <cell r="E723">
            <v>10</v>
          </cell>
          <cell r="F723" t="str">
            <v>โรงพยาบาลชุมชน</v>
          </cell>
          <cell r="G723" t="str">
            <v>รพช.</v>
          </cell>
          <cell r="H723">
            <v>35</v>
          </cell>
          <cell r="I723" t="str">
            <v>ยโสธร</v>
          </cell>
          <cell r="J723" t="str">
            <v>34</v>
          </cell>
          <cell r="K723" t="str">
            <v/>
          </cell>
          <cell r="L723" t="str">
            <v>F2</v>
          </cell>
          <cell r="M723">
            <v>16</v>
          </cell>
          <cell r="N723" t="str">
            <v>F2 &lt;=30,000</v>
          </cell>
          <cell r="O723" t="str">
            <v>001096800</v>
          </cell>
        </row>
        <row r="724">
          <cell r="A724" t="str">
            <v>10969</v>
          </cell>
          <cell r="B724" t="str">
            <v>โรงพยาบาลไทยเจริญ</v>
          </cell>
          <cell r="C724" t="str">
            <v>ไทยเจริญ,รพช.</v>
          </cell>
          <cell r="D724" t="str">
            <v>ไทยเจริญ</v>
          </cell>
          <cell r="E724">
            <v>10</v>
          </cell>
          <cell r="F724" t="str">
            <v>โรงพยาบาลชุมชน</v>
          </cell>
          <cell r="G724" t="str">
            <v>รพช.</v>
          </cell>
          <cell r="H724">
            <v>35</v>
          </cell>
          <cell r="I724" t="str">
            <v>ยโสธร</v>
          </cell>
          <cell r="J724" t="str">
            <v>13</v>
          </cell>
          <cell r="K724" t="str">
            <v/>
          </cell>
          <cell r="L724" t="str">
            <v>F3</v>
          </cell>
          <cell r="M724">
            <v>17</v>
          </cell>
          <cell r="N724" t="str">
            <v>F3 &gt;=25,000</v>
          </cell>
          <cell r="O724" t="str">
            <v>001096900</v>
          </cell>
        </row>
        <row r="725">
          <cell r="A725" t="str">
            <v>11444</v>
          </cell>
          <cell r="B725" t="str">
            <v>โรงพยาบาลสมเด็จพระยุพราชเลิงนกทา</v>
          </cell>
          <cell r="C725" t="str">
            <v>สมเด็จพระยุพราชเลิงนกทา,รพช.</v>
          </cell>
          <cell r="D725" t="str">
            <v>สมเด็จพระยุพราชเลิงนกทา</v>
          </cell>
          <cell r="E725">
            <v>10</v>
          </cell>
          <cell r="F725" t="str">
            <v>โรงพยาบาลชุมชน</v>
          </cell>
          <cell r="G725" t="str">
            <v>รพช.</v>
          </cell>
          <cell r="H725">
            <v>35</v>
          </cell>
          <cell r="I725" t="str">
            <v>ยโสธร</v>
          </cell>
          <cell r="J725" t="str">
            <v>100</v>
          </cell>
          <cell r="K725" t="str">
            <v/>
          </cell>
          <cell r="L725" t="str">
            <v>F1</v>
          </cell>
          <cell r="M725">
            <v>11</v>
          </cell>
          <cell r="N725" t="str">
            <v>F1 50,000-100,000</v>
          </cell>
          <cell r="O725" t="str">
            <v>001144400</v>
          </cell>
        </row>
        <row r="726">
          <cell r="A726" t="str">
            <v>10703</v>
          </cell>
          <cell r="B726" t="str">
            <v>โรงพยาบาลอำนาจเจริญ</v>
          </cell>
          <cell r="C726" t="str">
            <v>อำนาจเจริญ,รพท.</v>
          </cell>
          <cell r="D726" t="str">
            <v>อำนาจเจริญ</v>
          </cell>
          <cell r="E726">
            <v>10</v>
          </cell>
          <cell r="F726" t="str">
            <v>โรงพยาบาลทั่วไป</v>
          </cell>
          <cell r="G726" t="str">
            <v>รพท.</v>
          </cell>
          <cell r="H726">
            <v>37</v>
          </cell>
          <cell r="I726" t="str">
            <v>อำนาจเจริญ</v>
          </cell>
          <cell r="J726" t="str">
            <v>349</v>
          </cell>
          <cell r="K726" t="str">
            <v/>
          </cell>
          <cell r="L726" t="str">
            <v>S</v>
          </cell>
          <cell r="M726">
            <v>5</v>
          </cell>
          <cell r="N726" t="str">
            <v>S &lt;=400</v>
          </cell>
          <cell r="O726" t="str">
            <v>001070300</v>
          </cell>
        </row>
        <row r="727">
          <cell r="A727" t="str">
            <v>10985</v>
          </cell>
          <cell r="B727" t="str">
            <v>โรงพยาบาลชานุมาน</v>
          </cell>
          <cell r="C727" t="str">
            <v>ชานุมาน,รพช.</v>
          </cell>
          <cell r="D727" t="str">
            <v>ชานุมาน</v>
          </cell>
          <cell r="E727">
            <v>10</v>
          </cell>
          <cell r="F727" t="str">
            <v>โรงพยาบาลชุมชน</v>
          </cell>
          <cell r="G727" t="str">
            <v>รพช.</v>
          </cell>
          <cell r="H727">
            <v>37</v>
          </cell>
          <cell r="I727" t="str">
            <v>อำนาจเจริญ</v>
          </cell>
          <cell r="J727" t="str">
            <v>35</v>
          </cell>
          <cell r="K727" t="str">
            <v/>
          </cell>
          <cell r="L727" t="str">
            <v>F2</v>
          </cell>
          <cell r="M727">
            <v>15</v>
          </cell>
          <cell r="N727" t="str">
            <v>F2 30,000-=60,000</v>
          </cell>
          <cell r="O727" t="str">
            <v>001098500</v>
          </cell>
        </row>
        <row r="728">
          <cell r="A728" t="str">
            <v>10986</v>
          </cell>
          <cell r="B728" t="str">
            <v>โรงพยาบาลปทุมราชวงศา</v>
          </cell>
          <cell r="C728" t="str">
            <v>ปทุมราชวงศา,รพช.</v>
          </cell>
          <cell r="D728" t="str">
            <v>ปทุมราชวงศา</v>
          </cell>
          <cell r="E728">
            <v>10</v>
          </cell>
          <cell r="F728" t="str">
            <v>โรงพยาบาลชุมชน</v>
          </cell>
          <cell r="G728" t="str">
            <v>รพช.</v>
          </cell>
          <cell r="H728">
            <v>37</v>
          </cell>
          <cell r="I728" t="str">
            <v>อำนาจเจริญ</v>
          </cell>
          <cell r="J728" t="str">
            <v>30</v>
          </cell>
          <cell r="K728" t="str">
            <v/>
          </cell>
          <cell r="L728" t="str">
            <v>F2</v>
          </cell>
          <cell r="M728">
            <v>15</v>
          </cell>
          <cell r="N728" t="str">
            <v>F2 30,000-=60,000</v>
          </cell>
          <cell r="O728" t="str">
            <v>001098600</v>
          </cell>
        </row>
        <row r="729">
          <cell r="A729" t="str">
            <v>10987</v>
          </cell>
          <cell r="B729" t="str">
            <v>โรงพยาบาลพนา</v>
          </cell>
          <cell r="C729" t="str">
            <v>พนา,รพช.</v>
          </cell>
          <cell r="D729" t="str">
            <v>พนา</v>
          </cell>
          <cell r="E729">
            <v>10</v>
          </cell>
          <cell r="F729" t="str">
            <v>โรงพยาบาลชุมชน</v>
          </cell>
          <cell r="G729" t="str">
            <v>รพช.</v>
          </cell>
          <cell r="H729">
            <v>37</v>
          </cell>
          <cell r="I729" t="str">
            <v>อำนาจเจริญ</v>
          </cell>
          <cell r="J729" t="str">
            <v>30</v>
          </cell>
          <cell r="K729" t="str">
            <v/>
          </cell>
          <cell r="L729" t="str">
            <v>F2</v>
          </cell>
          <cell r="M729">
            <v>16</v>
          </cell>
          <cell r="N729" t="str">
            <v>F2 &lt;=30,000</v>
          </cell>
          <cell r="O729" t="str">
            <v>001098700</v>
          </cell>
        </row>
        <row r="730">
          <cell r="A730" t="str">
            <v>10988</v>
          </cell>
          <cell r="B730" t="str">
            <v>โรงพยาบาลเสนางคนิคม</v>
          </cell>
          <cell r="C730" t="str">
            <v>เสนางคนิคม,รพช.</v>
          </cell>
          <cell r="D730" t="str">
            <v>เสนางคนิคม</v>
          </cell>
          <cell r="E730">
            <v>10</v>
          </cell>
          <cell r="F730" t="str">
            <v>โรงพยาบาลชุมชน</v>
          </cell>
          <cell r="G730" t="str">
            <v>รพช.</v>
          </cell>
          <cell r="H730">
            <v>37</v>
          </cell>
          <cell r="I730" t="str">
            <v>อำนาจเจริญ</v>
          </cell>
          <cell r="J730" t="str">
            <v>30</v>
          </cell>
          <cell r="K730" t="str">
            <v/>
          </cell>
          <cell r="L730" t="str">
            <v>F2</v>
          </cell>
          <cell r="M730">
            <v>15</v>
          </cell>
          <cell r="N730" t="str">
            <v>F2 30,000-=60,000</v>
          </cell>
          <cell r="O730" t="str">
            <v>001098800</v>
          </cell>
        </row>
        <row r="731">
          <cell r="A731" t="str">
            <v>10989</v>
          </cell>
          <cell r="B731" t="str">
            <v>โรงพยาบาลหัวตะพาน</v>
          </cell>
          <cell r="C731" t="str">
            <v>หัวตะพาน,รพช.</v>
          </cell>
          <cell r="D731" t="str">
            <v>หัวตะพาน</v>
          </cell>
          <cell r="E731">
            <v>10</v>
          </cell>
          <cell r="F731" t="str">
            <v>โรงพยาบาลชุมชน</v>
          </cell>
          <cell r="G731" t="str">
            <v>รพช.</v>
          </cell>
          <cell r="H731">
            <v>37</v>
          </cell>
          <cell r="I731" t="str">
            <v>อำนาจเจริญ</v>
          </cell>
          <cell r="J731" t="str">
            <v>38</v>
          </cell>
          <cell r="K731" t="str">
            <v/>
          </cell>
          <cell r="L731" t="str">
            <v>F2</v>
          </cell>
          <cell r="M731">
            <v>15</v>
          </cell>
          <cell r="N731" t="str">
            <v>F2 30,000-=60,000</v>
          </cell>
          <cell r="O731" t="str">
            <v>001098900</v>
          </cell>
        </row>
        <row r="732">
          <cell r="A732" t="str">
            <v>10990</v>
          </cell>
          <cell r="B732" t="str">
            <v>โรงพยาบาลลืออำนาจ</v>
          </cell>
          <cell r="C732" t="str">
            <v>ลืออำนาจ,รพช.</v>
          </cell>
          <cell r="D732" t="str">
            <v>ลืออำนาจ</v>
          </cell>
          <cell r="E732">
            <v>10</v>
          </cell>
          <cell r="F732" t="str">
            <v>โรงพยาบาลชุมชน</v>
          </cell>
          <cell r="G732" t="str">
            <v>รพช.</v>
          </cell>
          <cell r="H732">
            <v>37</v>
          </cell>
          <cell r="I732" t="str">
            <v>อำนาจเจริญ</v>
          </cell>
          <cell r="J732" t="str">
            <v>30</v>
          </cell>
          <cell r="K732" t="str">
            <v/>
          </cell>
          <cell r="L732" t="str">
            <v>F2</v>
          </cell>
          <cell r="M732">
            <v>15</v>
          </cell>
          <cell r="N732" t="str">
            <v>F2 30,000-=60,000</v>
          </cell>
          <cell r="O732" t="str">
            <v>001099000</v>
          </cell>
        </row>
        <row r="733">
          <cell r="A733" t="str">
            <v>10712</v>
          </cell>
          <cell r="B733" t="str">
            <v>โรงพยาบาลมุกดาหาร</v>
          </cell>
          <cell r="C733" t="str">
            <v>มุกดาหาร,รพท.</v>
          </cell>
          <cell r="D733" t="str">
            <v>มุกดาหาร</v>
          </cell>
          <cell r="E733">
            <v>10</v>
          </cell>
          <cell r="F733" t="str">
            <v>โรงพยาบาลทั่วไป</v>
          </cell>
          <cell r="G733" t="str">
            <v>รพท.</v>
          </cell>
          <cell r="H733">
            <v>49</v>
          </cell>
          <cell r="I733" t="str">
            <v>มุกดาหาร</v>
          </cell>
          <cell r="J733" t="str">
            <v>301</v>
          </cell>
          <cell r="K733" t="str">
            <v/>
          </cell>
          <cell r="L733" t="str">
            <v>S</v>
          </cell>
          <cell r="M733">
            <v>5</v>
          </cell>
          <cell r="N733" t="str">
            <v>S &lt;=400</v>
          </cell>
          <cell r="O733" t="str">
            <v>001071200</v>
          </cell>
        </row>
        <row r="734">
          <cell r="A734" t="str">
            <v>11113</v>
          </cell>
          <cell r="B734" t="str">
            <v>โรงพยาบาลนิคมคำสร้อย</v>
          </cell>
          <cell r="C734" t="str">
            <v>นิคมคำสร้อย,รพช.</v>
          </cell>
          <cell r="D734" t="str">
            <v>นิคมคำสร้อย</v>
          </cell>
          <cell r="E734">
            <v>10</v>
          </cell>
          <cell r="F734" t="str">
            <v>โรงพยาบาลชุมชน</v>
          </cell>
          <cell r="G734" t="str">
            <v>รพช.</v>
          </cell>
          <cell r="H734">
            <v>49</v>
          </cell>
          <cell r="I734" t="str">
            <v>มุกดาหาร</v>
          </cell>
          <cell r="J734" t="str">
            <v>30</v>
          </cell>
          <cell r="K734" t="str">
            <v/>
          </cell>
          <cell r="L734" t="str">
            <v>F2</v>
          </cell>
          <cell r="M734">
            <v>15</v>
          </cell>
          <cell r="N734" t="str">
            <v>F2 30,000-=60,000</v>
          </cell>
          <cell r="O734" t="str">
            <v>001111300</v>
          </cell>
        </row>
        <row r="735">
          <cell r="A735" t="str">
            <v>11114</v>
          </cell>
          <cell r="B735" t="str">
            <v>โรงพยาบาลดอนตาล</v>
          </cell>
          <cell r="C735" t="str">
            <v>ดอนตาล,รพช.</v>
          </cell>
          <cell r="D735" t="str">
            <v>ดอนตาล</v>
          </cell>
          <cell r="E735">
            <v>10</v>
          </cell>
          <cell r="F735" t="str">
            <v>โรงพยาบาลชุมชน</v>
          </cell>
          <cell r="G735" t="str">
            <v>รพช.</v>
          </cell>
          <cell r="H735">
            <v>49</v>
          </cell>
          <cell r="I735" t="str">
            <v>มุกดาหาร</v>
          </cell>
          <cell r="J735" t="str">
            <v>30</v>
          </cell>
          <cell r="K735" t="str">
            <v/>
          </cell>
          <cell r="L735" t="str">
            <v>F2</v>
          </cell>
          <cell r="M735">
            <v>15</v>
          </cell>
          <cell r="N735" t="str">
            <v>F2 30,000-=60,000</v>
          </cell>
          <cell r="O735" t="str">
            <v>001111400</v>
          </cell>
        </row>
        <row r="736">
          <cell r="A736" t="str">
            <v>11115</v>
          </cell>
          <cell r="B736" t="str">
            <v>โรงพยาบาลดงหลวง</v>
          </cell>
          <cell r="C736" t="str">
            <v>ดงหลวง,รพช.</v>
          </cell>
          <cell r="D736" t="str">
            <v>ดงหลวง</v>
          </cell>
          <cell r="E736">
            <v>10</v>
          </cell>
          <cell r="F736" t="str">
            <v>โรงพยาบาลชุมชน</v>
          </cell>
          <cell r="G736" t="str">
            <v>รพช.</v>
          </cell>
          <cell r="H736">
            <v>49</v>
          </cell>
          <cell r="I736" t="str">
            <v>มุกดาหาร</v>
          </cell>
          <cell r="J736" t="str">
            <v>30</v>
          </cell>
          <cell r="K736" t="str">
            <v/>
          </cell>
          <cell r="L736" t="str">
            <v>F2</v>
          </cell>
          <cell r="M736">
            <v>15</v>
          </cell>
          <cell r="N736" t="str">
            <v>F2 30,000-=60,000</v>
          </cell>
          <cell r="O736" t="str">
            <v>001111500</v>
          </cell>
        </row>
        <row r="737">
          <cell r="A737" t="str">
            <v>11116</v>
          </cell>
          <cell r="B737" t="str">
            <v>โรงพยาบาลคำชะอี</v>
          </cell>
          <cell r="C737" t="str">
            <v>คำชะอี,รพช.</v>
          </cell>
          <cell r="D737" t="str">
            <v>คำชะอี</v>
          </cell>
          <cell r="E737">
            <v>10</v>
          </cell>
          <cell r="F737" t="str">
            <v>โรงพยาบาลชุมชน</v>
          </cell>
          <cell r="G737" t="str">
            <v>รพช.</v>
          </cell>
          <cell r="H737">
            <v>49</v>
          </cell>
          <cell r="I737" t="str">
            <v>มุกดาหาร</v>
          </cell>
          <cell r="J737" t="str">
            <v>30</v>
          </cell>
          <cell r="K737" t="str">
            <v/>
          </cell>
          <cell r="L737" t="str">
            <v>F2</v>
          </cell>
          <cell r="M737">
            <v>15</v>
          </cell>
          <cell r="N737" t="str">
            <v>F2 30,000-=60,000</v>
          </cell>
          <cell r="O737" t="str">
            <v>001111600</v>
          </cell>
        </row>
        <row r="738">
          <cell r="A738" t="str">
            <v>11117</v>
          </cell>
          <cell r="B738" t="str">
            <v>โรงพยาบาลหว้านใหญ่</v>
          </cell>
          <cell r="C738" t="str">
            <v>หว้านใหญ่,รพช.</v>
          </cell>
          <cell r="D738" t="str">
            <v>หว้านใหญ่</v>
          </cell>
          <cell r="E738">
            <v>10</v>
          </cell>
          <cell r="F738" t="str">
            <v>โรงพยาบาลชุมชน</v>
          </cell>
          <cell r="G738" t="str">
            <v>รพช.</v>
          </cell>
          <cell r="H738">
            <v>49</v>
          </cell>
          <cell r="I738" t="str">
            <v>มุกดาหาร</v>
          </cell>
          <cell r="J738" t="str">
            <v>30</v>
          </cell>
          <cell r="K738" t="str">
            <v/>
          </cell>
          <cell r="L738" t="str">
            <v>F2</v>
          </cell>
          <cell r="M738">
            <v>16</v>
          </cell>
          <cell r="N738" t="str">
            <v>F2 &lt;=30,000</v>
          </cell>
          <cell r="O738" t="str">
            <v>001111700</v>
          </cell>
        </row>
        <row r="739">
          <cell r="A739" t="str">
            <v>11118</v>
          </cell>
          <cell r="B739" t="str">
            <v>โรงพยาบาลหนองสูง</v>
          </cell>
          <cell r="C739" t="str">
            <v>หนองสูง,รพช.</v>
          </cell>
          <cell r="D739" t="str">
            <v>หนองสูง</v>
          </cell>
          <cell r="E739">
            <v>10</v>
          </cell>
          <cell r="F739" t="str">
            <v>โรงพยาบาลชุมชน</v>
          </cell>
          <cell r="G739" t="str">
            <v>รพช.</v>
          </cell>
          <cell r="H739">
            <v>49</v>
          </cell>
          <cell r="I739" t="str">
            <v>มุกดาหาร</v>
          </cell>
          <cell r="J739" t="str">
            <v>30</v>
          </cell>
          <cell r="K739" t="str">
            <v/>
          </cell>
          <cell r="L739" t="str">
            <v>F2</v>
          </cell>
          <cell r="M739">
            <v>16</v>
          </cell>
          <cell r="N739" t="str">
            <v>F2 &lt;=30,000</v>
          </cell>
          <cell r="O739" t="str">
            <v>001111800</v>
          </cell>
        </row>
        <row r="740">
          <cell r="A740" t="str">
            <v>10680</v>
          </cell>
          <cell r="B740" t="str">
            <v>โรงพยาบาลมหาราชนครศรีธรรมราช</v>
          </cell>
          <cell r="C740" t="str">
            <v>มหาราชนครศรีธรรมราช,รพศ.</v>
          </cell>
          <cell r="D740" t="str">
            <v>มหาราชนครศรีธรรมราช</v>
          </cell>
          <cell r="E740">
            <v>11</v>
          </cell>
          <cell r="F740" t="str">
            <v>โรงพยาบาลศูนย์</v>
          </cell>
          <cell r="G740" t="str">
            <v>รพศ.</v>
          </cell>
          <cell r="H740">
            <v>80</v>
          </cell>
          <cell r="I740" t="str">
            <v>นครศรีธรรมราช</v>
          </cell>
          <cell r="J740" t="str">
            <v>701</v>
          </cell>
          <cell r="K740" t="str">
            <v/>
          </cell>
          <cell r="L740" t="str">
            <v>A</v>
          </cell>
          <cell r="M740">
            <v>2</v>
          </cell>
          <cell r="N740" t="str">
            <v>A &gt;700 to &lt;1000</v>
          </cell>
          <cell r="O740" t="str">
            <v>001068000</v>
          </cell>
        </row>
        <row r="741">
          <cell r="A741" t="str">
            <v>11322</v>
          </cell>
          <cell r="B741" t="str">
            <v>โรงพยาบาลพรหมคีรี</v>
          </cell>
          <cell r="C741" t="str">
            <v>พรหมคีรี,รพช.</v>
          </cell>
          <cell r="D741" t="str">
            <v>พรหมคีรี</v>
          </cell>
          <cell r="E741">
            <v>11</v>
          </cell>
          <cell r="F741" t="str">
            <v>โรงพยาบาลชุมชน</v>
          </cell>
          <cell r="G741" t="str">
            <v>รพช.</v>
          </cell>
          <cell r="H741">
            <v>80</v>
          </cell>
          <cell r="I741" t="str">
            <v>นครศรีธรรมราช</v>
          </cell>
          <cell r="J741" t="str">
            <v>30</v>
          </cell>
          <cell r="K741" t="str">
            <v/>
          </cell>
          <cell r="L741" t="str">
            <v>F2</v>
          </cell>
          <cell r="M741">
            <v>15</v>
          </cell>
          <cell r="N741" t="str">
            <v>F2 30,000-=60,000</v>
          </cell>
          <cell r="O741" t="str">
            <v>001132200</v>
          </cell>
        </row>
        <row r="742">
          <cell r="A742" t="str">
            <v>11324</v>
          </cell>
          <cell r="B742" t="str">
            <v>โรงพยาบาลลานสะกา</v>
          </cell>
          <cell r="C742" t="str">
            <v>ลานสะกา,รพช.</v>
          </cell>
          <cell r="D742" t="str">
            <v>ลานสะกา</v>
          </cell>
          <cell r="E742">
            <v>11</v>
          </cell>
          <cell r="F742" t="str">
            <v>โรงพยาบาลชุมชน</v>
          </cell>
          <cell r="G742" t="str">
            <v>รพช.</v>
          </cell>
          <cell r="H742">
            <v>80</v>
          </cell>
          <cell r="I742" t="str">
            <v>นครศรีธรรมราช</v>
          </cell>
          <cell r="J742" t="str">
            <v>30</v>
          </cell>
          <cell r="K742" t="str">
            <v/>
          </cell>
          <cell r="L742" t="str">
            <v>F2</v>
          </cell>
          <cell r="M742">
            <v>15</v>
          </cell>
          <cell r="N742" t="str">
            <v>F2 30,000-=60,000</v>
          </cell>
          <cell r="O742" t="str">
            <v>001132400</v>
          </cell>
        </row>
        <row r="743">
          <cell r="A743" t="str">
            <v>11325</v>
          </cell>
          <cell r="B743" t="str">
            <v>โรงพยาบาลสมเด็จพระยุพราชฉวาง</v>
          </cell>
          <cell r="C743" t="str">
            <v>สมเด็จพระยุพราชฉวาง,รพช.</v>
          </cell>
          <cell r="D743" t="str">
            <v>สมเด็จพระยุพราชฉวาง</v>
          </cell>
          <cell r="E743">
            <v>11</v>
          </cell>
          <cell r="F743" t="str">
            <v>โรงพยาบาลชุมชน</v>
          </cell>
          <cell r="G743" t="str">
            <v>รพช.</v>
          </cell>
          <cell r="H743">
            <v>80</v>
          </cell>
          <cell r="I743" t="str">
            <v>นครศรีธรรมราช</v>
          </cell>
          <cell r="J743" t="str">
            <v>104</v>
          </cell>
          <cell r="K743" t="str">
            <v/>
          </cell>
          <cell r="L743" t="str">
            <v>M2</v>
          </cell>
          <cell r="M743">
            <v>8</v>
          </cell>
          <cell r="N743" t="str">
            <v>M2 &gt;100</v>
          </cell>
          <cell r="O743" t="str">
            <v>001132500</v>
          </cell>
        </row>
        <row r="744">
          <cell r="A744" t="str">
            <v>11326</v>
          </cell>
          <cell r="B744" t="str">
            <v>โรงพยาบาลพิปูน</v>
          </cell>
          <cell r="C744" t="str">
            <v>พิปูน,รพช.</v>
          </cell>
          <cell r="D744" t="str">
            <v>พิปูน</v>
          </cell>
          <cell r="E744">
            <v>11</v>
          </cell>
          <cell r="F744" t="str">
            <v>โรงพยาบาลชุมชน</v>
          </cell>
          <cell r="G744" t="str">
            <v>รพช.</v>
          </cell>
          <cell r="H744">
            <v>80</v>
          </cell>
          <cell r="I744" t="str">
            <v>นครศรีธรรมราช</v>
          </cell>
          <cell r="J744" t="str">
            <v>33</v>
          </cell>
          <cell r="K744" t="str">
            <v/>
          </cell>
          <cell r="L744" t="str">
            <v>F2</v>
          </cell>
          <cell r="M744">
            <v>16</v>
          </cell>
          <cell r="N744" t="str">
            <v>F2 &lt;=30,000</v>
          </cell>
          <cell r="O744" t="str">
            <v>001132600</v>
          </cell>
        </row>
        <row r="745">
          <cell r="A745" t="str">
            <v>11327</v>
          </cell>
          <cell r="B745" t="str">
            <v>โรงพยาบาลเชียรใหญ่</v>
          </cell>
          <cell r="C745" t="str">
            <v>เชียรใหญ่,รพช.</v>
          </cell>
          <cell r="D745" t="str">
            <v>เชียรใหญ่</v>
          </cell>
          <cell r="E745">
            <v>11</v>
          </cell>
          <cell r="F745" t="str">
            <v>โรงพยาบาลชุมชน</v>
          </cell>
          <cell r="G745" t="str">
            <v>รพช.</v>
          </cell>
          <cell r="H745">
            <v>80</v>
          </cell>
          <cell r="I745" t="str">
            <v>นครศรีธรรมราช</v>
          </cell>
          <cell r="J745" t="str">
            <v>62</v>
          </cell>
          <cell r="K745" t="str">
            <v/>
          </cell>
          <cell r="L745" t="str">
            <v>F1</v>
          </cell>
          <cell r="M745">
            <v>12</v>
          </cell>
          <cell r="N745" t="str">
            <v>F1 &lt;=50,000</v>
          </cell>
          <cell r="O745" t="str">
            <v>001132700</v>
          </cell>
        </row>
        <row r="746">
          <cell r="A746" t="str">
            <v>11328</v>
          </cell>
          <cell r="B746" t="str">
            <v>โรงพยาบาลชะอวด</v>
          </cell>
          <cell r="C746" t="str">
            <v>ชะอวด,รพช.</v>
          </cell>
          <cell r="D746" t="str">
            <v>ชะอวด</v>
          </cell>
          <cell r="E746">
            <v>11</v>
          </cell>
          <cell r="F746" t="str">
            <v>โรงพยาบาลชุมชน</v>
          </cell>
          <cell r="G746" t="str">
            <v>รพช.</v>
          </cell>
          <cell r="H746">
            <v>80</v>
          </cell>
          <cell r="I746" t="str">
            <v>นครศรีธรรมราช</v>
          </cell>
          <cell r="J746" t="str">
            <v>60</v>
          </cell>
          <cell r="K746" t="str">
            <v/>
          </cell>
          <cell r="L746" t="str">
            <v>F1</v>
          </cell>
          <cell r="M746">
            <v>11</v>
          </cell>
          <cell r="N746" t="str">
            <v>F1 50,000-100,000</v>
          </cell>
          <cell r="O746" t="str">
            <v>001132800</v>
          </cell>
        </row>
        <row r="747">
          <cell r="A747" t="str">
            <v>11329</v>
          </cell>
          <cell r="B747" t="str">
            <v>โรงพยาบาลท่าศาลา</v>
          </cell>
          <cell r="C747" t="str">
            <v>ท่าศาลา,รพช.</v>
          </cell>
          <cell r="D747" t="str">
            <v>ท่าศาลา</v>
          </cell>
          <cell r="E747">
            <v>11</v>
          </cell>
          <cell r="F747" t="str">
            <v>โรงพยาบาลชุมชน</v>
          </cell>
          <cell r="G747" t="str">
            <v>รพช.</v>
          </cell>
          <cell r="H747">
            <v>80</v>
          </cell>
          <cell r="I747" t="str">
            <v>นครศรีธรรมราช</v>
          </cell>
          <cell r="J747" t="str">
            <v>138</v>
          </cell>
          <cell r="K747" t="str">
            <v/>
          </cell>
          <cell r="L747" t="str">
            <v>M2</v>
          </cell>
          <cell r="M747">
            <v>8</v>
          </cell>
          <cell r="N747" t="str">
            <v>M2 &gt;100</v>
          </cell>
          <cell r="O747" t="str">
            <v>001132900</v>
          </cell>
        </row>
        <row r="748">
          <cell r="A748" t="str">
            <v>11330</v>
          </cell>
          <cell r="B748" t="str">
            <v>โรงพยาบาลทุ่งสง</v>
          </cell>
          <cell r="C748" t="str">
            <v>ทุ่งสง,รพท.</v>
          </cell>
          <cell r="D748" t="str">
            <v>ทุ่งสง</v>
          </cell>
          <cell r="E748">
            <v>11</v>
          </cell>
          <cell r="F748" t="str">
            <v>โรงพยาบาลทั่วไป</v>
          </cell>
          <cell r="G748" t="str">
            <v>รพท.</v>
          </cell>
          <cell r="H748">
            <v>80</v>
          </cell>
          <cell r="I748" t="str">
            <v>นครศรีธรรมราช</v>
          </cell>
          <cell r="J748" t="str">
            <v>234</v>
          </cell>
          <cell r="K748" t="str">
            <v/>
          </cell>
          <cell r="L748" t="str">
            <v>M1</v>
          </cell>
          <cell r="M748">
            <v>6</v>
          </cell>
          <cell r="N748" t="str">
            <v>M1 &gt;200</v>
          </cell>
          <cell r="O748" t="str">
            <v>001133000</v>
          </cell>
        </row>
        <row r="749">
          <cell r="A749" t="str">
            <v>11331</v>
          </cell>
          <cell r="B749" t="str">
            <v>โรงพยาบาลนาบอน</v>
          </cell>
          <cell r="C749" t="str">
            <v>นาบอน,รพช.</v>
          </cell>
          <cell r="D749" t="str">
            <v>นาบอน</v>
          </cell>
          <cell r="E749">
            <v>11</v>
          </cell>
          <cell r="F749" t="str">
            <v>โรงพยาบาลชุมชน</v>
          </cell>
          <cell r="G749" t="str">
            <v>รพช.</v>
          </cell>
          <cell r="H749">
            <v>80</v>
          </cell>
          <cell r="I749" t="str">
            <v>นครศรีธรรมราช</v>
          </cell>
          <cell r="J749" t="str">
            <v>30</v>
          </cell>
          <cell r="K749" t="str">
            <v/>
          </cell>
          <cell r="L749" t="str">
            <v>F2</v>
          </cell>
          <cell r="M749">
            <v>16</v>
          </cell>
          <cell r="N749" t="str">
            <v>F2 &lt;=30,000</v>
          </cell>
          <cell r="O749" t="str">
            <v>001133100</v>
          </cell>
        </row>
        <row r="750">
          <cell r="A750" t="str">
            <v>11332</v>
          </cell>
          <cell r="B750" t="str">
            <v>โรงพยาบาลทุ่งใหญ่</v>
          </cell>
          <cell r="C750" t="str">
            <v>ทุ่งใหญ่,รพช.</v>
          </cell>
          <cell r="D750" t="str">
            <v>ทุ่งใหญ่</v>
          </cell>
          <cell r="E750">
            <v>11</v>
          </cell>
          <cell r="F750" t="str">
            <v>โรงพยาบาลชุมชน</v>
          </cell>
          <cell r="G750" t="str">
            <v>รพช.</v>
          </cell>
          <cell r="H750">
            <v>80</v>
          </cell>
          <cell r="I750" t="str">
            <v>นครศรีธรรมราช</v>
          </cell>
          <cell r="J750" t="str">
            <v>63</v>
          </cell>
          <cell r="K750" t="str">
            <v/>
          </cell>
          <cell r="L750" t="str">
            <v>F1</v>
          </cell>
          <cell r="M750">
            <v>11</v>
          </cell>
          <cell r="N750" t="str">
            <v>F1 50,000-100,000</v>
          </cell>
          <cell r="O750" t="str">
            <v>001133200</v>
          </cell>
        </row>
        <row r="751">
          <cell r="A751" t="str">
            <v>11333</v>
          </cell>
          <cell r="B751" t="str">
            <v>โรงพยาบาลปากพนัง</v>
          </cell>
          <cell r="C751" t="str">
            <v>ปากพนัง,รพช.</v>
          </cell>
          <cell r="D751" t="str">
            <v>ปากพนัง</v>
          </cell>
          <cell r="E751">
            <v>11</v>
          </cell>
          <cell r="F751" t="str">
            <v>โรงพยาบาลชุมชน</v>
          </cell>
          <cell r="G751" t="str">
            <v>รพช.</v>
          </cell>
          <cell r="H751">
            <v>80</v>
          </cell>
          <cell r="I751" t="str">
            <v>นครศรีธรรมราช</v>
          </cell>
          <cell r="J751" t="str">
            <v>118</v>
          </cell>
          <cell r="K751" t="str">
            <v/>
          </cell>
          <cell r="L751" t="str">
            <v>M2</v>
          </cell>
          <cell r="M751">
            <v>8</v>
          </cell>
          <cell r="N751" t="str">
            <v>M2 &gt;100</v>
          </cell>
          <cell r="O751" t="str">
            <v>001133300</v>
          </cell>
        </row>
        <row r="752">
          <cell r="A752" t="str">
            <v>11334</v>
          </cell>
          <cell r="B752" t="str">
            <v>โรงพยาบาลร่อนพิบูลย์</v>
          </cell>
          <cell r="C752" t="str">
            <v>ร่อนพิบูลย์,รพช.</v>
          </cell>
          <cell r="D752" t="str">
            <v>ร่อนพิบูลย์</v>
          </cell>
          <cell r="E752">
            <v>11</v>
          </cell>
          <cell r="F752" t="str">
            <v>โรงพยาบาลชุมชน</v>
          </cell>
          <cell r="G752" t="str">
            <v>รพช.</v>
          </cell>
          <cell r="H752">
            <v>80</v>
          </cell>
          <cell r="I752" t="str">
            <v>นครศรีธรรมราช</v>
          </cell>
          <cell r="J752" t="str">
            <v>50</v>
          </cell>
          <cell r="K752" t="str">
            <v/>
          </cell>
          <cell r="L752" t="str">
            <v>F1</v>
          </cell>
          <cell r="M752">
            <v>11</v>
          </cell>
          <cell r="N752" t="str">
            <v>F1 50,000-100,000</v>
          </cell>
          <cell r="O752" t="str">
            <v>001133400</v>
          </cell>
        </row>
        <row r="753">
          <cell r="A753" t="str">
            <v>11335</v>
          </cell>
          <cell r="B753" t="str">
            <v>โรงพยาบาลสิชล</v>
          </cell>
          <cell r="C753" t="str">
            <v>สิชล,รพท.</v>
          </cell>
          <cell r="D753" t="str">
            <v>สิชล</v>
          </cell>
          <cell r="E753">
            <v>11</v>
          </cell>
          <cell r="F753" t="str">
            <v>โรงพยาบาลทั่วไป</v>
          </cell>
          <cell r="G753" t="str">
            <v>รพท.</v>
          </cell>
          <cell r="H753">
            <v>80</v>
          </cell>
          <cell r="I753" t="str">
            <v>นครศรีธรรมราช</v>
          </cell>
          <cell r="J753" t="str">
            <v>195</v>
          </cell>
          <cell r="K753" t="str">
            <v/>
          </cell>
          <cell r="L753" t="str">
            <v>M1</v>
          </cell>
          <cell r="M753">
            <v>7</v>
          </cell>
          <cell r="N753" t="str">
            <v>M1 &lt;=200</v>
          </cell>
          <cell r="O753" t="str">
            <v>001133500</v>
          </cell>
        </row>
        <row r="754">
          <cell r="A754" t="str">
            <v>11336</v>
          </cell>
          <cell r="B754" t="str">
            <v>โรงพยาบาลขนอม</v>
          </cell>
          <cell r="C754" t="str">
            <v>ขนอม,รพช.</v>
          </cell>
          <cell r="D754" t="str">
            <v>ขนอม</v>
          </cell>
          <cell r="E754">
            <v>11</v>
          </cell>
          <cell r="F754" t="str">
            <v>โรงพยาบาลชุมชน</v>
          </cell>
          <cell r="G754" t="str">
            <v>รพช.</v>
          </cell>
          <cell r="H754">
            <v>80</v>
          </cell>
          <cell r="I754" t="str">
            <v>นครศรีธรรมราช</v>
          </cell>
          <cell r="J754" t="str">
            <v>62</v>
          </cell>
          <cell r="K754" t="str">
            <v/>
          </cell>
          <cell r="L754" t="str">
            <v>F2</v>
          </cell>
          <cell r="M754">
            <v>15</v>
          </cell>
          <cell r="N754" t="str">
            <v>F2 30,000-=60,000</v>
          </cell>
          <cell r="O754" t="str">
            <v>001133600</v>
          </cell>
        </row>
        <row r="755">
          <cell r="A755" t="str">
            <v>11337</v>
          </cell>
          <cell r="B755" t="str">
            <v>โรงพยาบาลหัวไทร</v>
          </cell>
          <cell r="C755" t="str">
            <v>หัวไทร,รพช.</v>
          </cell>
          <cell r="D755" t="str">
            <v>หัวไทร</v>
          </cell>
          <cell r="E755">
            <v>11</v>
          </cell>
          <cell r="F755" t="str">
            <v>โรงพยาบาลชุมชน</v>
          </cell>
          <cell r="G755" t="str">
            <v>รพช.</v>
          </cell>
          <cell r="H755">
            <v>80</v>
          </cell>
          <cell r="I755" t="str">
            <v>นครศรีธรรมราช</v>
          </cell>
          <cell r="J755" t="str">
            <v>60</v>
          </cell>
          <cell r="K755" t="str">
            <v/>
          </cell>
          <cell r="L755" t="str">
            <v>F2</v>
          </cell>
          <cell r="M755">
            <v>14</v>
          </cell>
          <cell r="N755" t="str">
            <v>F2 60,000-90,000</v>
          </cell>
          <cell r="O755" t="str">
            <v>001133700</v>
          </cell>
        </row>
        <row r="756">
          <cell r="A756" t="str">
            <v>11338</v>
          </cell>
          <cell r="B756" t="str">
            <v>โรงพยาบาลบางขัน</v>
          </cell>
          <cell r="C756" t="str">
            <v>บางขัน,รพช.</v>
          </cell>
          <cell r="D756" t="str">
            <v>บางขัน</v>
          </cell>
          <cell r="E756">
            <v>11</v>
          </cell>
          <cell r="F756" t="str">
            <v>โรงพยาบาลชุมชน</v>
          </cell>
          <cell r="G756" t="str">
            <v>รพช.</v>
          </cell>
          <cell r="H756">
            <v>80</v>
          </cell>
          <cell r="I756" t="str">
            <v>นครศรีธรรมราช</v>
          </cell>
          <cell r="J756" t="str">
            <v>30</v>
          </cell>
          <cell r="K756" t="str">
            <v/>
          </cell>
          <cell r="L756" t="str">
            <v>F2</v>
          </cell>
          <cell r="M756">
            <v>15</v>
          </cell>
          <cell r="N756" t="str">
            <v>F2 30,000-=60,000</v>
          </cell>
          <cell r="O756" t="str">
            <v>001133800</v>
          </cell>
        </row>
        <row r="757">
          <cell r="A757" t="str">
            <v>11339</v>
          </cell>
          <cell r="B757" t="str">
            <v>โรงพยาบาลถ้ำพรรณรา</v>
          </cell>
          <cell r="C757" t="str">
            <v>ถ้ำพรรณรา,รพช.</v>
          </cell>
          <cell r="D757" t="str">
            <v>ถ้ำพรรณรา</v>
          </cell>
          <cell r="E757">
            <v>11</v>
          </cell>
          <cell r="F757" t="str">
            <v>โรงพยาบาลชุมชน</v>
          </cell>
          <cell r="G757" t="str">
            <v>รพช.</v>
          </cell>
          <cell r="H757">
            <v>80</v>
          </cell>
          <cell r="I757" t="str">
            <v>นครศรีธรรมราช</v>
          </cell>
          <cell r="J757" t="str">
            <v>15</v>
          </cell>
          <cell r="K757" t="str">
            <v/>
          </cell>
          <cell r="L757" t="str">
            <v>F3</v>
          </cell>
          <cell r="M757">
            <v>18</v>
          </cell>
          <cell r="N757" t="str">
            <v>F3 15,000-25,000</v>
          </cell>
          <cell r="O757" t="str">
            <v>001133900</v>
          </cell>
        </row>
        <row r="758">
          <cell r="A758" t="str">
            <v>11660</v>
          </cell>
          <cell r="B758" t="str">
            <v>โรงพยาบาลจุฬาภรณ์</v>
          </cell>
          <cell r="C758" t="str">
            <v>จุฬาภรณ์,รพช.</v>
          </cell>
          <cell r="D758" t="str">
            <v>จุฬาภรณ์</v>
          </cell>
          <cell r="E758">
            <v>11</v>
          </cell>
          <cell r="F758" t="str">
            <v>โรงพยาบาลชุมชน</v>
          </cell>
          <cell r="G758" t="str">
            <v>รพช.</v>
          </cell>
          <cell r="H758">
            <v>80</v>
          </cell>
          <cell r="I758" t="str">
            <v>นครศรีธรรมราช</v>
          </cell>
          <cell r="J758" t="str">
            <v>34</v>
          </cell>
          <cell r="K758" t="str">
            <v/>
          </cell>
          <cell r="L758" t="str">
            <v>F2</v>
          </cell>
          <cell r="M758">
            <v>15</v>
          </cell>
          <cell r="N758" t="str">
            <v>F2 30,000-=60,000</v>
          </cell>
          <cell r="O758" t="str">
            <v>001166000</v>
          </cell>
        </row>
        <row r="759">
          <cell r="A759" t="str">
            <v>40491</v>
          </cell>
          <cell r="B759" t="str">
            <v>โรงพยาบาลเฉลิมพระเกียรติ</v>
          </cell>
          <cell r="C759" t="str">
            <v>เฉลิมพระเกียรติ,รพช.</v>
          </cell>
          <cell r="D759" t="str">
            <v>เฉลิมพระเกียรติ</v>
          </cell>
          <cell r="E759">
            <v>11</v>
          </cell>
          <cell r="F759" t="str">
            <v>โรงพยาบาลชุมชน</v>
          </cell>
          <cell r="G759" t="str">
            <v>รพช.</v>
          </cell>
          <cell r="H759">
            <v>80</v>
          </cell>
          <cell r="I759" t="str">
            <v>นครศรีธรรมราช</v>
          </cell>
          <cell r="J759" t="str">
            <v>0</v>
          </cell>
          <cell r="K759" t="str">
            <v>S</v>
          </cell>
          <cell r="L759" t="str">
            <v>F3</v>
          </cell>
          <cell r="M759">
            <v>17</v>
          </cell>
          <cell r="N759" t="str">
            <v>F3 &gt;=25,000</v>
          </cell>
          <cell r="O759" t="str">
            <v>004049100</v>
          </cell>
        </row>
        <row r="760">
          <cell r="A760" t="str">
            <v>40492</v>
          </cell>
          <cell r="B760" t="str">
            <v>โรงพยาบาลพ่อท่านคล้ายวาจาสิทธิ์</v>
          </cell>
          <cell r="C760" t="str">
            <v>พ่อท่านคล้ายวาจาสิทธิ์,รพช.</v>
          </cell>
          <cell r="D760" t="str">
            <v>พ่อท่านคล้ายวาจาสิทธิ์</v>
          </cell>
          <cell r="E760">
            <v>11</v>
          </cell>
          <cell r="F760" t="str">
            <v>โรงพยาบาลชุมชน</v>
          </cell>
          <cell r="G760" t="str">
            <v>รพช.</v>
          </cell>
          <cell r="H760">
            <v>80</v>
          </cell>
          <cell r="I760" t="str">
            <v>นครศรีธรรมราช</v>
          </cell>
          <cell r="J760" t="str">
            <v>0</v>
          </cell>
          <cell r="K760" t="str">
            <v/>
          </cell>
          <cell r="L760" t="str">
            <v>F3</v>
          </cell>
          <cell r="M760">
            <v>17</v>
          </cell>
          <cell r="N760" t="str">
            <v>F3 &gt;=25,000</v>
          </cell>
          <cell r="O760" t="str">
            <v>004049200</v>
          </cell>
        </row>
        <row r="761">
          <cell r="A761" t="str">
            <v>40742</v>
          </cell>
          <cell r="B761" t="str">
            <v>โรงพยาบาลนบพิตำ</v>
          </cell>
          <cell r="C761" t="str">
            <v>นบพิตำ,รพช.</v>
          </cell>
          <cell r="D761" t="str">
            <v>นบพิตำ</v>
          </cell>
          <cell r="E761">
            <v>11</v>
          </cell>
          <cell r="F761" t="str">
            <v>โรงพยาบาลชุมชน</v>
          </cell>
          <cell r="G761" t="str">
            <v>รพช.</v>
          </cell>
          <cell r="H761">
            <v>80</v>
          </cell>
          <cell r="I761" t="str">
            <v>นครศรีธรรมราช</v>
          </cell>
          <cell r="J761" t="str">
            <v>0</v>
          </cell>
          <cell r="K761" t="str">
            <v>S</v>
          </cell>
          <cell r="L761" t="str">
            <v>F3</v>
          </cell>
          <cell r="M761">
            <v>17</v>
          </cell>
          <cell r="N761" t="str">
            <v>F3 &gt;=25,000</v>
          </cell>
          <cell r="O761" t="str">
            <v>004074200</v>
          </cell>
        </row>
        <row r="762">
          <cell r="A762" t="str">
            <v>40743</v>
          </cell>
          <cell r="B762" t="str">
            <v>โรงพยาบาลพระพรหม</v>
          </cell>
          <cell r="C762" t="str">
            <v>พระพรหม,รพช.</v>
          </cell>
          <cell r="D762" t="str">
            <v>พระพรหม</v>
          </cell>
          <cell r="E762">
            <v>11</v>
          </cell>
          <cell r="F762" t="str">
            <v>โรงพยาบาลชุมชน</v>
          </cell>
          <cell r="G762" t="str">
            <v>รพช.</v>
          </cell>
          <cell r="H762">
            <v>80</v>
          </cell>
          <cell r="I762" t="str">
            <v>นครศรีธรรมราช</v>
          </cell>
          <cell r="J762" t="str">
            <v>0</v>
          </cell>
          <cell r="K762" t="str">
            <v>S</v>
          </cell>
          <cell r="L762" t="str">
            <v>F3</v>
          </cell>
          <cell r="M762">
            <v>17</v>
          </cell>
          <cell r="N762" t="str">
            <v>F3 &gt;=25,000</v>
          </cell>
          <cell r="O762" t="str">
            <v>004074300</v>
          </cell>
        </row>
        <row r="763">
          <cell r="A763" t="str">
            <v>10738</v>
          </cell>
          <cell r="B763" t="str">
            <v>โรงพยาบาลกระบี่</v>
          </cell>
          <cell r="C763" t="str">
            <v>กระบี่,รพท.</v>
          </cell>
          <cell r="D763" t="str">
            <v>กระบี่</v>
          </cell>
          <cell r="E763">
            <v>11</v>
          </cell>
          <cell r="F763" t="str">
            <v>โรงพยาบาลทั่วไป</v>
          </cell>
          <cell r="G763" t="str">
            <v>รพท.</v>
          </cell>
          <cell r="H763">
            <v>81</v>
          </cell>
          <cell r="I763" t="str">
            <v>กระบี่</v>
          </cell>
          <cell r="J763" t="str">
            <v>341</v>
          </cell>
          <cell r="K763" t="str">
            <v/>
          </cell>
          <cell r="L763" t="str">
            <v>S</v>
          </cell>
          <cell r="M763">
            <v>5</v>
          </cell>
          <cell r="N763" t="str">
            <v>S &lt;=400</v>
          </cell>
          <cell r="O763" t="str">
            <v>001073800</v>
          </cell>
        </row>
        <row r="764">
          <cell r="A764" t="str">
            <v>11340</v>
          </cell>
          <cell r="B764" t="str">
            <v>โรงพยาบาลเขาพนม</v>
          </cell>
          <cell r="C764" t="str">
            <v>เขาพนม,รพช.</v>
          </cell>
          <cell r="D764" t="str">
            <v>เขาพนม</v>
          </cell>
          <cell r="E764">
            <v>11</v>
          </cell>
          <cell r="F764" t="str">
            <v>โรงพยาบาลชุมชน</v>
          </cell>
          <cell r="G764" t="str">
            <v>รพช.</v>
          </cell>
          <cell r="H764">
            <v>81</v>
          </cell>
          <cell r="I764" t="str">
            <v>กระบี่</v>
          </cell>
          <cell r="J764" t="str">
            <v>45</v>
          </cell>
          <cell r="K764" t="str">
            <v/>
          </cell>
          <cell r="L764" t="str">
            <v>F2</v>
          </cell>
          <cell r="M764">
            <v>15</v>
          </cell>
          <cell r="N764" t="str">
            <v>F2 30,000-=60,000</v>
          </cell>
          <cell r="O764" t="str">
            <v>001134000</v>
          </cell>
        </row>
        <row r="765">
          <cell r="A765" t="str">
            <v>11341</v>
          </cell>
          <cell r="B765" t="str">
            <v>โรงพยาบาลเกาะลันตา</v>
          </cell>
          <cell r="C765" t="str">
            <v>เกาะลันตา,รพช.</v>
          </cell>
          <cell r="D765" t="str">
            <v>เกาะลันตา</v>
          </cell>
          <cell r="E765">
            <v>11</v>
          </cell>
          <cell r="F765" t="str">
            <v>โรงพยาบาลชุมชน</v>
          </cell>
          <cell r="G765" t="str">
            <v>รพช.</v>
          </cell>
          <cell r="H765">
            <v>81</v>
          </cell>
          <cell r="I765" t="str">
            <v>กระบี่</v>
          </cell>
          <cell r="J765" t="str">
            <v>22</v>
          </cell>
          <cell r="K765" t="str">
            <v/>
          </cell>
          <cell r="L765" t="str">
            <v>F3</v>
          </cell>
          <cell r="M765">
            <v>20</v>
          </cell>
          <cell r="N765" t="str">
            <v>Is. any Pop</v>
          </cell>
          <cell r="O765" t="str">
            <v>001134100</v>
          </cell>
        </row>
        <row r="766">
          <cell r="A766" t="str">
            <v>11342</v>
          </cell>
          <cell r="B766" t="str">
            <v>โรงพยาบาลคลองท่อม</v>
          </cell>
          <cell r="C766" t="str">
            <v>คลองท่อม,รพช.</v>
          </cell>
          <cell r="D766" t="str">
            <v>คลองท่อม</v>
          </cell>
          <cell r="E766">
            <v>11</v>
          </cell>
          <cell r="F766" t="str">
            <v>โรงพยาบาลชุมชน</v>
          </cell>
          <cell r="G766" t="str">
            <v>รพช.</v>
          </cell>
          <cell r="H766">
            <v>81</v>
          </cell>
          <cell r="I766" t="str">
            <v>กระบี่</v>
          </cell>
          <cell r="J766" t="str">
            <v>58</v>
          </cell>
          <cell r="K766" t="str">
            <v/>
          </cell>
          <cell r="L766" t="str">
            <v>F2</v>
          </cell>
          <cell r="M766">
            <v>14</v>
          </cell>
          <cell r="N766" t="str">
            <v>F2 60,000-90,000</v>
          </cell>
          <cell r="O766" t="str">
            <v>001134200</v>
          </cell>
        </row>
        <row r="767">
          <cell r="A767" t="str">
            <v>11343</v>
          </cell>
          <cell r="B767" t="str">
            <v>โรงพยาบาลอ่าวลึก</v>
          </cell>
          <cell r="C767" t="str">
            <v>อ่าวลึก,รพช.</v>
          </cell>
          <cell r="D767" t="str">
            <v>อ่าวลึก</v>
          </cell>
          <cell r="E767">
            <v>11</v>
          </cell>
          <cell r="F767" t="str">
            <v>โรงพยาบาลชุมชน</v>
          </cell>
          <cell r="G767" t="str">
            <v>รพช.</v>
          </cell>
          <cell r="H767">
            <v>81</v>
          </cell>
          <cell r="I767" t="str">
            <v>กระบี่</v>
          </cell>
          <cell r="J767" t="str">
            <v>60</v>
          </cell>
          <cell r="K767" t="str">
            <v/>
          </cell>
          <cell r="L767" t="str">
            <v>F2</v>
          </cell>
          <cell r="M767">
            <v>15</v>
          </cell>
          <cell r="N767" t="str">
            <v>F2 30,000-=60,000</v>
          </cell>
          <cell r="O767" t="str">
            <v>001134300</v>
          </cell>
        </row>
        <row r="768">
          <cell r="A768" t="str">
            <v>11344</v>
          </cell>
          <cell r="B768" t="str">
            <v>โรงพยาบาลปลายพระยา</v>
          </cell>
          <cell r="C768" t="str">
            <v>ปลายพระยา,รพช.</v>
          </cell>
          <cell r="D768" t="str">
            <v>ปลายพระยา</v>
          </cell>
          <cell r="E768">
            <v>11</v>
          </cell>
          <cell r="F768" t="str">
            <v>โรงพยาบาลชุมชน</v>
          </cell>
          <cell r="G768" t="str">
            <v>รพช.</v>
          </cell>
          <cell r="H768">
            <v>81</v>
          </cell>
          <cell r="I768" t="str">
            <v>กระบี่</v>
          </cell>
          <cell r="J768" t="str">
            <v>31</v>
          </cell>
          <cell r="K768" t="str">
            <v/>
          </cell>
          <cell r="L768" t="str">
            <v>F2</v>
          </cell>
          <cell r="M768">
            <v>15</v>
          </cell>
          <cell r="N768" t="str">
            <v>F2 30,000-=60,000</v>
          </cell>
          <cell r="O768" t="str">
            <v>001134400</v>
          </cell>
        </row>
        <row r="769">
          <cell r="A769" t="str">
            <v>11345</v>
          </cell>
          <cell r="B769" t="str">
            <v>โรงพยาบาลลำทับ</v>
          </cell>
          <cell r="C769" t="str">
            <v>ลำทับ,รพช.</v>
          </cell>
          <cell r="D769" t="str">
            <v>ลำทับ</v>
          </cell>
          <cell r="E769">
            <v>11</v>
          </cell>
          <cell r="F769" t="str">
            <v>โรงพยาบาลชุมชน</v>
          </cell>
          <cell r="G769" t="str">
            <v>รพช.</v>
          </cell>
          <cell r="H769">
            <v>81</v>
          </cell>
          <cell r="I769" t="str">
            <v>กระบี่</v>
          </cell>
          <cell r="J769" t="str">
            <v>30</v>
          </cell>
          <cell r="K769" t="str">
            <v/>
          </cell>
          <cell r="L769" t="str">
            <v>F2</v>
          </cell>
          <cell r="M769">
            <v>16</v>
          </cell>
          <cell r="N769" t="str">
            <v>F2 &lt;=30,000</v>
          </cell>
          <cell r="O769" t="str">
            <v>001134500</v>
          </cell>
        </row>
        <row r="770">
          <cell r="A770" t="str">
            <v>11346</v>
          </cell>
          <cell r="B770" t="str">
            <v>โรงพยาบาลเหนือคลอง</v>
          </cell>
          <cell r="C770" t="str">
            <v>เหนือคลอง,รพช.</v>
          </cell>
          <cell r="D770" t="str">
            <v>เหนือคลอง</v>
          </cell>
          <cell r="E770">
            <v>11</v>
          </cell>
          <cell r="F770" t="str">
            <v>โรงพยาบาลชุมชน</v>
          </cell>
          <cell r="G770" t="str">
            <v>รพช.</v>
          </cell>
          <cell r="H770">
            <v>81</v>
          </cell>
          <cell r="I770" t="str">
            <v>กระบี่</v>
          </cell>
          <cell r="J770" t="str">
            <v>36</v>
          </cell>
          <cell r="K770" t="str">
            <v/>
          </cell>
          <cell r="L770" t="str">
            <v>F2</v>
          </cell>
          <cell r="M770">
            <v>14</v>
          </cell>
          <cell r="N770" t="str">
            <v>F2 60,000-90,000</v>
          </cell>
          <cell r="O770" t="str">
            <v>001134600</v>
          </cell>
        </row>
        <row r="771">
          <cell r="A771" t="str">
            <v>77753</v>
          </cell>
          <cell r="B771" t="str">
            <v>โรงพยาบาลเกาะพีพี</v>
          </cell>
          <cell r="C771" t="str">
            <v>เกาะพีพี,รพช.</v>
          </cell>
          <cell r="D771" t="str">
            <v>เกาะพีพี</v>
          </cell>
          <cell r="E771">
            <v>11</v>
          </cell>
          <cell r="F771" t="str">
            <v>โรงพยาบาลชุมชน</v>
          </cell>
          <cell r="G771" t="str">
            <v>รพช.</v>
          </cell>
          <cell r="H771">
            <v>81</v>
          </cell>
          <cell r="I771" t="str">
            <v>กระบี่</v>
          </cell>
          <cell r="J771" t="str">
            <v>7</v>
          </cell>
          <cell r="K771" t="str">
            <v>S</v>
          </cell>
          <cell r="L771" t="str">
            <v>F3</v>
          </cell>
          <cell r="M771">
            <v>20</v>
          </cell>
          <cell r="N771" t="str">
            <v>Is. any Pop</v>
          </cell>
          <cell r="O771" t="str">
            <v>007775300</v>
          </cell>
        </row>
        <row r="772">
          <cell r="A772" t="str">
            <v>10739</v>
          </cell>
          <cell r="B772" t="str">
            <v>โรงพยาบาลพังงา</v>
          </cell>
          <cell r="C772" t="str">
            <v>พังงา,รพท.</v>
          </cell>
          <cell r="D772" t="str">
            <v>พังงา</v>
          </cell>
          <cell r="E772">
            <v>11</v>
          </cell>
          <cell r="F772" t="str">
            <v>โรงพยาบาลทั่วไป</v>
          </cell>
          <cell r="G772" t="str">
            <v>รพท.</v>
          </cell>
          <cell r="H772">
            <v>82</v>
          </cell>
          <cell r="I772" t="str">
            <v>พังงา</v>
          </cell>
          <cell r="J772" t="str">
            <v>215</v>
          </cell>
          <cell r="K772" t="str">
            <v/>
          </cell>
          <cell r="L772" t="str">
            <v>S</v>
          </cell>
          <cell r="M772">
            <v>5</v>
          </cell>
          <cell r="N772" t="str">
            <v>S &lt;=400</v>
          </cell>
          <cell r="O772" t="str">
            <v>001073900</v>
          </cell>
        </row>
        <row r="773">
          <cell r="A773" t="str">
            <v>10740</v>
          </cell>
          <cell r="B773" t="str">
            <v>โรงพยาบาลตะกั่วป่า</v>
          </cell>
          <cell r="C773" t="str">
            <v>ตะกั่วป่า,รพท.</v>
          </cell>
          <cell r="D773" t="str">
            <v>ตะกั่วป่า</v>
          </cell>
          <cell r="E773">
            <v>11</v>
          </cell>
          <cell r="F773" t="str">
            <v>โรงพยาบาลทั่วไป</v>
          </cell>
          <cell r="G773" t="str">
            <v>รพท.</v>
          </cell>
          <cell r="H773">
            <v>82</v>
          </cell>
          <cell r="I773" t="str">
            <v>พังงา</v>
          </cell>
          <cell r="J773" t="str">
            <v>187</v>
          </cell>
          <cell r="K773" t="str">
            <v/>
          </cell>
          <cell r="L773" t="str">
            <v>M1</v>
          </cell>
          <cell r="M773">
            <v>7</v>
          </cell>
          <cell r="N773" t="str">
            <v>M1 &lt;=200</v>
          </cell>
          <cell r="O773" t="str">
            <v>001074000</v>
          </cell>
        </row>
        <row r="774">
          <cell r="A774" t="str">
            <v>11347</v>
          </cell>
          <cell r="B774" t="str">
            <v>โรงพยาบาลเกาะยาวชัยพัฒน์</v>
          </cell>
          <cell r="C774" t="str">
            <v>เกาะยาวชัยพัฒน์,รพช.</v>
          </cell>
          <cell r="D774" t="str">
            <v>เกาะยาวชัยพัฒน์</v>
          </cell>
          <cell r="E774">
            <v>11</v>
          </cell>
          <cell r="F774" t="str">
            <v>โรงพยาบาลชุมชน</v>
          </cell>
          <cell r="G774" t="str">
            <v>รพช.</v>
          </cell>
          <cell r="H774">
            <v>82</v>
          </cell>
          <cell r="I774" t="str">
            <v>พังงา</v>
          </cell>
          <cell r="J774" t="str">
            <v>30</v>
          </cell>
          <cell r="K774" t="str">
            <v/>
          </cell>
          <cell r="L774" t="str">
            <v>F2</v>
          </cell>
          <cell r="M774">
            <v>20</v>
          </cell>
          <cell r="N774" t="str">
            <v>Is. any Pop</v>
          </cell>
          <cell r="O774" t="str">
            <v>001134700</v>
          </cell>
        </row>
        <row r="775">
          <cell r="A775" t="str">
            <v>11348</v>
          </cell>
          <cell r="B775" t="str">
            <v>โรงพยาบาลกะปงชัยพัฒน์</v>
          </cell>
          <cell r="C775" t="str">
            <v>กะปงชัยพัฒน์,รพช.</v>
          </cell>
          <cell r="D775" t="str">
            <v>กะปงชัยพัฒน์</v>
          </cell>
          <cell r="E775">
            <v>11</v>
          </cell>
          <cell r="F775" t="str">
            <v>โรงพยาบาลชุมชน</v>
          </cell>
          <cell r="G775" t="str">
            <v>รพช.</v>
          </cell>
          <cell r="H775">
            <v>82</v>
          </cell>
          <cell r="I775" t="str">
            <v>พังงา</v>
          </cell>
          <cell r="J775" t="str">
            <v>30</v>
          </cell>
          <cell r="K775" t="str">
            <v/>
          </cell>
          <cell r="L775" t="str">
            <v>F2</v>
          </cell>
          <cell r="M775">
            <v>16</v>
          </cell>
          <cell r="N775" t="str">
            <v>F2 &lt;=30,000</v>
          </cell>
          <cell r="O775" t="str">
            <v>001134800</v>
          </cell>
        </row>
        <row r="776">
          <cell r="A776" t="str">
            <v>11349</v>
          </cell>
          <cell r="B776" t="str">
            <v>โรงพยาบาลตะกั่วทุ่ง</v>
          </cell>
          <cell r="C776" t="str">
            <v>ตะกั่วทุ่ง,รพช.</v>
          </cell>
          <cell r="D776" t="str">
            <v>ตะกั่วทุ่ง</v>
          </cell>
          <cell r="E776">
            <v>11</v>
          </cell>
          <cell r="F776" t="str">
            <v>โรงพยาบาลชุมชน</v>
          </cell>
          <cell r="G776" t="str">
            <v>รพช.</v>
          </cell>
          <cell r="H776">
            <v>82</v>
          </cell>
          <cell r="I776" t="str">
            <v>พังงา</v>
          </cell>
          <cell r="J776" t="str">
            <v>30</v>
          </cell>
          <cell r="K776" t="str">
            <v/>
          </cell>
          <cell r="L776" t="str">
            <v>F2</v>
          </cell>
          <cell r="M776">
            <v>15</v>
          </cell>
          <cell r="N776" t="str">
            <v>F2 30,000-=60,000</v>
          </cell>
          <cell r="O776" t="str">
            <v>001134900</v>
          </cell>
        </row>
        <row r="777">
          <cell r="A777" t="str">
            <v>11350</v>
          </cell>
          <cell r="B777" t="str">
            <v>โรงพยาบาลบางไทร</v>
          </cell>
          <cell r="C777" t="str">
            <v>บางไทร,รพช.</v>
          </cell>
          <cell r="D777" t="str">
            <v>บางไทร</v>
          </cell>
          <cell r="E777">
            <v>11</v>
          </cell>
          <cell r="F777" t="str">
            <v>โรงพยาบาลชุมชน</v>
          </cell>
          <cell r="G777" t="str">
            <v>รพช.</v>
          </cell>
          <cell r="H777">
            <v>82</v>
          </cell>
          <cell r="I777" t="str">
            <v>พังงา</v>
          </cell>
          <cell r="J777" t="str">
            <v>10</v>
          </cell>
          <cell r="K777" t="str">
            <v/>
          </cell>
          <cell r="L777" t="str">
            <v>F3</v>
          </cell>
          <cell r="M777">
            <v>17</v>
          </cell>
          <cell r="N777" t="str">
            <v>F3 &gt;=25,000</v>
          </cell>
          <cell r="O777" t="str">
            <v>001135000</v>
          </cell>
        </row>
        <row r="778">
          <cell r="A778" t="str">
            <v>11352</v>
          </cell>
          <cell r="B778" t="str">
            <v>โรงพยาบาลคุระบุรีชัยพัฒน์</v>
          </cell>
          <cell r="C778" t="str">
            <v>คุระบุรีชัยพัฒน์,รพช.</v>
          </cell>
          <cell r="D778" t="str">
            <v>คุระบุรีชัยพัฒน์</v>
          </cell>
          <cell r="E778">
            <v>11</v>
          </cell>
          <cell r="F778" t="str">
            <v>โรงพยาบาลชุมชน</v>
          </cell>
          <cell r="G778" t="str">
            <v>รพช.</v>
          </cell>
          <cell r="H778">
            <v>82</v>
          </cell>
          <cell r="I778" t="str">
            <v>พังงา</v>
          </cell>
          <cell r="J778" t="str">
            <v>30</v>
          </cell>
          <cell r="K778" t="str">
            <v/>
          </cell>
          <cell r="L778" t="str">
            <v>F2</v>
          </cell>
          <cell r="M778">
            <v>16</v>
          </cell>
          <cell r="N778" t="str">
            <v>F2 &lt;=30,000</v>
          </cell>
          <cell r="O778" t="str">
            <v>001135200</v>
          </cell>
        </row>
        <row r="779">
          <cell r="A779" t="str">
            <v>11353</v>
          </cell>
          <cell r="B779" t="str">
            <v>โรงพยาบาลทับปุด</v>
          </cell>
          <cell r="C779" t="str">
            <v>ทับปุด,รพช.</v>
          </cell>
          <cell r="D779" t="str">
            <v>ทับปุด</v>
          </cell>
          <cell r="E779">
            <v>11</v>
          </cell>
          <cell r="F779" t="str">
            <v>โรงพยาบาลชุมชน</v>
          </cell>
          <cell r="G779" t="str">
            <v>รพช.</v>
          </cell>
          <cell r="H779">
            <v>82</v>
          </cell>
          <cell r="I779" t="str">
            <v>พังงา</v>
          </cell>
          <cell r="J779" t="str">
            <v>30</v>
          </cell>
          <cell r="K779" t="str">
            <v/>
          </cell>
          <cell r="L779" t="str">
            <v>F2</v>
          </cell>
          <cell r="M779">
            <v>16</v>
          </cell>
          <cell r="N779" t="str">
            <v>F2 &lt;=30,000</v>
          </cell>
          <cell r="O779" t="str">
            <v>001135300</v>
          </cell>
        </row>
        <row r="780">
          <cell r="A780" t="str">
            <v>11354</v>
          </cell>
          <cell r="B780" t="str">
            <v>โรงพยาบาลท้ายเหมืองชัยพัฒน์</v>
          </cell>
          <cell r="C780" t="str">
            <v>ท้ายเหมืองชัยพัฒน์,รพช.</v>
          </cell>
          <cell r="D780" t="str">
            <v>ท้ายเหมืองชัยพัฒน์</v>
          </cell>
          <cell r="E780">
            <v>11</v>
          </cell>
          <cell r="F780" t="str">
            <v>โรงพยาบาลชุมชน</v>
          </cell>
          <cell r="G780" t="str">
            <v>รพช.</v>
          </cell>
          <cell r="H780">
            <v>82</v>
          </cell>
          <cell r="I780" t="str">
            <v>พังงา</v>
          </cell>
          <cell r="J780" t="str">
            <v>30</v>
          </cell>
          <cell r="K780" t="str">
            <v>S</v>
          </cell>
          <cell r="L780" t="str">
            <v>F2</v>
          </cell>
          <cell r="M780">
            <v>15</v>
          </cell>
          <cell r="N780" t="str">
            <v>F2 30,000-=60,000</v>
          </cell>
          <cell r="O780" t="str">
            <v>001135400</v>
          </cell>
        </row>
        <row r="781">
          <cell r="A781" t="str">
            <v>10741</v>
          </cell>
          <cell r="B781" t="str">
            <v>โรงพยาบาลวชิระภูเก็ต</v>
          </cell>
          <cell r="C781" t="str">
            <v>วชิระภูเก็ต,รพศ.</v>
          </cell>
          <cell r="D781" t="str">
            <v>วชิระภูเก็ต</v>
          </cell>
          <cell r="E781">
            <v>11</v>
          </cell>
          <cell r="F781" t="str">
            <v>โรงพยาบาลศูนย์</v>
          </cell>
          <cell r="G781" t="str">
            <v>รพศ.</v>
          </cell>
          <cell r="H781">
            <v>83</v>
          </cell>
          <cell r="I781" t="str">
            <v>ภูเก็ต</v>
          </cell>
          <cell r="J781" t="str">
            <v>534</v>
          </cell>
          <cell r="K781" t="str">
            <v/>
          </cell>
          <cell r="L781" t="str">
            <v>A</v>
          </cell>
          <cell r="M781">
            <v>3</v>
          </cell>
          <cell r="N781" t="str">
            <v>A &lt;=700</v>
          </cell>
          <cell r="O781" t="str">
            <v>001074100</v>
          </cell>
        </row>
        <row r="782">
          <cell r="A782" t="str">
            <v>11355</v>
          </cell>
          <cell r="B782" t="str">
            <v>โรงพยาบาลป่าตอง</v>
          </cell>
          <cell r="C782" t="str">
            <v>ป่าตอง,รพช.</v>
          </cell>
          <cell r="D782" t="str">
            <v>ป่าตอง</v>
          </cell>
          <cell r="E782">
            <v>11</v>
          </cell>
          <cell r="F782" t="str">
            <v>โรงพยาบาลชุมชน</v>
          </cell>
          <cell r="G782" t="str">
            <v>รพช.</v>
          </cell>
          <cell r="H782">
            <v>83</v>
          </cell>
          <cell r="I782" t="str">
            <v>ภูเก็ต</v>
          </cell>
          <cell r="J782" t="str">
            <v>62</v>
          </cell>
          <cell r="K782" t="str">
            <v/>
          </cell>
          <cell r="L782" t="str">
            <v>M2</v>
          </cell>
          <cell r="M782">
            <v>9</v>
          </cell>
          <cell r="N782" t="str">
            <v>M2 &lt;=100</v>
          </cell>
          <cell r="O782" t="str">
            <v>001135500</v>
          </cell>
        </row>
        <row r="783">
          <cell r="A783" t="str">
            <v>11356</v>
          </cell>
          <cell r="B783" t="str">
            <v>โรงพยาบาลถลาง</v>
          </cell>
          <cell r="C783" t="str">
            <v>ถลาง,รพช.</v>
          </cell>
          <cell r="D783" t="str">
            <v>ถลาง</v>
          </cell>
          <cell r="E783">
            <v>11</v>
          </cell>
          <cell r="F783" t="str">
            <v>โรงพยาบาลชุมชน</v>
          </cell>
          <cell r="G783" t="str">
            <v>รพช.</v>
          </cell>
          <cell r="H783">
            <v>83</v>
          </cell>
          <cell r="I783" t="str">
            <v>ภูเก็ต</v>
          </cell>
          <cell r="J783" t="str">
            <v>70</v>
          </cell>
          <cell r="K783" t="str">
            <v/>
          </cell>
          <cell r="L783" t="str">
            <v>F1</v>
          </cell>
          <cell r="M783">
            <v>11</v>
          </cell>
          <cell r="N783" t="str">
            <v>F1 50,000-100,000</v>
          </cell>
          <cell r="O783" t="str">
            <v>001135600</v>
          </cell>
        </row>
        <row r="784">
          <cell r="A784" t="str">
            <v>10681</v>
          </cell>
          <cell r="B784" t="str">
            <v>โรงพยาบาลสุราษฎร์ธานี</v>
          </cell>
          <cell r="C784" t="str">
            <v>สุราษฎร์ธานี,รพศ.</v>
          </cell>
          <cell r="D784" t="str">
            <v>สุราษฎร์ธานี</v>
          </cell>
          <cell r="E784">
            <v>11</v>
          </cell>
          <cell r="F784" t="str">
            <v>โรงพยาบาลศูนย์</v>
          </cell>
          <cell r="G784" t="str">
            <v>รพศ.</v>
          </cell>
          <cell r="H784">
            <v>84</v>
          </cell>
          <cell r="I784" t="str">
            <v>สุราษฎร์ธานี</v>
          </cell>
          <cell r="J784" t="str">
            <v>780</v>
          </cell>
          <cell r="K784" t="str">
            <v>S</v>
          </cell>
          <cell r="L784" t="str">
            <v>A</v>
          </cell>
          <cell r="M784">
            <v>2</v>
          </cell>
          <cell r="N784" t="str">
            <v>A &gt;700 to &lt;1000</v>
          </cell>
          <cell r="O784" t="str">
            <v>001068100</v>
          </cell>
        </row>
        <row r="785">
          <cell r="A785" t="str">
            <v>10742</v>
          </cell>
          <cell r="B785" t="str">
            <v>โรงพยาบาลเกาะสมุย</v>
          </cell>
          <cell r="C785" t="str">
            <v>เกาะสมุย,รพท.</v>
          </cell>
          <cell r="D785" t="str">
            <v>เกาะสมุย</v>
          </cell>
          <cell r="E785">
            <v>11</v>
          </cell>
          <cell r="F785" t="str">
            <v>โรงพยาบาลทั่วไป</v>
          </cell>
          <cell r="G785" t="str">
            <v>รพท.</v>
          </cell>
          <cell r="H785">
            <v>84</v>
          </cell>
          <cell r="I785" t="str">
            <v>สุราษฎร์ธานี</v>
          </cell>
          <cell r="J785" t="str">
            <v>126</v>
          </cell>
          <cell r="K785" t="str">
            <v>S</v>
          </cell>
          <cell r="L785" t="str">
            <v>M1</v>
          </cell>
          <cell r="M785">
            <v>7</v>
          </cell>
          <cell r="N785" t="str">
            <v>M1 &lt;=200</v>
          </cell>
          <cell r="O785" t="str">
            <v>001074200</v>
          </cell>
        </row>
        <row r="786">
          <cell r="A786" t="str">
            <v>11357</v>
          </cell>
          <cell r="B786" t="str">
            <v>โรงพยาบาลกาญจนดิษฐ์</v>
          </cell>
          <cell r="C786" t="str">
            <v>กาญจนดิษฐ์,รพช.</v>
          </cell>
          <cell r="D786" t="str">
            <v>กาญจนดิษฐ์</v>
          </cell>
          <cell r="E786">
            <v>11</v>
          </cell>
          <cell r="F786" t="str">
            <v>โรงพยาบาลชุมชน</v>
          </cell>
          <cell r="G786" t="str">
            <v>รพช.</v>
          </cell>
          <cell r="H786">
            <v>84</v>
          </cell>
          <cell r="I786" t="str">
            <v>สุราษฎร์ธานี</v>
          </cell>
          <cell r="J786" t="str">
            <v>98</v>
          </cell>
          <cell r="K786" t="str">
            <v>S</v>
          </cell>
          <cell r="L786" t="str">
            <v>M2</v>
          </cell>
          <cell r="M786">
            <v>9</v>
          </cell>
          <cell r="N786" t="str">
            <v>M2 &lt;=100</v>
          </cell>
          <cell r="O786" t="str">
            <v>001135700</v>
          </cell>
        </row>
        <row r="787">
          <cell r="A787" t="str">
            <v>11358</v>
          </cell>
          <cell r="B787" t="str">
            <v>โรงพยาบาลดอนสัก</v>
          </cell>
          <cell r="C787" t="str">
            <v>ดอนสัก,รพช.</v>
          </cell>
          <cell r="D787" t="str">
            <v>ดอนสัก</v>
          </cell>
          <cell r="E787">
            <v>11</v>
          </cell>
          <cell r="F787" t="str">
            <v>โรงพยาบาลชุมชน</v>
          </cell>
          <cell r="G787" t="str">
            <v>รพช.</v>
          </cell>
          <cell r="H787">
            <v>84</v>
          </cell>
          <cell r="I787" t="str">
            <v>สุราษฎร์ธานี</v>
          </cell>
          <cell r="J787" t="str">
            <v>30</v>
          </cell>
          <cell r="K787" t="str">
            <v>S</v>
          </cell>
          <cell r="L787" t="str">
            <v>F2</v>
          </cell>
          <cell r="M787">
            <v>15</v>
          </cell>
          <cell r="N787" t="str">
            <v>F2 30,000-=60,000</v>
          </cell>
          <cell r="O787" t="str">
            <v>001135800</v>
          </cell>
        </row>
        <row r="788">
          <cell r="A788" t="str">
            <v>11359</v>
          </cell>
          <cell r="B788" t="str">
            <v>โรงพยาบาลเกาะพงัน</v>
          </cell>
          <cell r="C788" t="str">
            <v>เกาะพงัน,รพช.</v>
          </cell>
          <cell r="D788" t="str">
            <v>เกาะพงัน</v>
          </cell>
          <cell r="E788">
            <v>11</v>
          </cell>
          <cell r="F788" t="str">
            <v>โรงพยาบาลชุมชน</v>
          </cell>
          <cell r="G788" t="str">
            <v>รพช.</v>
          </cell>
          <cell r="H788">
            <v>84</v>
          </cell>
          <cell r="I788" t="str">
            <v>สุราษฎร์ธานี</v>
          </cell>
          <cell r="J788" t="str">
            <v>33</v>
          </cell>
          <cell r="K788" t="str">
            <v>S</v>
          </cell>
          <cell r="L788" t="str">
            <v>F2</v>
          </cell>
          <cell r="M788">
            <v>20</v>
          </cell>
          <cell r="N788" t="str">
            <v>Is. any Pop</v>
          </cell>
          <cell r="O788" t="str">
            <v>001135900</v>
          </cell>
        </row>
        <row r="789">
          <cell r="A789" t="str">
            <v>11360</v>
          </cell>
          <cell r="B789" t="str">
            <v>โรงพยาบาลไชยา</v>
          </cell>
          <cell r="C789" t="str">
            <v>ไชยา,รพช.</v>
          </cell>
          <cell r="D789" t="str">
            <v>ไชยา</v>
          </cell>
          <cell r="E789">
            <v>11</v>
          </cell>
          <cell r="F789" t="str">
            <v>โรงพยาบาลชุมชน</v>
          </cell>
          <cell r="G789" t="str">
            <v>รพช.</v>
          </cell>
          <cell r="H789">
            <v>84</v>
          </cell>
          <cell r="I789" t="str">
            <v>สุราษฎร์ธานี</v>
          </cell>
          <cell r="J789" t="str">
            <v>70</v>
          </cell>
          <cell r="K789" t="str">
            <v>S</v>
          </cell>
          <cell r="L789" t="str">
            <v>M2</v>
          </cell>
          <cell r="M789">
            <v>9</v>
          </cell>
          <cell r="N789" t="str">
            <v>M2 &lt;=100</v>
          </cell>
          <cell r="O789" t="str">
            <v>001136000</v>
          </cell>
        </row>
        <row r="790">
          <cell r="A790" t="str">
            <v>11361</v>
          </cell>
          <cell r="B790" t="str">
            <v>โรงพยาบาลท่าชนะ</v>
          </cell>
          <cell r="C790" t="str">
            <v>ท่าชนะ,รพช.</v>
          </cell>
          <cell r="D790" t="str">
            <v>ท่าชนะ</v>
          </cell>
          <cell r="E790">
            <v>11</v>
          </cell>
          <cell r="F790" t="str">
            <v>โรงพยาบาลชุมชน</v>
          </cell>
          <cell r="G790" t="str">
            <v>รพช.</v>
          </cell>
          <cell r="H790">
            <v>84</v>
          </cell>
          <cell r="I790" t="str">
            <v>สุราษฎร์ธานี</v>
          </cell>
          <cell r="J790" t="str">
            <v>30</v>
          </cell>
          <cell r="K790" t="str">
            <v>S</v>
          </cell>
          <cell r="L790" t="str">
            <v>F2</v>
          </cell>
          <cell r="M790">
            <v>15</v>
          </cell>
          <cell r="N790" t="str">
            <v>F2 30,000-=60,000</v>
          </cell>
          <cell r="O790" t="str">
            <v>001136100</v>
          </cell>
        </row>
        <row r="791">
          <cell r="A791" t="str">
            <v>11362</v>
          </cell>
          <cell r="B791" t="str">
            <v>โรงพยาบาลคีรีรัฐนิคม</v>
          </cell>
          <cell r="C791" t="str">
            <v>คีรีรัฐนิคม,รพช.</v>
          </cell>
          <cell r="D791" t="str">
            <v>คีรีรัฐนิคม</v>
          </cell>
          <cell r="E791">
            <v>11</v>
          </cell>
          <cell r="F791" t="str">
            <v>โรงพยาบาลชุมชน</v>
          </cell>
          <cell r="G791" t="str">
            <v>รพช.</v>
          </cell>
          <cell r="H791">
            <v>84</v>
          </cell>
          <cell r="I791" t="str">
            <v>สุราษฎร์ธานี</v>
          </cell>
          <cell r="J791" t="str">
            <v>30</v>
          </cell>
          <cell r="K791" t="str">
            <v>S</v>
          </cell>
          <cell r="L791" t="str">
            <v>F2</v>
          </cell>
          <cell r="M791">
            <v>15</v>
          </cell>
          <cell r="N791" t="str">
            <v>F2 30,000-=60,000</v>
          </cell>
          <cell r="O791" t="str">
            <v>001136200</v>
          </cell>
        </row>
        <row r="792">
          <cell r="A792" t="str">
            <v>11363</v>
          </cell>
          <cell r="B792" t="str">
            <v>โรงพยาบาลบ้านตาขุน</v>
          </cell>
          <cell r="C792" t="str">
            <v>บ้านตาขุน,รพช.</v>
          </cell>
          <cell r="D792" t="str">
            <v>บ้านตาขุน</v>
          </cell>
          <cell r="E792">
            <v>11</v>
          </cell>
          <cell r="F792" t="str">
            <v>โรงพยาบาลชุมชน</v>
          </cell>
          <cell r="G792" t="str">
            <v>รพช.</v>
          </cell>
          <cell r="H792">
            <v>84</v>
          </cell>
          <cell r="I792" t="str">
            <v>สุราษฎร์ธานี</v>
          </cell>
          <cell r="J792" t="str">
            <v>41</v>
          </cell>
          <cell r="K792" t="str">
            <v>S</v>
          </cell>
          <cell r="L792" t="str">
            <v>F3</v>
          </cell>
          <cell r="M792">
            <v>19</v>
          </cell>
          <cell r="N792" t="str">
            <v>F3 &lt;=15,000</v>
          </cell>
          <cell r="O792" t="str">
            <v>001136300</v>
          </cell>
        </row>
        <row r="793">
          <cell r="A793" t="str">
            <v>11364</v>
          </cell>
          <cell r="B793" t="str">
            <v>โรงพยาบาลพนม</v>
          </cell>
          <cell r="C793" t="str">
            <v>พนม,รพช.</v>
          </cell>
          <cell r="D793" t="str">
            <v>พนม</v>
          </cell>
          <cell r="E793">
            <v>11</v>
          </cell>
          <cell r="F793" t="str">
            <v>โรงพยาบาลชุมชน</v>
          </cell>
          <cell r="G793" t="str">
            <v>รพช.</v>
          </cell>
          <cell r="H793">
            <v>84</v>
          </cell>
          <cell r="I793" t="str">
            <v>สุราษฎร์ธานี</v>
          </cell>
          <cell r="J793" t="str">
            <v>46</v>
          </cell>
          <cell r="K793" t="str">
            <v>S</v>
          </cell>
          <cell r="L793" t="str">
            <v>F2</v>
          </cell>
          <cell r="M793">
            <v>15</v>
          </cell>
          <cell r="N793" t="str">
            <v>F2 30,000-=60,000</v>
          </cell>
          <cell r="O793" t="str">
            <v>001136400</v>
          </cell>
        </row>
        <row r="794">
          <cell r="A794" t="str">
            <v>11365</v>
          </cell>
          <cell r="B794" t="str">
            <v>โรงพยาบาลท่าฉาง</v>
          </cell>
          <cell r="C794" t="str">
            <v>ท่าฉาง,รพช.</v>
          </cell>
          <cell r="D794" t="str">
            <v>ท่าฉาง</v>
          </cell>
          <cell r="E794">
            <v>11</v>
          </cell>
          <cell r="F794" t="str">
            <v>โรงพยาบาลชุมชน</v>
          </cell>
          <cell r="G794" t="str">
            <v>รพช.</v>
          </cell>
          <cell r="H794">
            <v>84</v>
          </cell>
          <cell r="I794" t="str">
            <v>สุราษฎร์ธานี</v>
          </cell>
          <cell r="J794" t="str">
            <v>28</v>
          </cell>
          <cell r="K794" t="str">
            <v>S</v>
          </cell>
          <cell r="L794" t="str">
            <v>F2</v>
          </cell>
          <cell r="M794">
            <v>15</v>
          </cell>
          <cell r="N794" t="str">
            <v>F2 30,000-=60,000</v>
          </cell>
          <cell r="O794" t="str">
            <v>001136500</v>
          </cell>
        </row>
        <row r="795">
          <cell r="A795" t="str">
            <v>11366</v>
          </cell>
          <cell r="B795" t="str">
            <v>โรงพยาบาลบ้านนาสาร</v>
          </cell>
          <cell r="C795" t="str">
            <v>บ้านนาสาร,รพช.</v>
          </cell>
          <cell r="D795" t="str">
            <v>บ้านนาสาร</v>
          </cell>
          <cell r="E795">
            <v>11</v>
          </cell>
          <cell r="F795" t="str">
            <v>โรงพยาบาลชุมชน</v>
          </cell>
          <cell r="G795" t="str">
            <v>รพช.</v>
          </cell>
          <cell r="H795">
            <v>84</v>
          </cell>
          <cell r="I795" t="str">
            <v>สุราษฎร์ธานี</v>
          </cell>
          <cell r="J795" t="str">
            <v>60</v>
          </cell>
          <cell r="K795" t="str">
            <v>S</v>
          </cell>
          <cell r="L795" t="str">
            <v>M2</v>
          </cell>
          <cell r="M795">
            <v>9</v>
          </cell>
          <cell r="N795" t="str">
            <v>M2 &lt;=100</v>
          </cell>
          <cell r="O795" t="str">
            <v>001136600</v>
          </cell>
        </row>
        <row r="796">
          <cell r="A796" t="str">
            <v>11367</v>
          </cell>
          <cell r="B796" t="str">
            <v>โรงพยาบาลบ้านนาเดิม</v>
          </cell>
          <cell r="C796" t="str">
            <v>บ้านนาเดิม,รพช.</v>
          </cell>
          <cell r="D796" t="str">
            <v>บ้านนาเดิม</v>
          </cell>
          <cell r="E796">
            <v>11</v>
          </cell>
          <cell r="F796" t="str">
            <v>โรงพยาบาลชุมชน</v>
          </cell>
          <cell r="G796" t="str">
            <v>รพช.</v>
          </cell>
          <cell r="H796">
            <v>84</v>
          </cell>
          <cell r="I796" t="str">
            <v>สุราษฎร์ธานี</v>
          </cell>
          <cell r="J796" t="str">
            <v>30</v>
          </cell>
          <cell r="K796" t="str">
            <v/>
          </cell>
          <cell r="L796" t="str">
            <v>F2</v>
          </cell>
          <cell r="M796">
            <v>16</v>
          </cell>
          <cell r="N796" t="str">
            <v>F2 &lt;=30,000</v>
          </cell>
          <cell r="O796" t="str">
            <v>001136700</v>
          </cell>
        </row>
        <row r="797">
          <cell r="A797" t="str">
            <v>11368</v>
          </cell>
          <cell r="B797" t="str">
            <v>โรงพยาบาลเคียนซา</v>
          </cell>
          <cell r="C797" t="str">
            <v>เคียนซา,รพช.</v>
          </cell>
          <cell r="D797" t="str">
            <v>เคียนซา</v>
          </cell>
          <cell r="E797">
            <v>11</v>
          </cell>
          <cell r="F797" t="str">
            <v>โรงพยาบาลชุมชน</v>
          </cell>
          <cell r="G797" t="str">
            <v>รพช.</v>
          </cell>
          <cell r="H797">
            <v>84</v>
          </cell>
          <cell r="I797" t="str">
            <v>สุราษฎร์ธานี</v>
          </cell>
          <cell r="J797" t="str">
            <v>39</v>
          </cell>
          <cell r="K797" t="str">
            <v>S</v>
          </cell>
          <cell r="L797" t="str">
            <v>F2</v>
          </cell>
          <cell r="M797">
            <v>15</v>
          </cell>
          <cell r="N797" t="str">
            <v>F2 30,000-=60,000</v>
          </cell>
          <cell r="O797" t="str">
            <v>001136800</v>
          </cell>
        </row>
        <row r="798">
          <cell r="A798" t="str">
            <v>11369</v>
          </cell>
          <cell r="B798" t="str">
            <v>โรงพยาบาลพระแสง</v>
          </cell>
          <cell r="C798" t="str">
            <v>พระแสง,รพช.</v>
          </cell>
          <cell r="D798" t="str">
            <v>พระแสง</v>
          </cell>
          <cell r="E798">
            <v>11</v>
          </cell>
          <cell r="F798" t="str">
            <v>โรงพยาบาลชุมชน</v>
          </cell>
          <cell r="G798" t="str">
            <v>รพช.</v>
          </cell>
          <cell r="H798">
            <v>84</v>
          </cell>
          <cell r="I798" t="str">
            <v>สุราษฎร์ธานี</v>
          </cell>
          <cell r="J798" t="str">
            <v>60</v>
          </cell>
          <cell r="K798" t="str">
            <v>S</v>
          </cell>
          <cell r="L798" t="str">
            <v>F2</v>
          </cell>
          <cell r="M798">
            <v>14</v>
          </cell>
          <cell r="N798" t="str">
            <v>F2 60,000-90,000</v>
          </cell>
          <cell r="O798" t="str">
            <v>001136900</v>
          </cell>
        </row>
        <row r="799">
          <cell r="A799" t="str">
            <v>11370</v>
          </cell>
          <cell r="B799" t="str">
            <v>โรงพยาบาลพุนพิน</v>
          </cell>
          <cell r="C799" t="str">
            <v>พุนพิน,รพช.</v>
          </cell>
          <cell r="D799" t="str">
            <v>พุนพิน</v>
          </cell>
          <cell r="E799">
            <v>11</v>
          </cell>
          <cell r="F799" t="str">
            <v>โรงพยาบาลชุมชน</v>
          </cell>
          <cell r="G799" t="str">
            <v>รพช.</v>
          </cell>
          <cell r="H799">
            <v>84</v>
          </cell>
          <cell r="I799" t="str">
            <v>สุราษฎร์ธานี</v>
          </cell>
          <cell r="J799" t="str">
            <v>83</v>
          </cell>
          <cell r="K799" t="str">
            <v>S</v>
          </cell>
          <cell r="L799" t="str">
            <v>F2</v>
          </cell>
          <cell r="M799">
            <v>13</v>
          </cell>
          <cell r="N799" t="str">
            <v>F2 &gt;=90,000</v>
          </cell>
          <cell r="O799" t="str">
            <v>001137000</v>
          </cell>
        </row>
        <row r="800">
          <cell r="A800" t="str">
            <v>11371</v>
          </cell>
          <cell r="B800" t="str">
            <v>โรงพยาบาลชัยบุรี</v>
          </cell>
          <cell r="C800" t="str">
            <v>ชัยบุรี,รพช.</v>
          </cell>
          <cell r="D800" t="str">
            <v>ชัยบุรี</v>
          </cell>
          <cell r="E800">
            <v>11</v>
          </cell>
          <cell r="F800" t="str">
            <v>โรงพยาบาลชุมชน</v>
          </cell>
          <cell r="G800" t="str">
            <v>รพช.</v>
          </cell>
          <cell r="H800">
            <v>84</v>
          </cell>
          <cell r="I800" t="str">
            <v>สุราษฎร์ธานี</v>
          </cell>
          <cell r="J800" t="str">
            <v>30</v>
          </cell>
          <cell r="K800" t="str">
            <v>S</v>
          </cell>
          <cell r="L800" t="str">
            <v>F2</v>
          </cell>
          <cell r="M800">
            <v>16</v>
          </cell>
          <cell r="N800" t="str">
            <v>F2 &lt;=30,000</v>
          </cell>
          <cell r="O800" t="str">
            <v>001137100</v>
          </cell>
        </row>
        <row r="801">
          <cell r="A801" t="str">
            <v>11459</v>
          </cell>
          <cell r="B801" t="str">
            <v>โรงพยาบาลสมเด็จพระยุพราชเวียงสระ</v>
          </cell>
          <cell r="C801" t="str">
            <v>สมเด็จพระยุพราชเวียงสระ,รพช.</v>
          </cell>
          <cell r="D801" t="str">
            <v>สมเด็จพระยุพราชเวียงสระ</v>
          </cell>
          <cell r="E801">
            <v>11</v>
          </cell>
          <cell r="F801" t="str">
            <v>โรงพยาบาลชุมชน</v>
          </cell>
          <cell r="G801" t="str">
            <v>รพช.</v>
          </cell>
          <cell r="H801">
            <v>84</v>
          </cell>
          <cell r="I801" t="str">
            <v>สุราษฎร์ธานี</v>
          </cell>
          <cell r="J801" t="str">
            <v>110</v>
          </cell>
          <cell r="K801" t="str">
            <v>S</v>
          </cell>
          <cell r="L801" t="str">
            <v>M2</v>
          </cell>
          <cell r="M801">
            <v>8</v>
          </cell>
          <cell r="N801" t="str">
            <v>M2 &gt;100</v>
          </cell>
          <cell r="O801" t="str">
            <v>001145900</v>
          </cell>
        </row>
        <row r="802">
          <cell r="A802" t="str">
            <v>11654</v>
          </cell>
          <cell r="B802" t="str">
            <v>โรงพยาบาลวิภาวดี</v>
          </cell>
          <cell r="C802" t="str">
            <v>วิภาวดี,รพช.</v>
          </cell>
          <cell r="D802" t="str">
            <v>วิภาวดี</v>
          </cell>
          <cell r="E802">
            <v>11</v>
          </cell>
          <cell r="F802" t="str">
            <v>โรงพยาบาลชุมชน</v>
          </cell>
          <cell r="G802" t="str">
            <v>รพช.</v>
          </cell>
          <cell r="H802">
            <v>84</v>
          </cell>
          <cell r="I802" t="str">
            <v>สุราษฎร์ธานี</v>
          </cell>
          <cell r="J802" t="str">
            <v>30</v>
          </cell>
          <cell r="K802" t="str">
            <v>S</v>
          </cell>
          <cell r="L802" t="str">
            <v>F2</v>
          </cell>
          <cell r="M802">
            <v>16</v>
          </cell>
          <cell r="N802" t="str">
            <v>F2 &lt;=30,000</v>
          </cell>
          <cell r="O802" t="str">
            <v>001165400</v>
          </cell>
        </row>
        <row r="803">
          <cell r="A803" t="str">
            <v>14138</v>
          </cell>
          <cell r="B803" t="str">
            <v>โรงพยาบาลท่าโรงช้าง</v>
          </cell>
          <cell r="C803" t="str">
            <v>ท่าโรงช้าง,รพช.</v>
          </cell>
          <cell r="D803" t="str">
            <v>ท่าโรงช้าง</v>
          </cell>
          <cell r="E803">
            <v>11</v>
          </cell>
          <cell r="F803" t="str">
            <v>โรงพยาบาลชุมชน</v>
          </cell>
          <cell r="G803" t="str">
            <v>รพช.</v>
          </cell>
          <cell r="H803">
            <v>84</v>
          </cell>
          <cell r="I803" t="str">
            <v>สุราษฎร์ธานี</v>
          </cell>
          <cell r="J803" t="str">
            <v>90</v>
          </cell>
          <cell r="K803" t="str">
            <v>S</v>
          </cell>
          <cell r="L803" t="str">
            <v>M2</v>
          </cell>
          <cell r="M803">
            <v>9</v>
          </cell>
          <cell r="N803" t="str">
            <v>M2 &lt;=100</v>
          </cell>
          <cell r="O803" t="str">
            <v>001413800</v>
          </cell>
        </row>
        <row r="804">
          <cell r="A804" t="str">
            <v>10743</v>
          </cell>
          <cell r="B804" t="str">
            <v>โรงพยาบาลระนอง</v>
          </cell>
          <cell r="C804" t="str">
            <v>ระนอง,รพท.</v>
          </cell>
          <cell r="D804" t="str">
            <v>ระนอง</v>
          </cell>
          <cell r="E804">
            <v>11</v>
          </cell>
          <cell r="F804" t="str">
            <v>โรงพยาบาลทั่วไป</v>
          </cell>
          <cell r="G804" t="str">
            <v>รพท.</v>
          </cell>
          <cell r="H804">
            <v>85</v>
          </cell>
          <cell r="I804" t="str">
            <v>ระนอง</v>
          </cell>
          <cell r="J804" t="str">
            <v>300</v>
          </cell>
          <cell r="K804" t="str">
            <v>S</v>
          </cell>
          <cell r="L804" t="str">
            <v>S</v>
          </cell>
          <cell r="M804">
            <v>5</v>
          </cell>
          <cell r="N804" t="str">
            <v>S &lt;=400</v>
          </cell>
          <cell r="O804" t="str">
            <v>001074300</v>
          </cell>
        </row>
        <row r="805">
          <cell r="A805" t="str">
            <v>11323</v>
          </cell>
          <cell r="B805" t="str">
            <v>โรงพยาบาลละอุ่น</v>
          </cell>
          <cell r="C805" t="str">
            <v>ละอุ่น,รพช.</v>
          </cell>
          <cell r="D805" t="str">
            <v>ละอุ่น</v>
          </cell>
          <cell r="E805">
            <v>11</v>
          </cell>
          <cell r="F805" t="str">
            <v>โรงพยาบาลชุมชน</v>
          </cell>
          <cell r="G805" t="str">
            <v>รพช.</v>
          </cell>
          <cell r="H805">
            <v>85</v>
          </cell>
          <cell r="I805" t="str">
            <v>ระนอง</v>
          </cell>
          <cell r="J805" t="str">
            <v>12</v>
          </cell>
          <cell r="K805" t="str">
            <v>S</v>
          </cell>
          <cell r="L805" t="str">
            <v>F3</v>
          </cell>
          <cell r="M805">
            <v>19</v>
          </cell>
          <cell r="N805" t="str">
            <v>F3 &lt;=15,000</v>
          </cell>
          <cell r="O805" t="str">
            <v>001132300</v>
          </cell>
        </row>
        <row r="806">
          <cell r="A806" t="str">
            <v>11372</v>
          </cell>
          <cell r="B806" t="str">
            <v>โรงพยาบาลกะเปอร์</v>
          </cell>
          <cell r="C806" t="str">
            <v>กะเปอร์,รพช.</v>
          </cell>
          <cell r="D806" t="str">
            <v>กะเปอร์</v>
          </cell>
          <cell r="E806">
            <v>11</v>
          </cell>
          <cell r="F806" t="str">
            <v>โรงพยาบาลชุมชน</v>
          </cell>
          <cell r="G806" t="str">
            <v>รพช.</v>
          </cell>
          <cell r="H806">
            <v>85</v>
          </cell>
          <cell r="I806" t="str">
            <v>ระนอง</v>
          </cell>
          <cell r="J806" t="str">
            <v>30</v>
          </cell>
          <cell r="K806" t="str">
            <v>S</v>
          </cell>
          <cell r="L806" t="str">
            <v>F2</v>
          </cell>
          <cell r="M806">
            <v>16</v>
          </cell>
          <cell r="N806" t="str">
            <v>F2 &lt;=30,000</v>
          </cell>
          <cell r="O806" t="str">
            <v>001137200</v>
          </cell>
        </row>
        <row r="807">
          <cell r="A807" t="str">
            <v>11373</v>
          </cell>
          <cell r="B807" t="str">
            <v>โรงพยาบาลกระบุรี</v>
          </cell>
          <cell r="C807" t="str">
            <v>กระบุรี,รพช.</v>
          </cell>
          <cell r="D807" t="str">
            <v>กระบุรี</v>
          </cell>
          <cell r="E807">
            <v>11</v>
          </cell>
          <cell r="F807" t="str">
            <v>โรงพยาบาลชุมชน</v>
          </cell>
          <cell r="G807" t="str">
            <v>รพช.</v>
          </cell>
          <cell r="H807">
            <v>85</v>
          </cell>
          <cell r="I807" t="str">
            <v>ระนอง</v>
          </cell>
          <cell r="J807" t="str">
            <v>48</v>
          </cell>
          <cell r="K807" t="str">
            <v>S</v>
          </cell>
          <cell r="L807" t="str">
            <v>F2</v>
          </cell>
          <cell r="M807">
            <v>15</v>
          </cell>
          <cell r="N807" t="str">
            <v>F2 30,000-=60,000</v>
          </cell>
          <cell r="O807" t="str">
            <v>001137300</v>
          </cell>
        </row>
        <row r="808">
          <cell r="A808" t="str">
            <v>11374</v>
          </cell>
          <cell r="B808" t="str">
            <v>โรงพยาบาลสุขสำราญ</v>
          </cell>
          <cell r="C808" t="str">
            <v>สุขสำราญ,รพช.</v>
          </cell>
          <cell r="D808" t="str">
            <v>สุขสำราญ</v>
          </cell>
          <cell r="E808">
            <v>11</v>
          </cell>
          <cell r="F808" t="str">
            <v>โรงพยาบาลชุมชน</v>
          </cell>
          <cell r="G808" t="str">
            <v>รพช.</v>
          </cell>
          <cell r="H808">
            <v>85</v>
          </cell>
          <cell r="I808" t="str">
            <v>ระนอง</v>
          </cell>
          <cell r="J808" t="str">
            <v>24</v>
          </cell>
          <cell r="K808" t="str">
            <v>S</v>
          </cell>
          <cell r="L808" t="str">
            <v>F3</v>
          </cell>
          <cell r="M808">
            <v>19</v>
          </cell>
          <cell r="N808" t="str">
            <v>F3 &lt;=15,000</v>
          </cell>
          <cell r="O808" t="str">
            <v>001137400</v>
          </cell>
        </row>
        <row r="809">
          <cell r="A809" t="str">
            <v>10744</v>
          </cell>
          <cell r="B809" t="str">
            <v>โรงพยาบาลชุมพรเขตรอุดมศักดิ์</v>
          </cell>
          <cell r="C809" t="str">
            <v>ชุมพรเขตรอุดมศักดิ์,รพท.</v>
          </cell>
          <cell r="D809" t="str">
            <v>ชุมพรเขตรอุดมศักดิ์</v>
          </cell>
          <cell r="E809">
            <v>11</v>
          </cell>
          <cell r="F809" t="str">
            <v>โรงพยาบาลทั่วไป</v>
          </cell>
          <cell r="G809" t="str">
            <v>รพท.</v>
          </cell>
          <cell r="H809">
            <v>86</v>
          </cell>
          <cell r="I809" t="str">
            <v>ชุมพร</v>
          </cell>
          <cell r="J809" t="str">
            <v>509</v>
          </cell>
          <cell r="K809" t="str">
            <v/>
          </cell>
          <cell r="L809" t="str">
            <v>S</v>
          </cell>
          <cell r="M809">
            <v>4</v>
          </cell>
          <cell r="N809" t="str">
            <v>S &gt;400</v>
          </cell>
          <cell r="O809" t="str">
            <v>001074400</v>
          </cell>
        </row>
        <row r="810">
          <cell r="A810" t="str">
            <v>11375</v>
          </cell>
          <cell r="B810" t="str">
            <v>โรงพยาบาลปากน้ำชุมพร</v>
          </cell>
          <cell r="C810" t="str">
            <v>ปากน้ำชุมพร,รพช.</v>
          </cell>
          <cell r="D810" t="str">
            <v>ปากน้ำชุมพร</v>
          </cell>
          <cell r="E810">
            <v>11</v>
          </cell>
          <cell r="F810" t="str">
            <v>โรงพยาบาลชุมชน</v>
          </cell>
          <cell r="G810" t="str">
            <v>รพช.</v>
          </cell>
          <cell r="H810">
            <v>86</v>
          </cell>
          <cell r="I810" t="str">
            <v>ชุมพร</v>
          </cell>
          <cell r="J810" t="str">
            <v>11</v>
          </cell>
          <cell r="K810" t="str">
            <v/>
          </cell>
          <cell r="L810" t="str">
            <v>F3</v>
          </cell>
          <cell r="M810">
            <v>17</v>
          </cell>
          <cell r="N810" t="str">
            <v>F3 &gt;=25,000</v>
          </cell>
          <cell r="O810" t="str">
            <v>001137500</v>
          </cell>
        </row>
        <row r="811">
          <cell r="A811" t="str">
            <v>11376</v>
          </cell>
          <cell r="B811" t="str">
            <v>โรงพยาบาลท่าแซะ</v>
          </cell>
          <cell r="C811" t="str">
            <v>ท่าแซะ,รพช.</v>
          </cell>
          <cell r="D811" t="str">
            <v>ท่าแซะ</v>
          </cell>
          <cell r="E811">
            <v>11</v>
          </cell>
          <cell r="F811" t="str">
            <v>โรงพยาบาลชุมชน</v>
          </cell>
          <cell r="G811" t="str">
            <v>รพช.</v>
          </cell>
          <cell r="H811">
            <v>86</v>
          </cell>
          <cell r="I811" t="str">
            <v>ชุมพร</v>
          </cell>
          <cell r="J811" t="str">
            <v>66</v>
          </cell>
          <cell r="K811" t="str">
            <v/>
          </cell>
          <cell r="L811" t="str">
            <v>F2</v>
          </cell>
          <cell r="M811">
            <v>14</v>
          </cell>
          <cell r="N811" t="str">
            <v>F2 60,000-90,000</v>
          </cell>
          <cell r="O811" t="str">
            <v>001137600</v>
          </cell>
        </row>
        <row r="812">
          <cell r="A812" t="str">
            <v>11377</v>
          </cell>
          <cell r="B812" t="str">
            <v>โรงพยาบาลปะทิว</v>
          </cell>
          <cell r="C812" t="str">
            <v>ปะทิว,รพช.</v>
          </cell>
          <cell r="D812" t="str">
            <v>ปะทิว</v>
          </cell>
          <cell r="E812">
            <v>11</v>
          </cell>
          <cell r="F812" t="str">
            <v>โรงพยาบาลชุมชน</v>
          </cell>
          <cell r="G812" t="str">
            <v>รพช.</v>
          </cell>
          <cell r="H812">
            <v>86</v>
          </cell>
          <cell r="I812" t="str">
            <v>ชุมพร</v>
          </cell>
          <cell r="J812" t="str">
            <v>72</v>
          </cell>
          <cell r="K812" t="str">
            <v/>
          </cell>
          <cell r="L812" t="str">
            <v>F2</v>
          </cell>
          <cell r="M812">
            <v>15</v>
          </cell>
          <cell r="N812" t="str">
            <v>F2 30,000-=60,000</v>
          </cell>
          <cell r="O812" t="str">
            <v>001137700</v>
          </cell>
        </row>
        <row r="813">
          <cell r="A813" t="str">
            <v>11378</v>
          </cell>
          <cell r="B813" t="str">
            <v>โรงพยาบาลมาบอำมฤต</v>
          </cell>
          <cell r="C813" t="str">
            <v>มาบอำมฤต,รพช.</v>
          </cell>
          <cell r="D813" t="str">
            <v>มาบอำมฤต</v>
          </cell>
          <cell r="E813">
            <v>11</v>
          </cell>
          <cell r="F813" t="str">
            <v>โรงพยาบาลชุมชน</v>
          </cell>
          <cell r="G813" t="str">
            <v>รพช.</v>
          </cell>
          <cell r="H813">
            <v>86</v>
          </cell>
          <cell r="I813" t="str">
            <v>ชุมพร</v>
          </cell>
          <cell r="J813" t="str">
            <v>30</v>
          </cell>
          <cell r="K813" t="str">
            <v/>
          </cell>
          <cell r="L813" t="str">
            <v>F3</v>
          </cell>
          <cell r="M813">
            <v>17</v>
          </cell>
          <cell r="N813" t="str">
            <v>F3 &gt;=25,000</v>
          </cell>
          <cell r="O813" t="str">
            <v>001137800</v>
          </cell>
        </row>
        <row r="814">
          <cell r="A814" t="str">
            <v>11379</v>
          </cell>
          <cell r="B814" t="str">
            <v>โรงพยาบาลหลังสวน</v>
          </cell>
          <cell r="C814" t="str">
            <v>หลังสวน,รพช.</v>
          </cell>
          <cell r="D814" t="str">
            <v>หลังสวน</v>
          </cell>
          <cell r="E814">
            <v>11</v>
          </cell>
          <cell r="F814" t="str">
            <v>โรงพยาบาลชุมชน</v>
          </cell>
          <cell r="G814" t="str">
            <v>รพช.</v>
          </cell>
          <cell r="H814">
            <v>86</v>
          </cell>
          <cell r="I814" t="str">
            <v>ชุมพร</v>
          </cell>
          <cell r="J814" t="str">
            <v>126</v>
          </cell>
          <cell r="K814" t="str">
            <v/>
          </cell>
          <cell r="L814" t="str">
            <v>M2</v>
          </cell>
          <cell r="M814">
            <v>8</v>
          </cell>
          <cell r="N814" t="str">
            <v>M2 &gt;100</v>
          </cell>
          <cell r="O814" t="str">
            <v>001137900</v>
          </cell>
        </row>
        <row r="815">
          <cell r="A815" t="str">
            <v>11380</v>
          </cell>
          <cell r="B815" t="str">
            <v>โรงพยาบาลปากน้ำหลังสวน</v>
          </cell>
          <cell r="C815" t="str">
            <v>ปากน้ำหลังสวน,รพช.</v>
          </cell>
          <cell r="D815" t="str">
            <v>ปากน้ำหลังสวน</v>
          </cell>
          <cell r="E815">
            <v>11</v>
          </cell>
          <cell r="F815" t="str">
            <v>โรงพยาบาลชุมชน</v>
          </cell>
          <cell r="G815" t="str">
            <v>รพช.</v>
          </cell>
          <cell r="H815">
            <v>86</v>
          </cell>
          <cell r="I815" t="str">
            <v>ชุมพร</v>
          </cell>
          <cell r="J815" t="str">
            <v>23</v>
          </cell>
          <cell r="K815" t="str">
            <v/>
          </cell>
          <cell r="L815" t="str">
            <v>F3</v>
          </cell>
          <cell r="M815">
            <v>17</v>
          </cell>
          <cell r="N815" t="str">
            <v>F3 &gt;=25,000</v>
          </cell>
          <cell r="O815" t="str">
            <v>001138000</v>
          </cell>
        </row>
        <row r="816">
          <cell r="A816" t="str">
            <v>11381</v>
          </cell>
          <cell r="B816" t="str">
            <v>โรงพยาบาลละแม</v>
          </cell>
          <cell r="C816" t="str">
            <v>ละแม,รพช.</v>
          </cell>
          <cell r="D816" t="str">
            <v>ละแม</v>
          </cell>
          <cell r="E816">
            <v>11</v>
          </cell>
          <cell r="F816" t="str">
            <v>โรงพยาบาลชุมชน</v>
          </cell>
          <cell r="G816" t="str">
            <v>รพช.</v>
          </cell>
          <cell r="H816">
            <v>86</v>
          </cell>
          <cell r="I816" t="str">
            <v>ชุมพร</v>
          </cell>
          <cell r="J816" t="str">
            <v>53</v>
          </cell>
          <cell r="K816" t="str">
            <v/>
          </cell>
          <cell r="L816" t="str">
            <v>F2</v>
          </cell>
          <cell r="M816">
            <v>16</v>
          </cell>
          <cell r="N816" t="str">
            <v>F2 &lt;=30,000</v>
          </cell>
          <cell r="O816" t="str">
            <v>001138100</v>
          </cell>
        </row>
        <row r="817">
          <cell r="A817" t="str">
            <v>11382</v>
          </cell>
          <cell r="B817" t="str">
            <v>โรงพยาบาลพะโต๊ะ</v>
          </cell>
          <cell r="C817" t="str">
            <v>พะโต๊ะ,รพช.</v>
          </cell>
          <cell r="D817" t="str">
            <v>พะโต๊ะ</v>
          </cell>
          <cell r="E817">
            <v>11</v>
          </cell>
          <cell r="F817" t="str">
            <v>โรงพยาบาลชุมชน</v>
          </cell>
          <cell r="G817" t="str">
            <v>รพช.</v>
          </cell>
          <cell r="H817">
            <v>86</v>
          </cell>
          <cell r="I817" t="str">
            <v>ชุมพร</v>
          </cell>
          <cell r="J817" t="str">
            <v>46</v>
          </cell>
          <cell r="K817" t="str">
            <v/>
          </cell>
          <cell r="L817" t="str">
            <v>F2</v>
          </cell>
          <cell r="M817">
            <v>16</v>
          </cell>
          <cell r="N817" t="str">
            <v>F2 &lt;=30,000</v>
          </cell>
          <cell r="O817" t="str">
            <v>001138200</v>
          </cell>
        </row>
        <row r="818">
          <cell r="A818" t="str">
            <v>11383</v>
          </cell>
          <cell r="B818" t="str">
            <v>โรงพยาบาลสวี</v>
          </cell>
          <cell r="C818" t="str">
            <v>สวี,รพช.</v>
          </cell>
          <cell r="D818" t="str">
            <v>สวี</v>
          </cell>
          <cell r="E818">
            <v>11</v>
          </cell>
          <cell r="F818" t="str">
            <v>โรงพยาบาลชุมชน</v>
          </cell>
          <cell r="G818" t="str">
            <v>รพช.</v>
          </cell>
          <cell r="H818">
            <v>86</v>
          </cell>
          <cell r="I818" t="str">
            <v>ชุมพร</v>
          </cell>
          <cell r="J818" t="str">
            <v>70</v>
          </cell>
          <cell r="K818" t="str">
            <v/>
          </cell>
          <cell r="L818" t="str">
            <v>F2</v>
          </cell>
          <cell r="M818">
            <v>14</v>
          </cell>
          <cell r="N818" t="str">
            <v>F2 60,000-90,000</v>
          </cell>
          <cell r="O818" t="str">
            <v>001138300</v>
          </cell>
        </row>
        <row r="819">
          <cell r="A819" t="str">
            <v>11385</v>
          </cell>
          <cell r="B819" t="str">
            <v>โรงพยาบาลทุ่งตะโก</v>
          </cell>
          <cell r="C819" t="str">
            <v>ทุ่งตะโก,รพช.</v>
          </cell>
          <cell r="D819" t="str">
            <v>ทุ่งตะโก</v>
          </cell>
          <cell r="E819">
            <v>11</v>
          </cell>
          <cell r="F819" t="str">
            <v>โรงพยาบาลชุมชน</v>
          </cell>
          <cell r="G819" t="str">
            <v>รพช.</v>
          </cell>
          <cell r="H819">
            <v>86</v>
          </cell>
          <cell r="I819" t="str">
            <v>ชุมพร</v>
          </cell>
          <cell r="J819" t="str">
            <v>30</v>
          </cell>
          <cell r="K819" t="str">
            <v/>
          </cell>
          <cell r="L819" t="str">
            <v>F3</v>
          </cell>
          <cell r="M819">
            <v>17</v>
          </cell>
          <cell r="N819" t="str">
            <v>F3 &gt;=25,000</v>
          </cell>
          <cell r="O819" t="str">
            <v>001138500</v>
          </cell>
        </row>
        <row r="820">
          <cell r="A820" t="str">
            <v>10682</v>
          </cell>
          <cell r="B820" t="str">
            <v>โรงพยาบาลหาดใหญ่</v>
          </cell>
          <cell r="C820" t="str">
            <v>หาดใหญ่,รพศ.</v>
          </cell>
          <cell r="D820" t="str">
            <v>หาดใหญ่</v>
          </cell>
          <cell r="E820">
            <v>12</v>
          </cell>
          <cell r="F820" t="str">
            <v>โรงพยาบาลศูนย์</v>
          </cell>
          <cell r="G820" t="str">
            <v>รพศ.</v>
          </cell>
          <cell r="H820">
            <v>90</v>
          </cell>
          <cell r="I820" t="str">
            <v>สงขลา</v>
          </cell>
          <cell r="J820" t="str">
            <v>568</v>
          </cell>
          <cell r="K820" t="str">
            <v>S</v>
          </cell>
          <cell r="L820" t="str">
            <v>A</v>
          </cell>
          <cell r="M820">
            <v>3</v>
          </cell>
          <cell r="N820" t="str">
            <v>A &lt;=700</v>
          </cell>
          <cell r="O820" t="str">
            <v>001068200</v>
          </cell>
        </row>
        <row r="821">
          <cell r="A821" t="str">
            <v>10745</v>
          </cell>
          <cell r="B821" t="str">
            <v>โรงพยาบาลสงขลา</v>
          </cell>
          <cell r="C821" t="str">
            <v>สงขลา,รพท.</v>
          </cell>
          <cell r="D821" t="str">
            <v>สงขลา</v>
          </cell>
          <cell r="E821">
            <v>12</v>
          </cell>
          <cell r="F821" t="str">
            <v>โรงพยาบาลทั่วไป</v>
          </cell>
          <cell r="G821" t="str">
            <v>รพท.</v>
          </cell>
          <cell r="H821">
            <v>90</v>
          </cell>
          <cell r="I821" t="str">
            <v>สงขลา</v>
          </cell>
          <cell r="J821" t="str">
            <v>508</v>
          </cell>
          <cell r="K821" t="str">
            <v>S</v>
          </cell>
          <cell r="L821" t="str">
            <v>S</v>
          </cell>
          <cell r="M821">
            <v>4</v>
          </cell>
          <cell r="N821" t="str">
            <v>S &gt;400</v>
          </cell>
          <cell r="O821" t="str">
            <v>001074500</v>
          </cell>
        </row>
        <row r="822">
          <cell r="A822" t="str">
            <v>11386</v>
          </cell>
          <cell r="B822" t="str">
            <v>โรงพยาบาลสทิงพระ</v>
          </cell>
          <cell r="C822" t="str">
            <v>สทิงพระ,รพช.</v>
          </cell>
          <cell r="D822" t="str">
            <v>สทิงพระ</v>
          </cell>
          <cell r="E822">
            <v>12</v>
          </cell>
          <cell r="F822" t="str">
            <v>โรงพยาบาลชุมชน</v>
          </cell>
          <cell r="G822" t="str">
            <v>รพช.</v>
          </cell>
          <cell r="H822">
            <v>90</v>
          </cell>
          <cell r="I822" t="str">
            <v>สงขลา</v>
          </cell>
          <cell r="J822" t="str">
            <v>30</v>
          </cell>
          <cell r="K822" t="str">
            <v/>
          </cell>
          <cell r="L822" t="str">
            <v>F2</v>
          </cell>
          <cell r="M822">
            <v>15</v>
          </cell>
          <cell r="N822" t="str">
            <v>F2 30,000-=60,000</v>
          </cell>
          <cell r="O822" t="str">
            <v>001138600</v>
          </cell>
        </row>
        <row r="823">
          <cell r="A823" t="str">
            <v>11387</v>
          </cell>
          <cell r="B823" t="str">
            <v>โรงพยาบาลจะนะ</v>
          </cell>
          <cell r="C823" t="str">
            <v>จะนะ,รพช.</v>
          </cell>
          <cell r="D823" t="str">
            <v>จะนะ</v>
          </cell>
          <cell r="E823">
            <v>12</v>
          </cell>
          <cell r="F823" t="str">
            <v>โรงพยาบาลชุมชน</v>
          </cell>
          <cell r="G823" t="str">
            <v>รพช.</v>
          </cell>
          <cell r="H823">
            <v>90</v>
          </cell>
          <cell r="I823" t="str">
            <v>สงขลา</v>
          </cell>
          <cell r="J823" t="str">
            <v>68</v>
          </cell>
          <cell r="K823" t="str">
            <v>S</v>
          </cell>
          <cell r="L823" t="str">
            <v>F2</v>
          </cell>
          <cell r="M823">
            <v>13</v>
          </cell>
          <cell r="N823" t="str">
            <v>F2 &gt;=90,000</v>
          </cell>
          <cell r="O823" t="str">
            <v>001138700</v>
          </cell>
        </row>
        <row r="824">
          <cell r="A824" t="str">
            <v>11388</v>
          </cell>
          <cell r="B824" t="str">
            <v>โรงพยาบาลสมเด็จพระบรมราชินีนาถ ณ  อำเภอนาทวี</v>
          </cell>
          <cell r="C824" t="str">
            <v>สมเด็จพระบรมราชินีนาถ ณ  อำเภอนาทวี,รพช.</v>
          </cell>
          <cell r="D824" t="str">
            <v>สมเด็จพระบรมราชินีนาถ ณ  อำเภอนาทวี</v>
          </cell>
          <cell r="E824">
            <v>12</v>
          </cell>
          <cell r="F824" t="str">
            <v>โรงพยาบาลชุมชน</v>
          </cell>
          <cell r="G824" t="str">
            <v>รพช.</v>
          </cell>
          <cell r="H824">
            <v>90</v>
          </cell>
          <cell r="I824" t="str">
            <v>สงขลา</v>
          </cell>
          <cell r="J824" t="str">
            <v>86</v>
          </cell>
          <cell r="K824" t="str">
            <v>S</v>
          </cell>
          <cell r="L824" t="str">
            <v>M2</v>
          </cell>
          <cell r="M824">
            <v>9</v>
          </cell>
          <cell r="N824" t="str">
            <v>M2 &lt;=100</v>
          </cell>
          <cell r="O824" t="str">
            <v>001138800</v>
          </cell>
        </row>
        <row r="825">
          <cell r="A825" t="str">
            <v>11390</v>
          </cell>
          <cell r="B825" t="str">
            <v>โรงพยาบาลเทพา</v>
          </cell>
          <cell r="C825" t="str">
            <v>เทพา,รพช.</v>
          </cell>
          <cell r="D825" t="str">
            <v>เทพา</v>
          </cell>
          <cell r="E825">
            <v>12</v>
          </cell>
          <cell r="F825" t="str">
            <v>โรงพยาบาลชุมชน</v>
          </cell>
          <cell r="G825" t="str">
            <v>รพช.</v>
          </cell>
          <cell r="H825">
            <v>90</v>
          </cell>
          <cell r="I825" t="str">
            <v>สงขลา</v>
          </cell>
          <cell r="J825" t="str">
            <v>60</v>
          </cell>
          <cell r="K825" t="str">
            <v>S</v>
          </cell>
          <cell r="L825" t="str">
            <v>F2</v>
          </cell>
          <cell r="M825">
            <v>14</v>
          </cell>
          <cell r="N825" t="str">
            <v>F2 60,000-90,000</v>
          </cell>
          <cell r="O825" t="str">
            <v>001139000</v>
          </cell>
        </row>
        <row r="826">
          <cell r="A826" t="str">
            <v>11391</v>
          </cell>
          <cell r="B826" t="str">
            <v>โรงพยาบาลสะบ้าย้อย</v>
          </cell>
          <cell r="C826" t="str">
            <v>สะบ้าย้อย,รพช.</v>
          </cell>
          <cell r="D826" t="str">
            <v>สะบ้าย้อย</v>
          </cell>
          <cell r="E826">
            <v>12</v>
          </cell>
          <cell r="F826" t="str">
            <v>โรงพยาบาลชุมชน</v>
          </cell>
          <cell r="G826" t="str">
            <v>รพช.</v>
          </cell>
          <cell r="H826">
            <v>90</v>
          </cell>
          <cell r="I826" t="str">
            <v>สงขลา</v>
          </cell>
          <cell r="J826" t="str">
            <v>44</v>
          </cell>
          <cell r="K826" t="str">
            <v>S</v>
          </cell>
          <cell r="L826" t="str">
            <v>F2</v>
          </cell>
          <cell r="M826">
            <v>14</v>
          </cell>
          <cell r="N826" t="str">
            <v>F2 60,000-90,000</v>
          </cell>
          <cell r="O826" t="str">
            <v>001139100</v>
          </cell>
        </row>
        <row r="827">
          <cell r="A827" t="str">
            <v>11392</v>
          </cell>
          <cell r="B827" t="str">
            <v>โรงพยาบาลระโนด</v>
          </cell>
          <cell r="C827" t="str">
            <v>ระโนด,รพช.</v>
          </cell>
          <cell r="D827" t="str">
            <v>ระโนด</v>
          </cell>
          <cell r="E827">
            <v>12</v>
          </cell>
          <cell r="F827" t="str">
            <v>โรงพยาบาลชุมชน</v>
          </cell>
          <cell r="G827" t="str">
            <v>รพช.</v>
          </cell>
          <cell r="H827">
            <v>90</v>
          </cell>
          <cell r="I827" t="str">
            <v>สงขลา</v>
          </cell>
          <cell r="J827" t="str">
            <v>60</v>
          </cell>
          <cell r="K827" t="str">
            <v>S</v>
          </cell>
          <cell r="L827" t="str">
            <v>F1</v>
          </cell>
          <cell r="M827">
            <v>11</v>
          </cell>
          <cell r="N827" t="str">
            <v>F1 50,000-100,000</v>
          </cell>
          <cell r="O827" t="str">
            <v>001139200</v>
          </cell>
        </row>
        <row r="828">
          <cell r="A828" t="str">
            <v>11393</v>
          </cell>
          <cell r="B828" t="str">
            <v>โรงพยาบาลกระแสสินธุ์</v>
          </cell>
          <cell r="C828" t="str">
            <v>กระแสสินธุ์,รพช.</v>
          </cell>
          <cell r="D828" t="str">
            <v>กระแสสินธุ์</v>
          </cell>
          <cell r="E828">
            <v>12</v>
          </cell>
          <cell r="F828" t="str">
            <v>โรงพยาบาลชุมชน</v>
          </cell>
          <cell r="G828" t="str">
            <v>รพช.</v>
          </cell>
          <cell r="H828">
            <v>90</v>
          </cell>
          <cell r="I828" t="str">
            <v>สงขลา</v>
          </cell>
          <cell r="J828" t="str">
            <v>29</v>
          </cell>
          <cell r="K828" t="str">
            <v>S</v>
          </cell>
          <cell r="L828" t="str">
            <v>F2</v>
          </cell>
          <cell r="M828">
            <v>16</v>
          </cell>
          <cell r="N828" t="str">
            <v>F2 &lt;=30,000</v>
          </cell>
          <cell r="O828" t="str">
            <v>001139300</v>
          </cell>
        </row>
        <row r="829">
          <cell r="A829" t="str">
            <v>11394</v>
          </cell>
          <cell r="B829" t="str">
            <v>โรงพยาบาลรัตภูมิ</v>
          </cell>
          <cell r="C829" t="str">
            <v>รัตภูมิ,รพช.</v>
          </cell>
          <cell r="D829" t="str">
            <v>รัตภูมิ</v>
          </cell>
          <cell r="E829">
            <v>12</v>
          </cell>
          <cell r="F829" t="str">
            <v>โรงพยาบาลชุมชน</v>
          </cell>
          <cell r="G829" t="str">
            <v>รพช.</v>
          </cell>
          <cell r="H829">
            <v>90</v>
          </cell>
          <cell r="I829" t="str">
            <v>สงขลา</v>
          </cell>
          <cell r="J829" t="str">
            <v>36</v>
          </cell>
          <cell r="K829" t="str">
            <v>S</v>
          </cell>
          <cell r="L829" t="str">
            <v>F2</v>
          </cell>
          <cell r="M829">
            <v>14</v>
          </cell>
          <cell r="N829" t="str">
            <v>F2 60,000-90,000</v>
          </cell>
          <cell r="O829" t="str">
            <v>001139400</v>
          </cell>
        </row>
        <row r="830">
          <cell r="A830" t="str">
            <v>11395</v>
          </cell>
          <cell r="B830" t="str">
            <v>โรงพยาบาลสะเดา</v>
          </cell>
          <cell r="C830" t="str">
            <v>สะเดา,รพช.</v>
          </cell>
          <cell r="D830" t="str">
            <v>สะเดา</v>
          </cell>
          <cell r="E830">
            <v>12</v>
          </cell>
          <cell r="F830" t="str">
            <v>โรงพยาบาลชุมชน</v>
          </cell>
          <cell r="G830" t="str">
            <v>รพช.</v>
          </cell>
          <cell r="H830">
            <v>90</v>
          </cell>
          <cell r="I830" t="str">
            <v>สงขลา</v>
          </cell>
          <cell r="J830" t="str">
            <v>30</v>
          </cell>
          <cell r="K830" t="str">
            <v>S</v>
          </cell>
          <cell r="L830" t="str">
            <v>F2</v>
          </cell>
          <cell r="M830">
            <v>13</v>
          </cell>
          <cell r="N830" t="str">
            <v>F2 &gt;=90,000</v>
          </cell>
          <cell r="O830" t="str">
            <v>001139500</v>
          </cell>
        </row>
        <row r="831">
          <cell r="A831" t="str">
            <v>11396</v>
          </cell>
          <cell r="B831" t="str">
            <v>โรงพยาบาลนาหม่อม</v>
          </cell>
          <cell r="C831" t="str">
            <v>นาหม่อม,รพช.</v>
          </cell>
          <cell r="D831" t="str">
            <v>นาหม่อม</v>
          </cell>
          <cell r="E831">
            <v>12</v>
          </cell>
          <cell r="F831" t="str">
            <v>โรงพยาบาลชุมชน</v>
          </cell>
          <cell r="G831" t="str">
            <v>รพช.</v>
          </cell>
          <cell r="H831">
            <v>90</v>
          </cell>
          <cell r="I831" t="str">
            <v>สงขลา</v>
          </cell>
          <cell r="J831" t="str">
            <v>28</v>
          </cell>
          <cell r="K831" t="str">
            <v>S</v>
          </cell>
          <cell r="L831" t="str">
            <v>F2</v>
          </cell>
          <cell r="M831">
            <v>16</v>
          </cell>
          <cell r="N831" t="str">
            <v>F2 &lt;=30,000</v>
          </cell>
          <cell r="O831" t="str">
            <v>001139600</v>
          </cell>
        </row>
        <row r="832">
          <cell r="A832" t="str">
            <v>11397</v>
          </cell>
          <cell r="B832" t="str">
            <v>โรงพยาบาลควนเนียง</v>
          </cell>
          <cell r="C832" t="str">
            <v>ควนเนียง,รพช.</v>
          </cell>
          <cell r="D832" t="str">
            <v>ควนเนียง</v>
          </cell>
          <cell r="E832">
            <v>12</v>
          </cell>
          <cell r="F832" t="str">
            <v>โรงพยาบาลชุมชน</v>
          </cell>
          <cell r="G832" t="str">
            <v>รพช.</v>
          </cell>
          <cell r="H832">
            <v>90</v>
          </cell>
          <cell r="I832" t="str">
            <v>สงขลา</v>
          </cell>
          <cell r="J832" t="str">
            <v>30</v>
          </cell>
          <cell r="K832" t="str">
            <v>S</v>
          </cell>
          <cell r="L832" t="str">
            <v>F2</v>
          </cell>
          <cell r="M832">
            <v>15</v>
          </cell>
          <cell r="N832" t="str">
            <v>F2 30,000-=60,000</v>
          </cell>
          <cell r="O832" t="str">
            <v>001139700</v>
          </cell>
        </row>
        <row r="833">
          <cell r="A833" t="str">
            <v>11398</v>
          </cell>
          <cell r="B833" t="str">
            <v>โรงพยาบาลปาดังเบซาร์</v>
          </cell>
          <cell r="C833" t="str">
            <v>ปาดังเบซาร์,รพช.</v>
          </cell>
          <cell r="D833" t="str">
            <v>ปาดังเบซาร์</v>
          </cell>
          <cell r="E833">
            <v>12</v>
          </cell>
          <cell r="F833" t="str">
            <v>โรงพยาบาลชุมชน</v>
          </cell>
          <cell r="G833" t="str">
            <v>รพช.</v>
          </cell>
          <cell r="H833">
            <v>90</v>
          </cell>
          <cell r="I833" t="str">
            <v>สงขลา</v>
          </cell>
          <cell r="J833" t="str">
            <v>30</v>
          </cell>
          <cell r="K833" t="str">
            <v>S</v>
          </cell>
          <cell r="L833" t="str">
            <v>F2</v>
          </cell>
          <cell r="M833">
            <v>13</v>
          </cell>
          <cell r="N833" t="str">
            <v>F2 &gt;=90,000</v>
          </cell>
          <cell r="O833" t="str">
            <v>001139800</v>
          </cell>
        </row>
        <row r="834">
          <cell r="A834" t="str">
            <v>11399</v>
          </cell>
          <cell r="B834" t="str">
            <v>โรงพยาบาลบางกล่ำ</v>
          </cell>
          <cell r="C834" t="str">
            <v>บางกล่ำ,รพช.</v>
          </cell>
          <cell r="D834" t="str">
            <v>บางกล่ำ</v>
          </cell>
          <cell r="E834">
            <v>12</v>
          </cell>
          <cell r="F834" t="str">
            <v>โรงพยาบาลชุมชน</v>
          </cell>
          <cell r="G834" t="str">
            <v>รพช.</v>
          </cell>
          <cell r="H834">
            <v>90</v>
          </cell>
          <cell r="I834" t="str">
            <v>สงขลา</v>
          </cell>
          <cell r="J834" t="str">
            <v>24</v>
          </cell>
          <cell r="K834" t="str">
            <v>S</v>
          </cell>
          <cell r="L834" t="str">
            <v>F2</v>
          </cell>
          <cell r="M834">
            <v>15</v>
          </cell>
          <cell r="N834" t="str">
            <v>F2 30,000-=60,000</v>
          </cell>
          <cell r="O834" t="str">
            <v>001139900</v>
          </cell>
        </row>
        <row r="835">
          <cell r="A835" t="str">
            <v>11400</v>
          </cell>
          <cell r="B835" t="str">
            <v>โรงพยาบาลสิงหนคร</v>
          </cell>
          <cell r="C835" t="str">
            <v>สิงหนคร,รพช.</v>
          </cell>
          <cell r="D835" t="str">
            <v>สิงหนคร</v>
          </cell>
          <cell r="E835">
            <v>12</v>
          </cell>
          <cell r="F835" t="str">
            <v>โรงพยาบาลชุมชน</v>
          </cell>
          <cell r="G835" t="str">
            <v>รพช.</v>
          </cell>
          <cell r="H835">
            <v>90</v>
          </cell>
          <cell r="I835" t="str">
            <v>สงขลา</v>
          </cell>
          <cell r="J835" t="str">
            <v>30</v>
          </cell>
          <cell r="K835" t="str">
            <v>S</v>
          </cell>
          <cell r="L835" t="str">
            <v>F2</v>
          </cell>
          <cell r="M835">
            <v>14</v>
          </cell>
          <cell r="N835" t="str">
            <v>F2 60,000-90,000</v>
          </cell>
          <cell r="O835" t="str">
            <v>001140000</v>
          </cell>
        </row>
        <row r="836">
          <cell r="A836" t="str">
            <v>11401</v>
          </cell>
          <cell r="B836" t="str">
            <v>โรงพยาบาลคลองหอยโข่ง</v>
          </cell>
          <cell r="C836" t="str">
            <v>คลองหอยโข่ง,รพช.</v>
          </cell>
          <cell r="D836" t="str">
            <v>คลองหอยโข่ง</v>
          </cell>
          <cell r="E836">
            <v>12</v>
          </cell>
          <cell r="F836" t="str">
            <v>โรงพยาบาลชุมชน</v>
          </cell>
          <cell r="G836" t="str">
            <v>รพช.</v>
          </cell>
          <cell r="H836">
            <v>90</v>
          </cell>
          <cell r="I836" t="str">
            <v>สงขลา</v>
          </cell>
          <cell r="J836" t="str">
            <v>26</v>
          </cell>
          <cell r="K836" t="str">
            <v>S</v>
          </cell>
          <cell r="L836" t="str">
            <v>F2</v>
          </cell>
          <cell r="M836">
            <v>16</v>
          </cell>
          <cell r="N836" t="str">
            <v>F2 &lt;=30,000</v>
          </cell>
          <cell r="O836" t="str">
            <v>001140100</v>
          </cell>
        </row>
        <row r="837">
          <cell r="A837" t="str">
            <v>10746</v>
          </cell>
          <cell r="B837" t="str">
            <v>โรงพยาบาลสตูล</v>
          </cell>
          <cell r="C837" t="str">
            <v>สตูล,รพท.</v>
          </cell>
          <cell r="D837" t="str">
            <v>สตูล</v>
          </cell>
          <cell r="E837">
            <v>12</v>
          </cell>
          <cell r="F837" t="str">
            <v>โรงพยาบาลทั่วไป</v>
          </cell>
          <cell r="G837" t="str">
            <v>รพท.</v>
          </cell>
          <cell r="H837">
            <v>91</v>
          </cell>
          <cell r="I837" t="str">
            <v>สตูล</v>
          </cell>
          <cell r="J837" t="str">
            <v>202</v>
          </cell>
          <cell r="K837" t="str">
            <v/>
          </cell>
          <cell r="L837" t="str">
            <v>S</v>
          </cell>
          <cell r="M837">
            <v>5</v>
          </cell>
          <cell r="N837" t="str">
            <v>S &lt;=400</v>
          </cell>
          <cell r="O837" t="str">
            <v>001074600</v>
          </cell>
        </row>
        <row r="838">
          <cell r="A838" t="str">
            <v>11402</v>
          </cell>
          <cell r="B838" t="str">
            <v>โรงพยาบาลควนโดน</v>
          </cell>
          <cell r="C838" t="str">
            <v>ควนโดน,รพช.</v>
          </cell>
          <cell r="D838" t="str">
            <v>ควนโดน</v>
          </cell>
          <cell r="E838">
            <v>12</v>
          </cell>
          <cell r="F838" t="str">
            <v>โรงพยาบาลชุมชน</v>
          </cell>
          <cell r="G838" t="str">
            <v>รพช.</v>
          </cell>
          <cell r="H838">
            <v>91</v>
          </cell>
          <cell r="I838" t="str">
            <v>สตูล</v>
          </cell>
          <cell r="J838" t="str">
            <v>30</v>
          </cell>
          <cell r="K838" t="str">
            <v/>
          </cell>
          <cell r="L838" t="str">
            <v>F2</v>
          </cell>
          <cell r="M838">
            <v>16</v>
          </cell>
          <cell r="N838" t="str">
            <v>F2 &lt;=30,000</v>
          </cell>
          <cell r="O838" t="str">
            <v>001140200</v>
          </cell>
        </row>
        <row r="839">
          <cell r="A839" t="str">
            <v>11403</v>
          </cell>
          <cell r="B839" t="str">
            <v>โรงพยาบาลควนกาหลง</v>
          </cell>
          <cell r="C839" t="str">
            <v>ควนกาหลง,รพช.</v>
          </cell>
          <cell r="D839" t="str">
            <v>ควนกาหลง</v>
          </cell>
          <cell r="E839">
            <v>12</v>
          </cell>
          <cell r="F839" t="str">
            <v>โรงพยาบาลชุมชน</v>
          </cell>
          <cell r="G839" t="str">
            <v>รพช.</v>
          </cell>
          <cell r="H839">
            <v>91</v>
          </cell>
          <cell r="I839" t="str">
            <v>สตูล</v>
          </cell>
          <cell r="J839" t="str">
            <v>33</v>
          </cell>
          <cell r="K839" t="str">
            <v/>
          </cell>
          <cell r="L839" t="str">
            <v>F2</v>
          </cell>
          <cell r="M839">
            <v>15</v>
          </cell>
          <cell r="N839" t="str">
            <v>F2 30,000-=60,000</v>
          </cell>
          <cell r="O839" t="str">
            <v>001140300</v>
          </cell>
        </row>
        <row r="840">
          <cell r="A840" t="str">
            <v>11404</v>
          </cell>
          <cell r="B840" t="str">
            <v>โรงพยาบาลท่าแพ</v>
          </cell>
          <cell r="C840" t="str">
            <v>ท่าแพ,รพช.</v>
          </cell>
          <cell r="D840" t="str">
            <v>ท่าแพ</v>
          </cell>
          <cell r="E840">
            <v>12</v>
          </cell>
          <cell r="F840" t="str">
            <v>โรงพยาบาลชุมชน</v>
          </cell>
          <cell r="G840" t="str">
            <v>รพช.</v>
          </cell>
          <cell r="H840">
            <v>91</v>
          </cell>
          <cell r="I840" t="str">
            <v>สตูล</v>
          </cell>
          <cell r="J840" t="str">
            <v>33</v>
          </cell>
          <cell r="K840" t="str">
            <v/>
          </cell>
          <cell r="L840" t="str">
            <v>F2</v>
          </cell>
          <cell r="M840">
            <v>16</v>
          </cell>
          <cell r="N840" t="str">
            <v>F2 &lt;=30,000</v>
          </cell>
          <cell r="O840" t="str">
            <v>001140400</v>
          </cell>
        </row>
        <row r="841">
          <cell r="A841" t="str">
            <v>11405</v>
          </cell>
          <cell r="B841" t="str">
            <v>โรงพยาบาลละงู</v>
          </cell>
          <cell r="C841" t="str">
            <v>ละงู,รพช.</v>
          </cell>
          <cell r="D841" t="str">
            <v>ละงู</v>
          </cell>
          <cell r="E841">
            <v>12</v>
          </cell>
          <cell r="F841" t="str">
            <v>โรงพยาบาลชุมชน</v>
          </cell>
          <cell r="G841" t="str">
            <v>รพช.</v>
          </cell>
          <cell r="H841">
            <v>91</v>
          </cell>
          <cell r="I841" t="str">
            <v>สตูล</v>
          </cell>
          <cell r="J841" t="str">
            <v>63</v>
          </cell>
          <cell r="K841" t="str">
            <v/>
          </cell>
          <cell r="L841" t="str">
            <v>F1</v>
          </cell>
          <cell r="M841">
            <v>11</v>
          </cell>
          <cell r="N841" t="str">
            <v>F1 50,000-100,000</v>
          </cell>
          <cell r="O841" t="str">
            <v>001140500</v>
          </cell>
        </row>
        <row r="842">
          <cell r="A842" t="str">
            <v>11406</v>
          </cell>
          <cell r="B842" t="str">
            <v>โรงพยาบาลทุ่งหว้า</v>
          </cell>
          <cell r="C842" t="str">
            <v>ทุ่งหว้า,รพช.</v>
          </cell>
          <cell r="D842" t="str">
            <v>ทุ่งหว้า</v>
          </cell>
          <cell r="E842">
            <v>12</v>
          </cell>
          <cell r="F842" t="str">
            <v>โรงพยาบาลชุมชน</v>
          </cell>
          <cell r="G842" t="str">
            <v>รพช.</v>
          </cell>
          <cell r="H842">
            <v>91</v>
          </cell>
          <cell r="I842" t="str">
            <v>สตูล</v>
          </cell>
          <cell r="J842" t="str">
            <v>30</v>
          </cell>
          <cell r="K842" t="str">
            <v/>
          </cell>
          <cell r="L842" t="str">
            <v>F2</v>
          </cell>
          <cell r="M842">
            <v>16</v>
          </cell>
          <cell r="N842" t="str">
            <v>F2 &lt;=30,000</v>
          </cell>
          <cell r="O842" t="str">
            <v>001140600</v>
          </cell>
        </row>
        <row r="843">
          <cell r="A843" t="str">
            <v>28786</v>
          </cell>
          <cell r="B843" t="str">
            <v>โรงพยาบาลมะนัง</v>
          </cell>
          <cell r="C843" t="str">
            <v>มะนัง,รพช.</v>
          </cell>
          <cell r="D843" t="str">
            <v>มะนัง</v>
          </cell>
          <cell r="E843">
            <v>12</v>
          </cell>
          <cell r="F843" t="str">
            <v>โรงพยาบาลชุมชน</v>
          </cell>
          <cell r="G843" t="str">
            <v>รพช.</v>
          </cell>
          <cell r="H843">
            <v>91</v>
          </cell>
          <cell r="I843" t="str">
            <v>สตูล</v>
          </cell>
          <cell r="J843" t="str">
            <v>30</v>
          </cell>
          <cell r="K843" t="str">
            <v>S</v>
          </cell>
          <cell r="L843" t="str">
            <v>F3</v>
          </cell>
          <cell r="M843">
            <v>18</v>
          </cell>
          <cell r="N843" t="str">
            <v>F3 15,000-25,000</v>
          </cell>
          <cell r="O843" t="str">
            <v>002878600</v>
          </cell>
        </row>
        <row r="844">
          <cell r="A844" t="str">
            <v>10683</v>
          </cell>
          <cell r="B844" t="str">
            <v>โรงพยาบาลตรัง</v>
          </cell>
          <cell r="C844" t="str">
            <v>ตรัง,รพศ.</v>
          </cell>
          <cell r="D844" t="str">
            <v>ตรัง</v>
          </cell>
          <cell r="E844">
            <v>12</v>
          </cell>
          <cell r="F844" t="str">
            <v>โรงพยาบาลศูนย์</v>
          </cell>
          <cell r="G844" t="str">
            <v>รพศ.</v>
          </cell>
          <cell r="H844">
            <v>92</v>
          </cell>
          <cell r="I844" t="str">
            <v>ตรัง</v>
          </cell>
          <cell r="J844" t="str">
            <v>549</v>
          </cell>
          <cell r="K844" t="str">
            <v>S</v>
          </cell>
          <cell r="L844" t="str">
            <v>A</v>
          </cell>
          <cell r="M844">
            <v>3</v>
          </cell>
          <cell r="N844" t="str">
            <v>A &lt;=700</v>
          </cell>
          <cell r="O844" t="str">
            <v>001068300</v>
          </cell>
        </row>
        <row r="845">
          <cell r="A845" t="str">
            <v>11407</v>
          </cell>
          <cell r="B845" t="str">
            <v>โรงพยาบาลกันตัง</v>
          </cell>
          <cell r="C845" t="str">
            <v>กันตัง,รพช.</v>
          </cell>
          <cell r="D845" t="str">
            <v>กันตัง</v>
          </cell>
          <cell r="E845">
            <v>12</v>
          </cell>
          <cell r="F845" t="str">
            <v>โรงพยาบาลชุมชน</v>
          </cell>
          <cell r="G845" t="str">
            <v>รพช.</v>
          </cell>
          <cell r="H845">
            <v>92</v>
          </cell>
          <cell r="I845" t="str">
            <v>ตรัง</v>
          </cell>
          <cell r="J845" t="str">
            <v>60</v>
          </cell>
          <cell r="K845" t="str">
            <v>S</v>
          </cell>
          <cell r="L845" t="str">
            <v>F2</v>
          </cell>
          <cell r="M845">
            <v>14</v>
          </cell>
          <cell r="N845" t="str">
            <v>F2 60,000-90,000</v>
          </cell>
          <cell r="O845" t="str">
            <v>001140700</v>
          </cell>
        </row>
        <row r="846">
          <cell r="A846" t="str">
            <v>11408</v>
          </cell>
          <cell r="B846" t="str">
            <v>โรงพยาบาลย่านตาขาว</v>
          </cell>
          <cell r="C846" t="str">
            <v>ย่านตาขาว,รพช.</v>
          </cell>
          <cell r="D846" t="str">
            <v>ย่านตาขาว</v>
          </cell>
          <cell r="E846">
            <v>12</v>
          </cell>
          <cell r="F846" t="str">
            <v>โรงพยาบาลชุมชน</v>
          </cell>
          <cell r="G846" t="str">
            <v>รพช.</v>
          </cell>
          <cell r="H846">
            <v>92</v>
          </cell>
          <cell r="I846" t="str">
            <v>ตรัง</v>
          </cell>
          <cell r="J846" t="str">
            <v>60</v>
          </cell>
          <cell r="K846" t="str">
            <v>S</v>
          </cell>
          <cell r="L846" t="str">
            <v>F1</v>
          </cell>
          <cell r="M846">
            <v>11</v>
          </cell>
          <cell r="N846" t="str">
            <v>F1 50,000-100,000</v>
          </cell>
          <cell r="O846" t="str">
            <v>001140800</v>
          </cell>
        </row>
        <row r="847">
          <cell r="A847" t="str">
            <v>11409</v>
          </cell>
          <cell r="B847" t="str">
            <v>โรงพยาบาลปะเหลียน</v>
          </cell>
          <cell r="C847" t="str">
            <v>ปะเหลียน,รพช.</v>
          </cell>
          <cell r="D847" t="str">
            <v>ปะเหลียน</v>
          </cell>
          <cell r="E847">
            <v>12</v>
          </cell>
          <cell r="F847" t="str">
            <v>โรงพยาบาลชุมชน</v>
          </cell>
          <cell r="G847" t="str">
            <v>รพช.</v>
          </cell>
          <cell r="H847">
            <v>92</v>
          </cell>
          <cell r="I847" t="str">
            <v>ตรัง</v>
          </cell>
          <cell r="J847" t="str">
            <v>30</v>
          </cell>
          <cell r="K847" t="str">
            <v>S</v>
          </cell>
          <cell r="L847" t="str">
            <v>F2</v>
          </cell>
          <cell r="M847">
            <v>14</v>
          </cell>
          <cell r="N847" t="str">
            <v>F2 60,000-90,000</v>
          </cell>
          <cell r="O847" t="str">
            <v>001140900</v>
          </cell>
        </row>
        <row r="848">
          <cell r="A848" t="str">
            <v>11410</v>
          </cell>
          <cell r="B848" t="str">
            <v>โรงพยาบาลสิเกา</v>
          </cell>
          <cell r="C848" t="str">
            <v>สิเกา,รพช.</v>
          </cell>
          <cell r="D848" t="str">
            <v>สิเกา</v>
          </cell>
          <cell r="E848">
            <v>12</v>
          </cell>
          <cell r="F848" t="str">
            <v>โรงพยาบาลชุมชน</v>
          </cell>
          <cell r="G848" t="str">
            <v>รพช.</v>
          </cell>
          <cell r="H848">
            <v>92</v>
          </cell>
          <cell r="I848" t="str">
            <v>ตรัง</v>
          </cell>
          <cell r="J848" t="str">
            <v>60</v>
          </cell>
          <cell r="K848" t="str">
            <v>S</v>
          </cell>
          <cell r="L848" t="str">
            <v>F2</v>
          </cell>
          <cell r="M848">
            <v>15</v>
          </cell>
          <cell r="N848" t="str">
            <v>F2 30,000-=60,000</v>
          </cell>
          <cell r="O848" t="str">
            <v>001141000</v>
          </cell>
        </row>
        <row r="849">
          <cell r="A849" t="str">
            <v>11411</v>
          </cell>
          <cell r="B849" t="str">
            <v>โรงพยาบาลห้วยยอด</v>
          </cell>
          <cell r="C849" t="str">
            <v>ห้วยยอด,รพช.</v>
          </cell>
          <cell r="D849" t="str">
            <v>ห้วยยอด</v>
          </cell>
          <cell r="E849">
            <v>12</v>
          </cell>
          <cell r="F849" t="str">
            <v>โรงพยาบาลชุมชน</v>
          </cell>
          <cell r="G849" t="str">
            <v>รพช.</v>
          </cell>
          <cell r="H849">
            <v>92</v>
          </cell>
          <cell r="I849" t="str">
            <v>ตรัง</v>
          </cell>
          <cell r="J849" t="str">
            <v>90</v>
          </cell>
          <cell r="K849" t="str">
            <v>S</v>
          </cell>
          <cell r="L849" t="str">
            <v>M2</v>
          </cell>
          <cell r="M849">
            <v>9</v>
          </cell>
          <cell r="N849" t="str">
            <v>M2 &lt;=100</v>
          </cell>
          <cell r="O849" t="str">
            <v>001141100</v>
          </cell>
        </row>
        <row r="850">
          <cell r="A850" t="str">
            <v>11412</v>
          </cell>
          <cell r="B850" t="str">
            <v>โรงพยาบาลวังวิเศษ</v>
          </cell>
          <cell r="C850" t="str">
            <v>วังวิเศษ,รพช.</v>
          </cell>
          <cell r="D850" t="str">
            <v>วังวิเศษ</v>
          </cell>
          <cell r="E850">
            <v>12</v>
          </cell>
          <cell r="F850" t="str">
            <v>โรงพยาบาลชุมชน</v>
          </cell>
          <cell r="G850" t="str">
            <v>รพช.</v>
          </cell>
          <cell r="H850">
            <v>92</v>
          </cell>
          <cell r="I850" t="str">
            <v>ตรัง</v>
          </cell>
          <cell r="J850" t="str">
            <v>30</v>
          </cell>
          <cell r="K850" t="str">
            <v>S</v>
          </cell>
          <cell r="L850" t="str">
            <v>F2</v>
          </cell>
          <cell r="M850">
            <v>15</v>
          </cell>
          <cell r="N850" t="str">
            <v>F2 30,000-=60,000</v>
          </cell>
          <cell r="O850" t="str">
            <v>001141200</v>
          </cell>
        </row>
        <row r="851">
          <cell r="A851" t="str">
            <v>11413</v>
          </cell>
          <cell r="B851" t="str">
            <v>โรงพยาบาลนาโยง</v>
          </cell>
          <cell r="C851" t="str">
            <v>นาโยง,รพช.</v>
          </cell>
          <cell r="D851" t="str">
            <v>นาโยง</v>
          </cell>
          <cell r="E851">
            <v>12</v>
          </cell>
          <cell r="F851" t="str">
            <v>โรงพยาบาลชุมชน</v>
          </cell>
          <cell r="G851" t="str">
            <v>รพช.</v>
          </cell>
          <cell r="H851">
            <v>92</v>
          </cell>
          <cell r="I851" t="str">
            <v>ตรัง</v>
          </cell>
          <cell r="J851" t="str">
            <v>60</v>
          </cell>
          <cell r="K851" t="str">
            <v>S</v>
          </cell>
          <cell r="L851" t="str">
            <v>F2</v>
          </cell>
          <cell r="M851">
            <v>15</v>
          </cell>
          <cell r="N851" t="str">
            <v>F2 30,000-=60,000</v>
          </cell>
          <cell r="O851" t="str">
            <v>001141300</v>
          </cell>
        </row>
        <row r="852">
          <cell r="A852" t="str">
            <v>14139</v>
          </cell>
          <cell r="B852" t="str">
            <v>โรงพยาบาลรัษฎา</v>
          </cell>
          <cell r="C852" t="str">
            <v>รัษฎา,รพช.</v>
          </cell>
          <cell r="D852" t="str">
            <v>รัษฎา</v>
          </cell>
          <cell r="E852">
            <v>12</v>
          </cell>
          <cell r="F852" t="str">
            <v>โรงพยาบาลชุมชน</v>
          </cell>
          <cell r="G852" t="str">
            <v>รพช.</v>
          </cell>
          <cell r="H852">
            <v>92</v>
          </cell>
          <cell r="I852" t="str">
            <v>ตรัง</v>
          </cell>
          <cell r="J852" t="str">
            <v>30</v>
          </cell>
          <cell r="K852" t="str">
            <v>S</v>
          </cell>
          <cell r="L852" t="str">
            <v>F2</v>
          </cell>
          <cell r="M852">
            <v>16</v>
          </cell>
          <cell r="N852" t="str">
            <v>F2 &lt;=30,000</v>
          </cell>
          <cell r="O852" t="str">
            <v>001413900</v>
          </cell>
        </row>
        <row r="853">
          <cell r="A853" t="str">
            <v>28817</v>
          </cell>
          <cell r="B853" t="str">
            <v>โรงพยาบาลหาดสำราญเฉลิมพระเกียรติ 80 พรรษา</v>
          </cell>
          <cell r="C853" t="str">
            <v>หาดสำราญเฉลิมพระเกียรติ 80 พรรษา,รพช.</v>
          </cell>
          <cell r="D853" t="str">
            <v>หาดสำราญเฉลิมพระเกียรติ 80 พรรษา</v>
          </cell>
          <cell r="E853">
            <v>12</v>
          </cell>
          <cell r="F853" t="str">
            <v>โรงพยาบาลชุมชน</v>
          </cell>
          <cell r="G853" t="str">
            <v>รพช.</v>
          </cell>
          <cell r="H853">
            <v>92</v>
          </cell>
          <cell r="I853" t="str">
            <v>ตรัง</v>
          </cell>
          <cell r="J853" t="str">
            <v>0</v>
          </cell>
          <cell r="K853" t="str">
            <v>S</v>
          </cell>
          <cell r="L853" t="str">
            <v>F3</v>
          </cell>
          <cell r="M853">
            <v>18</v>
          </cell>
          <cell r="N853" t="str">
            <v>F3 15,000-25,000</v>
          </cell>
          <cell r="O853" t="str">
            <v>002881700</v>
          </cell>
        </row>
        <row r="854">
          <cell r="A854" t="str">
            <v>10747</v>
          </cell>
          <cell r="B854" t="str">
            <v>โรงพยาบาลพัทลุง</v>
          </cell>
          <cell r="C854" t="str">
            <v>พัทลุง,รพท.</v>
          </cell>
          <cell r="D854" t="str">
            <v>พัทลุง</v>
          </cell>
          <cell r="E854">
            <v>12</v>
          </cell>
          <cell r="F854" t="str">
            <v>โรงพยาบาลทั่วไป</v>
          </cell>
          <cell r="G854" t="str">
            <v>รพท.</v>
          </cell>
          <cell r="H854">
            <v>93</v>
          </cell>
          <cell r="I854" t="str">
            <v>พัทลุง</v>
          </cell>
          <cell r="J854" t="str">
            <v>445</v>
          </cell>
          <cell r="K854" t="str">
            <v/>
          </cell>
          <cell r="L854" t="str">
            <v>S</v>
          </cell>
          <cell r="M854">
            <v>4</v>
          </cell>
          <cell r="N854" t="str">
            <v>S &gt;400</v>
          </cell>
          <cell r="O854" t="str">
            <v>001074700</v>
          </cell>
        </row>
        <row r="855">
          <cell r="A855" t="str">
            <v>11414</v>
          </cell>
          <cell r="B855" t="str">
            <v>โรงพยาบาลกงหรา</v>
          </cell>
          <cell r="C855" t="str">
            <v>กงหรา,รพช.</v>
          </cell>
          <cell r="D855" t="str">
            <v>กงหรา</v>
          </cell>
          <cell r="E855">
            <v>12</v>
          </cell>
          <cell r="F855" t="str">
            <v>โรงพยาบาลชุมชน</v>
          </cell>
          <cell r="G855" t="str">
            <v>รพช.</v>
          </cell>
          <cell r="H855">
            <v>93</v>
          </cell>
          <cell r="I855" t="str">
            <v>พัทลุง</v>
          </cell>
          <cell r="J855" t="str">
            <v>30</v>
          </cell>
          <cell r="K855" t="str">
            <v>S</v>
          </cell>
          <cell r="L855" t="str">
            <v>F2</v>
          </cell>
          <cell r="M855">
            <v>15</v>
          </cell>
          <cell r="N855" t="str">
            <v>F2 30,000-=60,000</v>
          </cell>
          <cell r="O855" t="str">
            <v>001141400</v>
          </cell>
        </row>
        <row r="856">
          <cell r="A856" t="str">
            <v>11415</v>
          </cell>
          <cell r="B856" t="str">
            <v>โรงพยาบาลเขาชัยสน</v>
          </cell>
          <cell r="C856" t="str">
            <v>เขาชัยสน,รพช.</v>
          </cell>
          <cell r="D856" t="str">
            <v>เขาชัยสน</v>
          </cell>
          <cell r="E856">
            <v>12</v>
          </cell>
          <cell r="F856" t="str">
            <v>โรงพยาบาลชุมชน</v>
          </cell>
          <cell r="G856" t="str">
            <v>รพช.</v>
          </cell>
          <cell r="H856">
            <v>93</v>
          </cell>
          <cell r="I856" t="str">
            <v>พัทลุง</v>
          </cell>
          <cell r="J856" t="str">
            <v>32</v>
          </cell>
          <cell r="K856" t="str">
            <v>S</v>
          </cell>
          <cell r="L856" t="str">
            <v>F2</v>
          </cell>
          <cell r="M856">
            <v>15</v>
          </cell>
          <cell r="N856" t="str">
            <v>F2 30,000-=60,000</v>
          </cell>
          <cell r="O856" t="str">
            <v>001141500</v>
          </cell>
        </row>
        <row r="857">
          <cell r="A857" t="str">
            <v>11416</v>
          </cell>
          <cell r="B857" t="str">
            <v>โรงพยาบาลตะโหมด</v>
          </cell>
          <cell r="C857" t="str">
            <v>ตะโหมด,รพช.</v>
          </cell>
          <cell r="D857" t="str">
            <v>ตะโหมด</v>
          </cell>
          <cell r="E857">
            <v>12</v>
          </cell>
          <cell r="F857" t="str">
            <v>โรงพยาบาลชุมชน</v>
          </cell>
          <cell r="G857" t="str">
            <v>รพช.</v>
          </cell>
          <cell r="H857">
            <v>93</v>
          </cell>
          <cell r="I857" t="str">
            <v>พัทลุง</v>
          </cell>
          <cell r="J857" t="str">
            <v>30</v>
          </cell>
          <cell r="K857" t="str">
            <v>S</v>
          </cell>
          <cell r="L857" t="str">
            <v>F1</v>
          </cell>
          <cell r="M857">
            <v>12</v>
          </cell>
          <cell r="N857" t="str">
            <v>F1 &lt;=50,000</v>
          </cell>
          <cell r="O857" t="str">
            <v>001141600</v>
          </cell>
        </row>
        <row r="858">
          <cell r="A858" t="str">
            <v>11417</v>
          </cell>
          <cell r="B858" t="str">
            <v>โรงพยาบาลควนขนุน</v>
          </cell>
          <cell r="C858" t="str">
            <v>ควนขนุน,รพช.</v>
          </cell>
          <cell r="D858" t="str">
            <v>ควนขนุน</v>
          </cell>
          <cell r="E858">
            <v>12</v>
          </cell>
          <cell r="F858" t="str">
            <v>โรงพยาบาลชุมชน</v>
          </cell>
          <cell r="G858" t="str">
            <v>รพช.</v>
          </cell>
          <cell r="H858">
            <v>93</v>
          </cell>
          <cell r="I858" t="str">
            <v>พัทลุง</v>
          </cell>
          <cell r="J858" t="str">
            <v>90</v>
          </cell>
          <cell r="K858" t="str">
            <v>S</v>
          </cell>
          <cell r="L858" t="str">
            <v>M2</v>
          </cell>
          <cell r="M858">
            <v>9</v>
          </cell>
          <cell r="N858" t="str">
            <v>M2 &lt;=100</v>
          </cell>
          <cell r="O858" t="str">
            <v>001141700</v>
          </cell>
        </row>
        <row r="859">
          <cell r="A859" t="str">
            <v>11418</v>
          </cell>
          <cell r="B859" t="str">
            <v>โรงพยาบาลปากพะยูน</v>
          </cell>
          <cell r="C859" t="str">
            <v>ปากพะยูน,รพช.</v>
          </cell>
          <cell r="D859" t="str">
            <v>ปากพะยูน</v>
          </cell>
          <cell r="E859">
            <v>12</v>
          </cell>
          <cell r="F859" t="str">
            <v>โรงพยาบาลชุมชน</v>
          </cell>
          <cell r="G859" t="str">
            <v>รพช.</v>
          </cell>
          <cell r="H859">
            <v>93</v>
          </cell>
          <cell r="I859" t="str">
            <v>พัทลุง</v>
          </cell>
          <cell r="J859" t="str">
            <v>30</v>
          </cell>
          <cell r="K859" t="str">
            <v>S</v>
          </cell>
          <cell r="L859" t="str">
            <v>F2</v>
          </cell>
          <cell r="M859">
            <v>15</v>
          </cell>
          <cell r="N859" t="str">
            <v>F2 30,000-=60,000</v>
          </cell>
          <cell r="O859" t="str">
            <v>001141800</v>
          </cell>
        </row>
        <row r="860">
          <cell r="A860" t="str">
            <v>11419</v>
          </cell>
          <cell r="B860" t="str">
            <v>โรงพยาบาลศรีบรรพต</v>
          </cell>
          <cell r="C860" t="str">
            <v>ศรีบรรพต,รพช.</v>
          </cell>
          <cell r="D860" t="str">
            <v>ศรีบรรพต</v>
          </cell>
          <cell r="E860">
            <v>12</v>
          </cell>
          <cell r="F860" t="str">
            <v>โรงพยาบาลชุมชน</v>
          </cell>
          <cell r="G860" t="str">
            <v>รพช.</v>
          </cell>
          <cell r="H860">
            <v>93</v>
          </cell>
          <cell r="I860" t="str">
            <v>พัทลุง</v>
          </cell>
          <cell r="J860" t="str">
            <v>30</v>
          </cell>
          <cell r="K860" t="str">
            <v>S</v>
          </cell>
          <cell r="L860" t="str">
            <v>F2</v>
          </cell>
          <cell r="M860">
            <v>16</v>
          </cell>
          <cell r="N860" t="str">
            <v>F2 &lt;=30,000</v>
          </cell>
          <cell r="O860" t="str">
            <v>001141900</v>
          </cell>
        </row>
        <row r="861">
          <cell r="A861" t="str">
            <v>11420</v>
          </cell>
          <cell r="B861" t="str">
            <v>โรงพยาบาลป่าบอน</v>
          </cell>
          <cell r="C861" t="str">
            <v>ป่าบอน,รพช.</v>
          </cell>
          <cell r="D861" t="str">
            <v>ป่าบอน</v>
          </cell>
          <cell r="E861">
            <v>12</v>
          </cell>
          <cell r="F861" t="str">
            <v>โรงพยาบาลชุมชน</v>
          </cell>
          <cell r="G861" t="str">
            <v>รพช.</v>
          </cell>
          <cell r="H861">
            <v>93</v>
          </cell>
          <cell r="I861" t="str">
            <v>พัทลุง</v>
          </cell>
          <cell r="J861" t="str">
            <v>30</v>
          </cell>
          <cell r="K861" t="str">
            <v>S</v>
          </cell>
          <cell r="L861" t="str">
            <v>F2</v>
          </cell>
          <cell r="M861">
            <v>15</v>
          </cell>
          <cell r="N861" t="str">
            <v>F2 30,000-=60,000</v>
          </cell>
          <cell r="O861" t="str">
            <v>001142000</v>
          </cell>
        </row>
        <row r="862">
          <cell r="A862" t="str">
            <v>11421</v>
          </cell>
          <cell r="B862" t="str">
            <v>โรงพยาบาลบางแก้ว</v>
          </cell>
          <cell r="C862" t="str">
            <v>บางแก้ว,รพช.</v>
          </cell>
          <cell r="D862" t="str">
            <v>บางแก้ว</v>
          </cell>
          <cell r="E862">
            <v>12</v>
          </cell>
          <cell r="F862" t="str">
            <v>โรงพยาบาลชุมชน</v>
          </cell>
          <cell r="G862" t="str">
            <v>รพช.</v>
          </cell>
          <cell r="H862">
            <v>93</v>
          </cell>
          <cell r="I862" t="str">
            <v>พัทลุง</v>
          </cell>
          <cell r="J862" t="str">
            <v>31</v>
          </cell>
          <cell r="K862" t="str">
            <v>S</v>
          </cell>
          <cell r="L862" t="str">
            <v>F2</v>
          </cell>
          <cell r="M862">
            <v>16</v>
          </cell>
          <cell r="N862" t="str">
            <v>F2 &lt;=30,000</v>
          </cell>
          <cell r="O862" t="str">
            <v>001142100</v>
          </cell>
        </row>
        <row r="863">
          <cell r="A863" t="str">
            <v>11422</v>
          </cell>
          <cell r="B863" t="str">
            <v>โรงพยาบาลป่าพะยอม</v>
          </cell>
          <cell r="C863" t="str">
            <v>ป่าพะยอม,รพช.</v>
          </cell>
          <cell r="D863" t="str">
            <v>ป่าพะยอม</v>
          </cell>
          <cell r="E863">
            <v>12</v>
          </cell>
          <cell r="F863" t="str">
            <v>โรงพยาบาลชุมชน</v>
          </cell>
          <cell r="G863" t="str">
            <v>รพช.</v>
          </cell>
          <cell r="H863">
            <v>93</v>
          </cell>
          <cell r="I863" t="str">
            <v>พัทลุง</v>
          </cell>
          <cell r="J863" t="str">
            <v>30</v>
          </cell>
          <cell r="K863" t="str">
            <v>S</v>
          </cell>
          <cell r="L863" t="str">
            <v>F2</v>
          </cell>
          <cell r="M863">
            <v>15</v>
          </cell>
          <cell r="N863" t="str">
            <v>F2 30,000-=60,000</v>
          </cell>
          <cell r="O863" t="str">
            <v>001142200</v>
          </cell>
        </row>
        <row r="864">
          <cell r="A864" t="str">
            <v>24673</v>
          </cell>
          <cell r="B864" t="str">
            <v>โรงพยาบาลศรีนครินทร์(ปัญญานันทภิขุ)</v>
          </cell>
          <cell r="C864" t="str">
            <v>ศรีนครินทร์(ปัญญานันทภิขุ),รพช.</v>
          </cell>
          <cell r="D864" t="str">
            <v>ศรีนครินทร์(ปัญญานันทภิขุ)</v>
          </cell>
          <cell r="E864">
            <v>12</v>
          </cell>
          <cell r="F864" t="str">
            <v>โรงพยาบาลชุมชน</v>
          </cell>
          <cell r="G864" t="str">
            <v>รพช.</v>
          </cell>
          <cell r="H864">
            <v>93</v>
          </cell>
          <cell r="I864" t="str">
            <v>พัทลุง</v>
          </cell>
          <cell r="J864" t="str">
            <v>30</v>
          </cell>
          <cell r="K864" t="str">
            <v>S</v>
          </cell>
          <cell r="L864" t="str">
            <v>F3</v>
          </cell>
          <cell r="M864">
            <v>17</v>
          </cell>
          <cell r="N864" t="str">
            <v>F3 &gt;=25,000</v>
          </cell>
          <cell r="O864" t="str">
            <v>002467300</v>
          </cell>
        </row>
        <row r="865">
          <cell r="A865" t="str">
            <v>10748</v>
          </cell>
          <cell r="B865" t="str">
            <v>โรงพยาบาลปัตตานี</v>
          </cell>
          <cell r="C865" t="str">
            <v>ปัตตานี,รพท.</v>
          </cell>
          <cell r="D865" t="str">
            <v>ปัตตานี</v>
          </cell>
          <cell r="E865">
            <v>12</v>
          </cell>
          <cell r="F865" t="str">
            <v>โรงพยาบาลทั่วไป</v>
          </cell>
          <cell r="G865" t="str">
            <v>รพท.</v>
          </cell>
          <cell r="H865">
            <v>94</v>
          </cell>
          <cell r="I865" t="str">
            <v>ปัตตานี</v>
          </cell>
          <cell r="J865" t="str">
            <v>504</v>
          </cell>
          <cell r="K865" t="str">
            <v>S</v>
          </cell>
          <cell r="L865" t="str">
            <v>S</v>
          </cell>
          <cell r="M865">
            <v>4</v>
          </cell>
          <cell r="N865" t="str">
            <v>S &gt;400</v>
          </cell>
          <cell r="O865" t="str">
            <v>001074800</v>
          </cell>
        </row>
        <row r="866">
          <cell r="A866" t="str">
            <v>11423</v>
          </cell>
          <cell r="B866" t="str">
            <v>โรงพยาบาลโคกโพธิ์</v>
          </cell>
          <cell r="C866" t="str">
            <v>โคกโพธิ์,รพช.</v>
          </cell>
          <cell r="D866" t="str">
            <v>โคกโพธิ์</v>
          </cell>
          <cell r="E866">
            <v>12</v>
          </cell>
          <cell r="F866" t="str">
            <v>โรงพยาบาลชุมชน</v>
          </cell>
          <cell r="G866" t="str">
            <v>รพช.</v>
          </cell>
          <cell r="H866">
            <v>94</v>
          </cell>
          <cell r="I866" t="str">
            <v>ปัตตานี</v>
          </cell>
          <cell r="J866" t="str">
            <v>104</v>
          </cell>
          <cell r="K866" t="str">
            <v>S</v>
          </cell>
          <cell r="L866" t="str">
            <v>F1</v>
          </cell>
          <cell r="M866">
            <v>11</v>
          </cell>
          <cell r="N866" t="str">
            <v>F1 50,000-100,000</v>
          </cell>
          <cell r="O866" t="str">
            <v>001142300</v>
          </cell>
        </row>
        <row r="867">
          <cell r="A867" t="str">
            <v>11424</v>
          </cell>
          <cell r="B867" t="str">
            <v>โรงพยาบาลหนองจิก</v>
          </cell>
          <cell r="C867" t="str">
            <v>หนองจิก,รพช.</v>
          </cell>
          <cell r="D867" t="str">
            <v>หนองจิก</v>
          </cell>
          <cell r="E867">
            <v>12</v>
          </cell>
          <cell r="F867" t="str">
            <v>โรงพยาบาลชุมชน</v>
          </cell>
          <cell r="G867" t="str">
            <v>รพช.</v>
          </cell>
          <cell r="H867">
            <v>94</v>
          </cell>
          <cell r="I867" t="str">
            <v>ปัตตานี</v>
          </cell>
          <cell r="J867" t="str">
            <v>44</v>
          </cell>
          <cell r="K867" t="str">
            <v>S</v>
          </cell>
          <cell r="L867" t="str">
            <v>F2</v>
          </cell>
          <cell r="M867">
            <v>14</v>
          </cell>
          <cell r="N867" t="str">
            <v>F2 60,000-90,000</v>
          </cell>
          <cell r="O867" t="str">
            <v>001142400</v>
          </cell>
        </row>
        <row r="868">
          <cell r="A868" t="str">
            <v>11425</v>
          </cell>
          <cell r="B868" t="str">
            <v>โรงพยาบาลปะนาเระ</v>
          </cell>
          <cell r="C868" t="str">
            <v>ปะนาเระ,รพช.</v>
          </cell>
          <cell r="D868" t="str">
            <v>ปะนาเระ</v>
          </cell>
          <cell r="E868">
            <v>12</v>
          </cell>
          <cell r="F868" t="str">
            <v>โรงพยาบาลชุมชน</v>
          </cell>
          <cell r="G868" t="str">
            <v>รพช.</v>
          </cell>
          <cell r="H868">
            <v>94</v>
          </cell>
          <cell r="I868" t="str">
            <v>ปัตตานี</v>
          </cell>
          <cell r="J868" t="str">
            <v>38</v>
          </cell>
          <cell r="K868" t="str">
            <v/>
          </cell>
          <cell r="L868" t="str">
            <v>F2</v>
          </cell>
          <cell r="M868">
            <v>15</v>
          </cell>
          <cell r="N868" t="str">
            <v>F2 30,000-=60,000</v>
          </cell>
          <cell r="O868" t="str">
            <v>001142500</v>
          </cell>
        </row>
        <row r="869">
          <cell r="A869" t="str">
            <v>11426</v>
          </cell>
          <cell r="B869" t="str">
            <v>โรงพยาบาลมายอ</v>
          </cell>
          <cell r="C869" t="str">
            <v>มายอ,รพช.</v>
          </cell>
          <cell r="D869" t="str">
            <v>มายอ</v>
          </cell>
          <cell r="E869">
            <v>12</v>
          </cell>
          <cell r="F869" t="str">
            <v>โรงพยาบาลชุมชน</v>
          </cell>
          <cell r="G869" t="str">
            <v>รพช.</v>
          </cell>
          <cell r="H869">
            <v>94</v>
          </cell>
          <cell r="I869" t="str">
            <v>ปัตตานี</v>
          </cell>
          <cell r="J869" t="str">
            <v>42</v>
          </cell>
          <cell r="K869" t="str">
            <v>S</v>
          </cell>
          <cell r="L869" t="str">
            <v>F2</v>
          </cell>
          <cell r="M869">
            <v>15</v>
          </cell>
          <cell r="N869" t="str">
            <v>F2 30,000-=60,000</v>
          </cell>
          <cell r="O869" t="str">
            <v>001142600</v>
          </cell>
        </row>
        <row r="870">
          <cell r="A870" t="str">
            <v>11427</v>
          </cell>
          <cell r="B870" t="str">
            <v>โรงพยาบาลทุ่งยางแดง</v>
          </cell>
          <cell r="C870" t="str">
            <v>ทุ่งยางแดง,รพช.</v>
          </cell>
          <cell r="D870" t="str">
            <v>ทุ่งยางแดง</v>
          </cell>
          <cell r="E870">
            <v>12</v>
          </cell>
          <cell r="F870" t="str">
            <v>โรงพยาบาลชุมชน</v>
          </cell>
          <cell r="G870" t="str">
            <v>รพช.</v>
          </cell>
          <cell r="H870">
            <v>94</v>
          </cell>
          <cell r="I870" t="str">
            <v>ปัตตานี</v>
          </cell>
          <cell r="J870" t="str">
            <v>30</v>
          </cell>
          <cell r="K870" t="str">
            <v>S</v>
          </cell>
          <cell r="L870" t="str">
            <v>F2</v>
          </cell>
          <cell r="M870">
            <v>16</v>
          </cell>
          <cell r="N870" t="str">
            <v>F2 &lt;=30,000</v>
          </cell>
          <cell r="O870" t="str">
            <v>001142700</v>
          </cell>
        </row>
        <row r="871">
          <cell r="A871" t="str">
            <v>11428</v>
          </cell>
          <cell r="B871" t="str">
            <v>โรงพยาบาลไม้แก่น</v>
          </cell>
          <cell r="C871" t="str">
            <v>ไม้แก่น,รพช.</v>
          </cell>
          <cell r="D871" t="str">
            <v>ไม้แก่น</v>
          </cell>
          <cell r="E871">
            <v>12</v>
          </cell>
          <cell r="F871" t="str">
            <v>โรงพยาบาลชุมชน</v>
          </cell>
          <cell r="G871" t="str">
            <v>รพช.</v>
          </cell>
          <cell r="H871">
            <v>94</v>
          </cell>
          <cell r="I871" t="str">
            <v>ปัตตานี</v>
          </cell>
          <cell r="J871" t="str">
            <v>30</v>
          </cell>
          <cell r="K871" t="str">
            <v>S</v>
          </cell>
          <cell r="L871" t="str">
            <v>F2</v>
          </cell>
          <cell r="M871">
            <v>16</v>
          </cell>
          <cell r="N871" t="str">
            <v>F2 &lt;=30,000</v>
          </cell>
          <cell r="O871" t="str">
            <v>001142800</v>
          </cell>
        </row>
        <row r="872">
          <cell r="A872" t="str">
            <v>11429</v>
          </cell>
          <cell r="B872" t="str">
            <v>โรงพยาบาลยะหริ่ง</v>
          </cell>
          <cell r="C872" t="str">
            <v>ยะหริ่ง,รพช.</v>
          </cell>
          <cell r="D872" t="str">
            <v>ยะหริ่ง</v>
          </cell>
          <cell r="E872">
            <v>12</v>
          </cell>
          <cell r="F872" t="str">
            <v>โรงพยาบาลชุมชน</v>
          </cell>
          <cell r="G872" t="str">
            <v>รพช.</v>
          </cell>
          <cell r="H872">
            <v>94</v>
          </cell>
          <cell r="I872" t="str">
            <v>ปัตตานี</v>
          </cell>
          <cell r="J872" t="str">
            <v>62</v>
          </cell>
          <cell r="K872" t="str">
            <v>S</v>
          </cell>
          <cell r="L872" t="str">
            <v>F2</v>
          </cell>
          <cell r="M872">
            <v>14</v>
          </cell>
          <cell r="N872" t="str">
            <v>F2 60,000-90,000</v>
          </cell>
          <cell r="O872" t="str">
            <v>001142900</v>
          </cell>
        </row>
        <row r="873">
          <cell r="A873" t="str">
            <v>11430</v>
          </cell>
          <cell r="B873" t="str">
            <v>โรงพยาบาลยะรัง</v>
          </cell>
          <cell r="C873" t="str">
            <v>ยะรัง,รพช.</v>
          </cell>
          <cell r="D873" t="str">
            <v>ยะรัง</v>
          </cell>
          <cell r="E873">
            <v>12</v>
          </cell>
          <cell r="F873" t="str">
            <v>โรงพยาบาลชุมชน</v>
          </cell>
          <cell r="G873" t="str">
            <v>รพช.</v>
          </cell>
          <cell r="H873">
            <v>94</v>
          </cell>
          <cell r="I873" t="str">
            <v>ปัตตานี</v>
          </cell>
          <cell r="J873" t="str">
            <v>49</v>
          </cell>
          <cell r="K873" t="str">
            <v/>
          </cell>
          <cell r="L873" t="str">
            <v>F2</v>
          </cell>
          <cell r="M873">
            <v>13</v>
          </cell>
          <cell r="N873" t="str">
            <v>F2 &gt;=90,000</v>
          </cell>
          <cell r="O873" t="str">
            <v>001143000</v>
          </cell>
        </row>
        <row r="874">
          <cell r="A874" t="str">
            <v>11431</v>
          </cell>
          <cell r="B874" t="str">
            <v>โรงพยาบาลแม่ลาน</v>
          </cell>
          <cell r="C874" t="str">
            <v>แม่ลาน,รพช.</v>
          </cell>
          <cell r="D874" t="str">
            <v>แม่ลาน</v>
          </cell>
          <cell r="E874">
            <v>12</v>
          </cell>
          <cell r="F874" t="str">
            <v>โรงพยาบาลชุมชน</v>
          </cell>
          <cell r="G874" t="str">
            <v>รพช.</v>
          </cell>
          <cell r="H874">
            <v>94</v>
          </cell>
          <cell r="I874" t="str">
            <v>ปัตตานี</v>
          </cell>
          <cell r="J874" t="str">
            <v>18</v>
          </cell>
          <cell r="K874" t="str">
            <v>S</v>
          </cell>
          <cell r="L874" t="str">
            <v>F2</v>
          </cell>
          <cell r="M874">
            <v>16</v>
          </cell>
          <cell r="N874" t="str">
            <v>F2 &lt;=30,000</v>
          </cell>
          <cell r="O874" t="str">
            <v>001143100</v>
          </cell>
        </row>
        <row r="875">
          <cell r="A875" t="str">
            <v>11460</v>
          </cell>
          <cell r="B875" t="str">
            <v>โรงพยาบาลสมเด็จพระยุพราชสายบุรี</v>
          </cell>
          <cell r="C875" t="str">
            <v>สมเด็จพระยุพราชสายบุรี,รพช.</v>
          </cell>
          <cell r="D875" t="str">
            <v>สมเด็จพระยุพราชสายบุรี</v>
          </cell>
          <cell r="E875">
            <v>12</v>
          </cell>
          <cell r="F875" t="str">
            <v>โรงพยาบาลชุมชน</v>
          </cell>
          <cell r="G875" t="str">
            <v>รพช.</v>
          </cell>
          <cell r="H875">
            <v>94</v>
          </cell>
          <cell r="I875" t="str">
            <v>ปัตตานี</v>
          </cell>
          <cell r="J875" t="str">
            <v>73</v>
          </cell>
          <cell r="K875" t="str">
            <v/>
          </cell>
          <cell r="L875" t="str">
            <v>M2</v>
          </cell>
          <cell r="M875">
            <v>9</v>
          </cell>
          <cell r="N875" t="str">
            <v>M2 &lt;=100</v>
          </cell>
          <cell r="O875" t="str">
            <v>001146000</v>
          </cell>
        </row>
        <row r="876">
          <cell r="A876" t="str">
            <v>11464</v>
          </cell>
          <cell r="B876" t="str">
            <v>โรงพยาบาลกะพ้อ</v>
          </cell>
          <cell r="C876" t="str">
            <v>กะพ้อ,รพช.</v>
          </cell>
          <cell r="D876" t="str">
            <v>กะพ้อ</v>
          </cell>
          <cell r="E876">
            <v>12</v>
          </cell>
          <cell r="F876" t="str">
            <v>โรงพยาบาลชุมชน</v>
          </cell>
          <cell r="G876" t="str">
            <v>รพช.</v>
          </cell>
          <cell r="H876">
            <v>94</v>
          </cell>
          <cell r="I876" t="str">
            <v>ปัตตานี</v>
          </cell>
          <cell r="J876" t="str">
            <v>32</v>
          </cell>
          <cell r="K876" t="str">
            <v>S</v>
          </cell>
          <cell r="L876" t="str">
            <v>F2</v>
          </cell>
          <cell r="M876">
            <v>16</v>
          </cell>
          <cell r="N876" t="str">
            <v>F2 &lt;=30,000</v>
          </cell>
          <cell r="O876" t="str">
            <v>001146400</v>
          </cell>
        </row>
        <row r="877">
          <cell r="A877" t="str">
            <v>10684</v>
          </cell>
          <cell r="B877" t="str">
            <v>โรงพยาบาลยะลา</v>
          </cell>
          <cell r="C877" t="str">
            <v>ยะลา,รพศ.</v>
          </cell>
          <cell r="D877" t="str">
            <v>ยะลา</v>
          </cell>
          <cell r="E877">
            <v>12</v>
          </cell>
          <cell r="F877" t="str">
            <v>โรงพยาบาลศูนย์</v>
          </cell>
          <cell r="G877" t="str">
            <v>รพศ.</v>
          </cell>
          <cell r="H877">
            <v>95</v>
          </cell>
          <cell r="I877" t="str">
            <v>ยะลา</v>
          </cell>
          <cell r="J877" t="str">
            <v>479</v>
          </cell>
          <cell r="K877" t="str">
            <v/>
          </cell>
          <cell r="L877" t="str">
            <v>A</v>
          </cell>
          <cell r="M877">
            <v>3</v>
          </cell>
          <cell r="N877" t="str">
            <v>A &lt;=700</v>
          </cell>
          <cell r="O877" t="str">
            <v>001068400</v>
          </cell>
        </row>
        <row r="878">
          <cell r="A878" t="str">
            <v>10749</v>
          </cell>
          <cell r="B878" t="str">
            <v>โรงพยาบาลเบตง</v>
          </cell>
          <cell r="C878" t="str">
            <v>เบตง,รพท.</v>
          </cell>
          <cell r="D878" t="str">
            <v>เบตง</v>
          </cell>
          <cell r="E878">
            <v>12</v>
          </cell>
          <cell r="F878" t="str">
            <v>โรงพยาบาลทั่วไป</v>
          </cell>
          <cell r="G878" t="str">
            <v>รพท.</v>
          </cell>
          <cell r="H878">
            <v>95</v>
          </cell>
          <cell r="I878" t="str">
            <v>ยะลา</v>
          </cell>
          <cell r="J878" t="str">
            <v>170</v>
          </cell>
          <cell r="K878" t="str">
            <v>S</v>
          </cell>
          <cell r="L878" t="str">
            <v>M1</v>
          </cell>
          <cell r="M878">
            <v>7</v>
          </cell>
          <cell r="N878" t="str">
            <v>M1 &lt;=200</v>
          </cell>
          <cell r="O878" t="str">
            <v>001074900</v>
          </cell>
        </row>
        <row r="879">
          <cell r="A879" t="str">
            <v>11432</v>
          </cell>
          <cell r="B879" t="str">
            <v>โรงพยาบาลบันนังสตา</v>
          </cell>
          <cell r="C879" t="str">
            <v>บันนังสตา,รพช.</v>
          </cell>
          <cell r="D879" t="str">
            <v>บันนังสตา</v>
          </cell>
          <cell r="E879">
            <v>12</v>
          </cell>
          <cell r="F879" t="str">
            <v>โรงพยาบาลชุมชน</v>
          </cell>
          <cell r="G879" t="str">
            <v>รพช.</v>
          </cell>
          <cell r="H879">
            <v>95</v>
          </cell>
          <cell r="I879" t="str">
            <v>ยะลา</v>
          </cell>
          <cell r="J879" t="str">
            <v>60</v>
          </cell>
          <cell r="K879" t="str">
            <v>S</v>
          </cell>
          <cell r="L879" t="str">
            <v>F2</v>
          </cell>
          <cell r="M879">
            <v>15</v>
          </cell>
          <cell r="N879" t="str">
            <v>F2 30,000-=60,000</v>
          </cell>
          <cell r="O879" t="str">
            <v>001143200</v>
          </cell>
        </row>
        <row r="880">
          <cell r="A880" t="str">
            <v>11433</v>
          </cell>
          <cell r="B880" t="str">
            <v>โรงพยาบาลธารโต</v>
          </cell>
          <cell r="C880" t="str">
            <v>ธารโต,รพช.</v>
          </cell>
          <cell r="D880" t="str">
            <v>ธารโต</v>
          </cell>
          <cell r="E880">
            <v>12</v>
          </cell>
          <cell r="F880" t="str">
            <v>โรงพยาบาลชุมชน</v>
          </cell>
          <cell r="G880" t="str">
            <v>รพช.</v>
          </cell>
          <cell r="H880">
            <v>95</v>
          </cell>
          <cell r="I880" t="str">
            <v>ยะลา</v>
          </cell>
          <cell r="J880" t="str">
            <v>29</v>
          </cell>
          <cell r="K880" t="str">
            <v>S</v>
          </cell>
          <cell r="L880" t="str">
            <v>F2</v>
          </cell>
          <cell r="M880">
            <v>16</v>
          </cell>
          <cell r="N880" t="str">
            <v>F2 &lt;=30,000</v>
          </cell>
          <cell r="O880" t="str">
            <v>001143300</v>
          </cell>
        </row>
        <row r="881">
          <cell r="A881" t="str">
            <v>11434</v>
          </cell>
          <cell r="B881" t="str">
            <v>โรงพยาบาลรามัน</v>
          </cell>
          <cell r="C881" t="str">
            <v>รามัน,รพช.</v>
          </cell>
          <cell r="D881" t="str">
            <v>รามัน</v>
          </cell>
          <cell r="E881">
            <v>12</v>
          </cell>
          <cell r="F881" t="str">
            <v>โรงพยาบาลชุมชน</v>
          </cell>
          <cell r="G881" t="str">
            <v>รพช.</v>
          </cell>
          <cell r="H881">
            <v>95</v>
          </cell>
          <cell r="I881" t="str">
            <v>ยะลา</v>
          </cell>
          <cell r="J881" t="str">
            <v>89</v>
          </cell>
          <cell r="K881" t="str">
            <v>S</v>
          </cell>
          <cell r="L881" t="str">
            <v>F1</v>
          </cell>
          <cell r="M881">
            <v>11</v>
          </cell>
          <cell r="N881" t="str">
            <v>F1 50,000-100,000</v>
          </cell>
          <cell r="O881" t="str">
            <v>001143400</v>
          </cell>
        </row>
        <row r="882">
          <cell r="A882" t="str">
            <v>11461</v>
          </cell>
          <cell r="B882" t="str">
            <v>โรงพยาบาลสมเด็จพระยุพราชยะหา</v>
          </cell>
          <cell r="C882" t="str">
            <v>สมเด็จพระยุพราชยะหา,รพช.</v>
          </cell>
          <cell r="D882" t="str">
            <v>สมเด็จพระยุพราชยะหา</v>
          </cell>
          <cell r="E882">
            <v>12</v>
          </cell>
          <cell r="F882" t="str">
            <v>โรงพยาบาลชุมชน</v>
          </cell>
          <cell r="G882" t="str">
            <v>รพช.</v>
          </cell>
          <cell r="H882">
            <v>95</v>
          </cell>
          <cell r="I882" t="str">
            <v>ยะลา</v>
          </cell>
          <cell r="J882" t="str">
            <v>72</v>
          </cell>
          <cell r="K882" t="str">
            <v>S</v>
          </cell>
          <cell r="L882" t="str">
            <v>F1</v>
          </cell>
          <cell r="M882">
            <v>11</v>
          </cell>
          <cell r="N882" t="str">
            <v>F1 50,000-100,000</v>
          </cell>
          <cell r="O882" t="str">
            <v>001146100</v>
          </cell>
        </row>
        <row r="883">
          <cell r="A883" t="str">
            <v>13806</v>
          </cell>
          <cell r="B883" t="str">
            <v>โรงพยาบาลกาบัง</v>
          </cell>
          <cell r="C883" t="str">
            <v>กาบัง,รพช.</v>
          </cell>
          <cell r="D883" t="str">
            <v>กาบัง</v>
          </cell>
          <cell r="E883">
            <v>12</v>
          </cell>
          <cell r="F883" t="str">
            <v>โรงพยาบาลชุมชน</v>
          </cell>
          <cell r="G883" t="str">
            <v>รพช.</v>
          </cell>
          <cell r="H883">
            <v>95</v>
          </cell>
          <cell r="I883" t="str">
            <v>ยะลา</v>
          </cell>
          <cell r="J883" t="str">
            <v>25</v>
          </cell>
          <cell r="K883" t="str">
            <v/>
          </cell>
          <cell r="L883" t="str">
            <v>F2</v>
          </cell>
          <cell r="M883">
            <v>16</v>
          </cell>
          <cell r="N883" t="str">
            <v>F2 &lt;=30,000</v>
          </cell>
          <cell r="O883" t="str">
            <v>001380600</v>
          </cell>
        </row>
        <row r="884">
          <cell r="A884" t="str">
            <v>24689</v>
          </cell>
          <cell r="B884" t="str">
            <v>โรงพยาบาลกรงปินัง</v>
          </cell>
          <cell r="C884" t="str">
            <v>กรงปินัง,รพช.</v>
          </cell>
          <cell r="D884" t="str">
            <v>กรงปินัง</v>
          </cell>
          <cell r="E884">
            <v>12</v>
          </cell>
          <cell r="F884" t="str">
            <v>โรงพยาบาลชุมชน</v>
          </cell>
          <cell r="G884" t="str">
            <v>รพช.</v>
          </cell>
          <cell r="H884">
            <v>95</v>
          </cell>
          <cell r="I884" t="str">
            <v>ยะลา</v>
          </cell>
          <cell r="J884" t="str">
            <v>30</v>
          </cell>
          <cell r="K884" t="str">
            <v>S</v>
          </cell>
          <cell r="L884" t="str">
            <v>F2</v>
          </cell>
          <cell r="M884">
            <v>16</v>
          </cell>
          <cell r="N884" t="str">
            <v>F2 &lt;=30,000</v>
          </cell>
          <cell r="O884" t="str">
            <v>002468900</v>
          </cell>
        </row>
        <row r="885">
          <cell r="A885" t="str">
            <v>10750</v>
          </cell>
          <cell r="B885" t="str">
            <v>โรงพยาบาลนราธิวาสราชนครินทร์</v>
          </cell>
          <cell r="C885" t="str">
            <v>นราธิวาสราชนครินทร์,รพท.</v>
          </cell>
          <cell r="D885" t="str">
            <v>นราธิวาสราชนครินทร์</v>
          </cell>
          <cell r="E885">
            <v>12</v>
          </cell>
          <cell r="F885" t="str">
            <v>โรงพยาบาลทั่วไป</v>
          </cell>
          <cell r="G885" t="str">
            <v>รพท.</v>
          </cell>
          <cell r="H885">
            <v>96</v>
          </cell>
          <cell r="I885" t="str">
            <v>นราธิวาส</v>
          </cell>
          <cell r="J885" t="str">
            <v>427</v>
          </cell>
          <cell r="K885" t="str">
            <v/>
          </cell>
          <cell r="L885" t="str">
            <v>S</v>
          </cell>
          <cell r="M885">
            <v>4</v>
          </cell>
          <cell r="N885" t="str">
            <v>S &gt;400</v>
          </cell>
          <cell r="O885" t="str">
            <v>001075000</v>
          </cell>
        </row>
        <row r="886">
          <cell r="A886" t="str">
            <v>10751</v>
          </cell>
          <cell r="B886" t="str">
            <v>โรงพยาบาลสุไหงโก-ลก</v>
          </cell>
          <cell r="C886" t="str">
            <v>สุไหงโก-ลก,รพท.</v>
          </cell>
          <cell r="D886" t="str">
            <v>สุไหงโก-ลก</v>
          </cell>
          <cell r="E886">
            <v>12</v>
          </cell>
          <cell r="F886" t="str">
            <v>โรงพยาบาลทั่วไป</v>
          </cell>
          <cell r="G886" t="str">
            <v>รพท.</v>
          </cell>
          <cell r="H886">
            <v>96</v>
          </cell>
          <cell r="I886" t="str">
            <v>นราธิวาส</v>
          </cell>
          <cell r="J886" t="str">
            <v>208</v>
          </cell>
          <cell r="K886" t="str">
            <v/>
          </cell>
          <cell r="L886" t="str">
            <v>M1</v>
          </cell>
          <cell r="M886">
            <v>6</v>
          </cell>
          <cell r="N886" t="str">
            <v>M1 &gt;200</v>
          </cell>
          <cell r="O886" t="str">
            <v>001075100</v>
          </cell>
        </row>
        <row r="887">
          <cell r="A887" t="str">
            <v>11435</v>
          </cell>
          <cell r="B887" t="str">
            <v>โรงพยาบาลตากใบ</v>
          </cell>
          <cell r="C887" t="str">
            <v>ตากใบ,รพช.</v>
          </cell>
          <cell r="D887" t="str">
            <v>ตากใบ</v>
          </cell>
          <cell r="E887">
            <v>12</v>
          </cell>
          <cell r="F887" t="str">
            <v>โรงพยาบาลชุมชน</v>
          </cell>
          <cell r="G887" t="str">
            <v>รพช.</v>
          </cell>
          <cell r="H887">
            <v>96</v>
          </cell>
          <cell r="I887" t="str">
            <v>นราธิวาส</v>
          </cell>
          <cell r="J887" t="str">
            <v>60</v>
          </cell>
          <cell r="K887" t="str">
            <v/>
          </cell>
          <cell r="L887" t="str">
            <v>F1</v>
          </cell>
          <cell r="M887">
            <v>11</v>
          </cell>
          <cell r="N887" t="str">
            <v>F1 50,000-100,000</v>
          </cell>
          <cell r="O887" t="str">
            <v>001143500</v>
          </cell>
        </row>
        <row r="888">
          <cell r="A888" t="str">
            <v>11436</v>
          </cell>
          <cell r="B888" t="str">
            <v>โรงพยาบาลบาเจาะ</v>
          </cell>
          <cell r="C888" t="str">
            <v>บาเจาะ,รพช.</v>
          </cell>
          <cell r="D888" t="str">
            <v>บาเจาะ</v>
          </cell>
          <cell r="E888">
            <v>12</v>
          </cell>
          <cell r="F888" t="str">
            <v>โรงพยาบาลชุมชน</v>
          </cell>
          <cell r="G888" t="str">
            <v>รพช.</v>
          </cell>
          <cell r="H888">
            <v>96</v>
          </cell>
          <cell r="I888" t="str">
            <v>นราธิวาส</v>
          </cell>
          <cell r="J888" t="str">
            <v>30</v>
          </cell>
          <cell r="K888" t="str">
            <v/>
          </cell>
          <cell r="L888" t="str">
            <v>F2</v>
          </cell>
          <cell r="M888">
            <v>15</v>
          </cell>
          <cell r="N888" t="str">
            <v>F2 30,000-=60,000</v>
          </cell>
          <cell r="O888" t="str">
            <v>001143600</v>
          </cell>
        </row>
        <row r="889">
          <cell r="A889" t="str">
            <v>11437</v>
          </cell>
          <cell r="B889" t="str">
            <v>โรงพยาบาลระแงะ</v>
          </cell>
          <cell r="C889" t="str">
            <v>ระแงะ,รพช.</v>
          </cell>
          <cell r="D889" t="str">
            <v>ระแงะ</v>
          </cell>
          <cell r="E889">
            <v>12</v>
          </cell>
          <cell r="F889" t="str">
            <v>โรงพยาบาลชุมชน</v>
          </cell>
          <cell r="G889" t="str">
            <v>รพช.</v>
          </cell>
          <cell r="H889">
            <v>96</v>
          </cell>
          <cell r="I889" t="str">
            <v>นราธิวาส</v>
          </cell>
          <cell r="J889" t="str">
            <v>85</v>
          </cell>
          <cell r="K889" t="str">
            <v/>
          </cell>
          <cell r="L889" t="str">
            <v>F1</v>
          </cell>
          <cell r="M889">
            <v>11</v>
          </cell>
          <cell r="N889" t="str">
            <v>F1 50,000-100,000</v>
          </cell>
          <cell r="O889" t="str">
            <v>001143700</v>
          </cell>
        </row>
        <row r="890">
          <cell r="A890" t="str">
            <v>11438</v>
          </cell>
          <cell r="B890" t="str">
            <v>โรงพยาบาลรือเสาะ</v>
          </cell>
          <cell r="C890" t="str">
            <v>รือเสาะ,รพช.</v>
          </cell>
          <cell r="D890" t="str">
            <v>รือเสาะ</v>
          </cell>
          <cell r="E890">
            <v>12</v>
          </cell>
          <cell r="F890" t="str">
            <v>โรงพยาบาลชุมชน</v>
          </cell>
          <cell r="G890" t="str">
            <v>รพช.</v>
          </cell>
          <cell r="H890">
            <v>96</v>
          </cell>
          <cell r="I890" t="str">
            <v>นราธิวาส</v>
          </cell>
          <cell r="J890" t="str">
            <v>62</v>
          </cell>
          <cell r="K890" t="str">
            <v/>
          </cell>
          <cell r="L890" t="str">
            <v>F2</v>
          </cell>
          <cell r="M890">
            <v>14</v>
          </cell>
          <cell r="N890" t="str">
            <v>F2 60,000-90,000</v>
          </cell>
          <cell r="O890" t="str">
            <v>001143800</v>
          </cell>
        </row>
        <row r="891">
          <cell r="A891" t="str">
            <v>11439</v>
          </cell>
          <cell r="B891" t="str">
            <v>โรงพยาบาลศรีสาคร</v>
          </cell>
          <cell r="C891" t="str">
            <v>ศรีสาคร,รพช.</v>
          </cell>
          <cell r="D891" t="str">
            <v>ศรีสาคร</v>
          </cell>
          <cell r="E891">
            <v>12</v>
          </cell>
          <cell r="F891" t="str">
            <v>โรงพยาบาลชุมชน</v>
          </cell>
          <cell r="G891" t="str">
            <v>รพช.</v>
          </cell>
          <cell r="H891">
            <v>96</v>
          </cell>
          <cell r="I891" t="str">
            <v>นราธิวาส</v>
          </cell>
          <cell r="J891" t="str">
            <v>42</v>
          </cell>
          <cell r="K891" t="str">
            <v/>
          </cell>
          <cell r="L891" t="str">
            <v>F2</v>
          </cell>
          <cell r="M891">
            <v>15</v>
          </cell>
          <cell r="N891" t="str">
            <v>F2 30,000-=60,000</v>
          </cell>
          <cell r="O891" t="str">
            <v>001143900</v>
          </cell>
        </row>
        <row r="892">
          <cell r="A892" t="str">
            <v>11440</v>
          </cell>
          <cell r="B892" t="str">
            <v>โรงพยาบาลแว้ง</v>
          </cell>
          <cell r="C892" t="str">
            <v>แว้ง,รพช.</v>
          </cell>
          <cell r="D892" t="str">
            <v>แว้ง</v>
          </cell>
          <cell r="E892">
            <v>12</v>
          </cell>
          <cell r="F892" t="str">
            <v>โรงพยาบาลชุมชน</v>
          </cell>
          <cell r="G892" t="str">
            <v>รพช.</v>
          </cell>
          <cell r="H892">
            <v>96</v>
          </cell>
          <cell r="I892" t="str">
            <v>นราธิวาส</v>
          </cell>
          <cell r="J892" t="str">
            <v>36</v>
          </cell>
          <cell r="K892" t="str">
            <v/>
          </cell>
          <cell r="L892" t="str">
            <v>F2</v>
          </cell>
          <cell r="M892">
            <v>15</v>
          </cell>
          <cell r="N892" t="str">
            <v>F2 30,000-=60,000</v>
          </cell>
          <cell r="O892" t="str">
            <v>001144000</v>
          </cell>
        </row>
        <row r="893">
          <cell r="A893" t="str">
            <v>11441</v>
          </cell>
          <cell r="B893" t="str">
            <v>โรงพยาบาลสุคิริน</v>
          </cell>
          <cell r="C893" t="str">
            <v>สุคิริน,รพช.</v>
          </cell>
          <cell r="D893" t="str">
            <v>สุคิริน</v>
          </cell>
          <cell r="E893">
            <v>12</v>
          </cell>
          <cell r="F893" t="str">
            <v>โรงพยาบาลชุมชน</v>
          </cell>
          <cell r="G893" t="str">
            <v>รพช.</v>
          </cell>
          <cell r="H893">
            <v>96</v>
          </cell>
          <cell r="I893" t="str">
            <v>นราธิวาส</v>
          </cell>
          <cell r="J893" t="str">
            <v>38</v>
          </cell>
          <cell r="K893" t="str">
            <v/>
          </cell>
          <cell r="L893" t="str">
            <v>F2</v>
          </cell>
          <cell r="M893">
            <v>16</v>
          </cell>
          <cell r="N893" t="str">
            <v>F2 &lt;=30,000</v>
          </cell>
          <cell r="O893" t="str">
            <v>001144100</v>
          </cell>
        </row>
        <row r="894">
          <cell r="A894" t="str">
            <v>11442</v>
          </cell>
          <cell r="B894" t="str">
            <v>โรงพยาบาลสุไหงปาดี</v>
          </cell>
          <cell r="C894" t="str">
            <v>สุไหงปาดี,รพช.</v>
          </cell>
          <cell r="D894" t="str">
            <v>สุไหงปาดี</v>
          </cell>
          <cell r="E894">
            <v>12</v>
          </cell>
          <cell r="F894" t="str">
            <v>โรงพยาบาลชุมชน</v>
          </cell>
          <cell r="G894" t="str">
            <v>รพช.</v>
          </cell>
          <cell r="H894">
            <v>96</v>
          </cell>
          <cell r="I894" t="str">
            <v>นราธิวาส</v>
          </cell>
          <cell r="J894" t="str">
            <v>35</v>
          </cell>
          <cell r="K894" t="str">
            <v/>
          </cell>
          <cell r="L894" t="str">
            <v>F2</v>
          </cell>
          <cell r="M894">
            <v>15</v>
          </cell>
          <cell r="N894" t="str">
            <v>F2 30,000-=60,000</v>
          </cell>
          <cell r="O894" t="str">
            <v>001144200</v>
          </cell>
        </row>
        <row r="895">
          <cell r="A895" t="str">
            <v>13818</v>
          </cell>
          <cell r="B895" t="str">
            <v>โรงพยาบาลจะแนะ</v>
          </cell>
          <cell r="C895" t="str">
            <v>จะแนะ,รพช.</v>
          </cell>
          <cell r="D895" t="str">
            <v>จะแนะ</v>
          </cell>
          <cell r="E895">
            <v>12</v>
          </cell>
          <cell r="F895" t="str">
            <v>โรงพยาบาลชุมชน</v>
          </cell>
          <cell r="G895" t="str">
            <v>รพช.</v>
          </cell>
          <cell r="H895">
            <v>96</v>
          </cell>
          <cell r="I895" t="str">
            <v>นราธิวาส</v>
          </cell>
          <cell r="J895" t="str">
            <v>37</v>
          </cell>
          <cell r="K895" t="str">
            <v/>
          </cell>
          <cell r="L895" t="str">
            <v>F2</v>
          </cell>
          <cell r="M895">
            <v>15</v>
          </cell>
          <cell r="N895" t="str">
            <v>F2 30,000-=60,000</v>
          </cell>
          <cell r="O895" t="str">
            <v>001381800</v>
          </cell>
        </row>
        <row r="896">
          <cell r="A896" t="str">
            <v>15010</v>
          </cell>
          <cell r="B896" t="str">
            <v>โรงพยาบาลเจาะไอร้อง</v>
          </cell>
          <cell r="C896" t="str">
            <v>เจาะไอร้อง,รพช.</v>
          </cell>
          <cell r="D896" t="str">
            <v>เจาะไอร้อง</v>
          </cell>
          <cell r="E896">
            <v>12</v>
          </cell>
          <cell r="F896" t="str">
            <v>โรงพยาบาลชุมชน</v>
          </cell>
          <cell r="G896" t="str">
            <v>รพช.</v>
          </cell>
          <cell r="H896">
            <v>96</v>
          </cell>
          <cell r="I896" t="str">
            <v>นราธิวาส</v>
          </cell>
          <cell r="J896" t="str">
            <v>30</v>
          </cell>
          <cell r="K896" t="str">
            <v/>
          </cell>
          <cell r="L896" t="str">
            <v>F2</v>
          </cell>
          <cell r="M896">
            <v>15</v>
          </cell>
          <cell r="N896" t="str">
            <v>F2 30,000-=60,000</v>
          </cell>
          <cell r="O896" t="str">
            <v>001501000</v>
          </cell>
        </row>
        <row r="897">
          <cell r="A897" t="str">
            <v>23771</v>
          </cell>
          <cell r="B897" t="str">
            <v>โรงพยาบาลยี่งอเฉลิมพระเกียรติ 80 พรรษา</v>
          </cell>
          <cell r="C897" t="str">
            <v>ยี่งอเฉลิมพระเกียรติ 80 พรรษา,รพช.</v>
          </cell>
          <cell r="D897" t="str">
            <v>ยี่งอเฉลิมพระเกียรติ 80 พรรษา</v>
          </cell>
          <cell r="E897">
            <v>12</v>
          </cell>
          <cell r="F897" t="str">
            <v>โรงพยาบาลชุมชน</v>
          </cell>
          <cell r="G897" t="str">
            <v>รพช.</v>
          </cell>
          <cell r="H897">
            <v>96</v>
          </cell>
          <cell r="I897" t="str">
            <v>นราธิวาส</v>
          </cell>
          <cell r="J897" t="str">
            <v>36</v>
          </cell>
          <cell r="K897" t="str">
            <v/>
          </cell>
          <cell r="L897" t="str">
            <v>F2</v>
          </cell>
          <cell r="M897">
            <v>15</v>
          </cell>
          <cell r="N897" t="str">
            <v>F2 30,000-=60,000</v>
          </cell>
          <cell r="O897" t="str">
            <v>002377100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ลักเกณฑ์ RiskScore"/>
      <sheetName val="1.แนวทางการวิเคราะห์งบฯ"/>
      <sheetName val="2.ทอนรายได้ และหนี้สิน op+pp"/>
      <sheetName val="3.ข้อมูลงบทดลอง"/>
      <sheetName val="4.สินทรัพย์หมุนเวียน,เงินสดฯ"/>
      <sheetName val="5.หนี้สินหมุนเวียน"/>
      <sheetName val="6.รายได้ (เฝ้าระวัง) "/>
      <sheetName val="7.ค่าใช้จ่าย (เฝ้าระวัง)"/>
      <sheetName val="8.ดัชนีทางการเงิน(เฝ้าระวัง)"/>
      <sheetName val="9.ผลการวิเคราะห์ risk NI moph"/>
      <sheetName val="9.1ผลการวิเคราะห์risk EBITDA mo"/>
      <sheetName val="10.ผลการวิเคราะห์ risk NI R8"/>
      <sheetName val="11.ผลการวิเคราะห์risk EBITDA R8"/>
      <sheetName val="รวม 3 สูตร"/>
      <sheetName val="ผลการดำเนินงาน 7 Plus"/>
      <sheetName val="สรุป 7 Plus"/>
      <sheetName val="12.รายงานเบิกจ่ายงบลงทุน รพ"/>
      <sheetName val="13.ผลการวิเคราะห์กลุ่มเสี่ยง"/>
      <sheetName val="14.1 คำนวณPlanfin"/>
      <sheetName val="14.2 สรุปผลPlanfin"/>
      <sheetName val="15. อัตราส่วน 10 ตัวชี้วัด"/>
      <sheetName val="16.คะแนน 10 ตัวชี้วัด"/>
      <sheetName val="ตารางเปรียบเทียบ Risk 7"/>
      <sheetName val="กรา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2.41</v>
          </cell>
          <cell r="D7">
            <v>4.7699999999999996</v>
          </cell>
          <cell r="E7">
            <v>2.54</v>
          </cell>
          <cell r="F7">
            <v>2.11</v>
          </cell>
          <cell r="G7">
            <v>2.75</v>
          </cell>
          <cell r="H7">
            <v>1.93</v>
          </cell>
          <cell r="I7">
            <v>2.14</v>
          </cell>
          <cell r="J7">
            <v>2.2999999999999998</v>
          </cell>
          <cell r="K7">
            <v>2.7</v>
          </cell>
          <cell r="L7">
            <v>3.91</v>
          </cell>
          <cell r="M7">
            <v>0.73</v>
          </cell>
          <cell r="N7">
            <v>2.46</v>
          </cell>
          <cell r="O7">
            <v>1.38</v>
          </cell>
          <cell r="P7">
            <v>2.62</v>
          </cell>
          <cell r="Q7">
            <v>1.48</v>
          </cell>
          <cell r="R7">
            <v>2.2599999999999998</v>
          </cell>
          <cell r="S7">
            <v>3.58</v>
          </cell>
          <cell r="T7">
            <v>2.58</v>
          </cell>
          <cell r="U7">
            <v>1.61</v>
          </cell>
          <cell r="V7">
            <v>1.54</v>
          </cell>
          <cell r="W7">
            <v>1.32</v>
          </cell>
          <cell r="X7">
            <v>3.03</v>
          </cell>
          <cell r="Y7">
            <v>3.03</v>
          </cell>
          <cell r="Z7">
            <v>1.61</v>
          </cell>
          <cell r="AA7">
            <v>2.14</v>
          </cell>
          <cell r="AB7">
            <v>2.2999999999999998</v>
          </cell>
          <cell r="AC7">
            <v>3.27</v>
          </cell>
          <cell r="AD7">
            <v>1.06</v>
          </cell>
          <cell r="AE7">
            <v>1.42</v>
          </cell>
          <cell r="AF7">
            <v>1.45</v>
          </cell>
          <cell r="AG7">
            <v>2.77</v>
          </cell>
          <cell r="AH7">
            <v>1.06</v>
          </cell>
          <cell r="AI7">
            <v>5.35</v>
          </cell>
          <cell r="AJ7">
            <v>1.74</v>
          </cell>
          <cell r="AK7">
            <v>1.27</v>
          </cell>
          <cell r="AL7">
            <v>1.69</v>
          </cell>
          <cell r="AM7">
            <v>1.94</v>
          </cell>
          <cell r="AN7">
            <v>1.1399999999999999</v>
          </cell>
          <cell r="AO7">
            <v>0.88</v>
          </cell>
          <cell r="AP7">
            <v>1.34</v>
          </cell>
          <cell r="AQ7">
            <v>1.48</v>
          </cell>
          <cell r="AR7">
            <v>1.65</v>
          </cell>
          <cell r="AS7">
            <v>1.6</v>
          </cell>
          <cell r="AT7">
            <v>1</v>
          </cell>
          <cell r="AU7">
            <v>0.6</v>
          </cell>
          <cell r="AV7">
            <v>1.89</v>
          </cell>
          <cell r="AW7">
            <v>1.1000000000000001</v>
          </cell>
          <cell r="AX7">
            <v>0.91</v>
          </cell>
          <cell r="AY7">
            <v>1.3</v>
          </cell>
          <cell r="AZ7">
            <v>3.29</v>
          </cell>
          <cell r="BA7">
            <v>1.48</v>
          </cell>
          <cell r="BB7">
            <v>1.17</v>
          </cell>
          <cell r="BC7">
            <v>3.37</v>
          </cell>
          <cell r="BD7">
            <v>1.32</v>
          </cell>
          <cell r="BE7">
            <v>0.96</v>
          </cell>
          <cell r="BF7">
            <v>1</v>
          </cell>
          <cell r="BG7">
            <v>0.68</v>
          </cell>
          <cell r="BH7">
            <v>2.0699999999999998</v>
          </cell>
          <cell r="BI7">
            <v>0.63</v>
          </cell>
          <cell r="BJ7">
            <v>1.28</v>
          </cell>
          <cell r="BK7">
            <v>1.22</v>
          </cell>
          <cell r="BL7">
            <v>1.47</v>
          </cell>
          <cell r="BM7">
            <v>0.92</v>
          </cell>
          <cell r="BN7">
            <v>0.96</v>
          </cell>
          <cell r="BO7">
            <v>1</v>
          </cell>
          <cell r="BP7">
            <v>1.1499999999999999</v>
          </cell>
          <cell r="BQ7">
            <v>0.95</v>
          </cell>
          <cell r="BR7">
            <v>3.29</v>
          </cell>
          <cell r="BS7">
            <v>1.01</v>
          </cell>
          <cell r="BT7">
            <v>1.1100000000000001</v>
          </cell>
          <cell r="BU7">
            <v>0.99</v>
          </cell>
          <cell r="BV7">
            <v>1.71</v>
          </cell>
          <cell r="BW7">
            <v>1.43</v>
          </cell>
          <cell r="BX7">
            <v>0.86</v>
          </cell>
          <cell r="BY7">
            <v>1.39</v>
          </cell>
          <cell r="BZ7">
            <v>1</v>
          </cell>
          <cell r="CA7">
            <v>1.97</v>
          </cell>
          <cell r="CB7">
            <v>1.48</v>
          </cell>
          <cell r="CC7">
            <v>1.23</v>
          </cell>
          <cell r="CD7">
            <v>1.92</v>
          </cell>
          <cell r="CE7">
            <v>2.19</v>
          </cell>
          <cell r="CF7">
            <v>1.45</v>
          </cell>
          <cell r="CG7">
            <v>1.37</v>
          </cell>
          <cell r="CH7">
            <v>1.1399999999999999</v>
          </cell>
          <cell r="CI7">
            <v>1.1399999999999999</v>
          </cell>
          <cell r="CJ7">
            <v>0.96</v>
          </cell>
          <cell r="CK7">
            <v>1.04</v>
          </cell>
          <cell r="CL7">
            <v>1.92</v>
          </cell>
        </row>
        <row r="9">
          <cell r="C9">
            <v>2.2799999999999998</v>
          </cell>
          <cell r="D9">
            <v>4.3</v>
          </cell>
          <cell r="E9">
            <v>2.31</v>
          </cell>
          <cell r="F9">
            <v>1.89</v>
          </cell>
          <cell r="G9">
            <v>2.4700000000000002</v>
          </cell>
          <cell r="H9">
            <v>1.73</v>
          </cell>
          <cell r="I9">
            <v>1.9</v>
          </cell>
          <cell r="J9">
            <v>2.02</v>
          </cell>
          <cell r="K9">
            <v>2.4500000000000002</v>
          </cell>
          <cell r="L9">
            <v>3.42</v>
          </cell>
          <cell r="M9">
            <v>0.6</v>
          </cell>
          <cell r="N9">
            <v>1.89</v>
          </cell>
          <cell r="O9">
            <v>1.1299999999999999</v>
          </cell>
          <cell r="P9">
            <v>2.33</v>
          </cell>
          <cell r="Q9">
            <v>1.33</v>
          </cell>
          <cell r="R9">
            <v>2.0699999999999998</v>
          </cell>
          <cell r="S9">
            <v>3.3</v>
          </cell>
          <cell r="T9">
            <v>2.1</v>
          </cell>
          <cell r="U9">
            <v>1.37</v>
          </cell>
          <cell r="V9">
            <v>1.38</v>
          </cell>
          <cell r="W9">
            <v>1.21</v>
          </cell>
          <cell r="X9">
            <v>2.76</v>
          </cell>
          <cell r="Y9">
            <v>2.41</v>
          </cell>
          <cell r="Z9">
            <v>1.43</v>
          </cell>
          <cell r="AA9">
            <v>1.85</v>
          </cell>
          <cell r="AB9">
            <v>2.04</v>
          </cell>
          <cell r="AC9">
            <v>2.86</v>
          </cell>
          <cell r="AD9">
            <v>0.78</v>
          </cell>
          <cell r="AE9">
            <v>1.1599999999999999</v>
          </cell>
          <cell r="AF9">
            <v>1.29</v>
          </cell>
          <cell r="AG9">
            <v>2.52</v>
          </cell>
          <cell r="AH9">
            <v>0.89</v>
          </cell>
          <cell r="AI9">
            <v>5.12</v>
          </cell>
          <cell r="AJ9">
            <v>1.46</v>
          </cell>
          <cell r="AK9">
            <v>1.01</v>
          </cell>
          <cell r="AL9">
            <v>1.38</v>
          </cell>
          <cell r="AM9">
            <v>1.79</v>
          </cell>
          <cell r="AN9">
            <v>0.79</v>
          </cell>
          <cell r="AO9">
            <v>0.68</v>
          </cell>
          <cell r="AP9">
            <v>1.04</v>
          </cell>
          <cell r="AQ9">
            <v>1.36</v>
          </cell>
          <cell r="AR9">
            <v>1.3</v>
          </cell>
          <cell r="AS9">
            <v>1.36</v>
          </cell>
          <cell r="AT9">
            <v>0.78</v>
          </cell>
          <cell r="AU9">
            <v>0.34</v>
          </cell>
          <cell r="AV9">
            <v>1.64</v>
          </cell>
          <cell r="AW9">
            <v>0.95</v>
          </cell>
          <cell r="AX9">
            <v>0.74</v>
          </cell>
          <cell r="AY9">
            <v>1.08</v>
          </cell>
          <cell r="AZ9">
            <v>2.83</v>
          </cell>
          <cell r="BA9">
            <v>1.1100000000000001</v>
          </cell>
          <cell r="BB9">
            <v>0.99</v>
          </cell>
          <cell r="BC9">
            <v>2.97</v>
          </cell>
          <cell r="BD9">
            <v>1.1599999999999999</v>
          </cell>
          <cell r="BE9">
            <v>0.8</v>
          </cell>
          <cell r="BF9">
            <v>0.8</v>
          </cell>
          <cell r="BG9">
            <v>0.55000000000000004</v>
          </cell>
          <cell r="BH9">
            <v>1.89</v>
          </cell>
          <cell r="BI9">
            <v>0.55000000000000004</v>
          </cell>
          <cell r="BJ9">
            <v>1.1399999999999999</v>
          </cell>
          <cell r="BK9">
            <v>1.07</v>
          </cell>
          <cell r="BL9">
            <v>1.25</v>
          </cell>
          <cell r="BM9">
            <v>0.78</v>
          </cell>
          <cell r="BN9">
            <v>0.81</v>
          </cell>
          <cell r="BO9">
            <v>0.78</v>
          </cell>
          <cell r="BP9">
            <v>0.79</v>
          </cell>
          <cell r="BQ9">
            <v>0.73</v>
          </cell>
          <cell r="BR9">
            <v>2.81</v>
          </cell>
          <cell r="BS9">
            <v>0.84</v>
          </cell>
          <cell r="BT9">
            <v>0.92</v>
          </cell>
          <cell r="BU9">
            <v>0.75</v>
          </cell>
          <cell r="BV9">
            <v>1.43</v>
          </cell>
          <cell r="BW9">
            <v>1.26</v>
          </cell>
          <cell r="BX9">
            <v>0.71</v>
          </cell>
          <cell r="BY9">
            <v>1.1000000000000001</v>
          </cell>
          <cell r="BZ9">
            <v>0.78</v>
          </cell>
          <cell r="CA9">
            <v>1.7</v>
          </cell>
          <cell r="CB9">
            <v>1.2</v>
          </cell>
          <cell r="CC9">
            <v>0.98</v>
          </cell>
          <cell r="CD9">
            <v>1.69</v>
          </cell>
          <cell r="CE9">
            <v>1.89</v>
          </cell>
          <cell r="CF9">
            <v>1.28</v>
          </cell>
          <cell r="CG9">
            <v>1.17</v>
          </cell>
          <cell r="CH9">
            <v>0.99</v>
          </cell>
          <cell r="CI9">
            <v>0.89</v>
          </cell>
          <cell r="CJ9">
            <v>0.72</v>
          </cell>
          <cell r="CK9">
            <v>0.82</v>
          </cell>
          <cell r="CL9">
            <v>1.62</v>
          </cell>
        </row>
        <row r="11">
          <cell r="C11">
            <v>0.8</v>
          </cell>
          <cell r="D11">
            <v>2.44</v>
          </cell>
          <cell r="E11">
            <v>1.93</v>
          </cell>
          <cell r="F11">
            <v>1.55</v>
          </cell>
          <cell r="G11">
            <v>2.11</v>
          </cell>
          <cell r="H11">
            <v>1.07</v>
          </cell>
          <cell r="I11">
            <v>1.44</v>
          </cell>
          <cell r="J11">
            <v>1.26</v>
          </cell>
          <cell r="K11">
            <v>1.96</v>
          </cell>
          <cell r="L11">
            <v>2.83</v>
          </cell>
          <cell r="M11">
            <v>0.26</v>
          </cell>
          <cell r="N11">
            <v>1.34</v>
          </cell>
          <cell r="O11">
            <v>0.57999999999999996</v>
          </cell>
          <cell r="P11">
            <v>2</v>
          </cell>
          <cell r="Q11">
            <v>0.99</v>
          </cell>
          <cell r="R11">
            <v>1.07</v>
          </cell>
          <cell r="S11">
            <v>2.2200000000000002</v>
          </cell>
          <cell r="T11">
            <v>1.72</v>
          </cell>
          <cell r="U11">
            <v>1.0900000000000001</v>
          </cell>
          <cell r="V11">
            <v>1.21</v>
          </cell>
          <cell r="W11">
            <v>0.4</v>
          </cell>
          <cell r="X11">
            <v>1.72</v>
          </cell>
          <cell r="Y11">
            <v>1.85</v>
          </cell>
          <cell r="Z11">
            <v>1.1599999999999999</v>
          </cell>
          <cell r="AA11">
            <v>1.44</v>
          </cell>
          <cell r="AB11">
            <v>1.56</v>
          </cell>
          <cell r="AC11">
            <v>2.13</v>
          </cell>
          <cell r="AD11">
            <v>0.4</v>
          </cell>
          <cell r="AE11">
            <v>0.66</v>
          </cell>
          <cell r="AF11">
            <v>0.66</v>
          </cell>
          <cell r="AG11">
            <v>1.86</v>
          </cell>
          <cell r="AH11">
            <v>0.52</v>
          </cell>
          <cell r="AI11">
            <v>4.25</v>
          </cell>
          <cell r="AJ11">
            <v>0.86</v>
          </cell>
          <cell r="AK11">
            <v>0.4</v>
          </cell>
          <cell r="AL11">
            <v>0.97</v>
          </cell>
          <cell r="AM11">
            <v>1.56</v>
          </cell>
          <cell r="AN11">
            <v>0.35</v>
          </cell>
          <cell r="AO11">
            <v>0.27</v>
          </cell>
          <cell r="AP11">
            <v>0.56000000000000005</v>
          </cell>
          <cell r="AQ11">
            <v>1.1399999999999999</v>
          </cell>
          <cell r="AR11">
            <v>0.55000000000000004</v>
          </cell>
          <cell r="AS11">
            <v>1.07</v>
          </cell>
          <cell r="AT11">
            <v>0.39</v>
          </cell>
          <cell r="AU11">
            <v>0.1</v>
          </cell>
          <cell r="AV11">
            <v>1.37</v>
          </cell>
          <cell r="AW11">
            <v>0.66</v>
          </cell>
          <cell r="AX11">
            <v>0.45</v>
          </cell>
          <cell r="AY11">
            <v>0.89</v>
          </cell>
          <cell r="AZ11">
            <v>2.2400000000000002</v>
          </cell>
          <cell r="BA11">
            <v>0.64</v>
          </cell>
          <cell r="BB11">
            <v>0.69</v>
          </cell>
          <cell r="BC11">
            <v>2.25</v>
          </cell>
          <cell r="BD11">
            <v>0.67</v>
          </cell>
          <cell r="BE11">
            <v>0.26</v>
          </cell>
          <cell r="BF11">
            <v>0.5</v>
          </cell>
          <cell r="BG11">
            <v>0.14000000000000001</v>
          </cell>
          <cell r="BH11">
            <v>1.52</v>
          </cell>
          <cell r="BI11">
            <v>0.33</v>
          </cell>
          <cell r="BJ11">
            <v>1.02</v>
          </cell>
          <cell r="BK11">
            <v>0.78</v>
          </cell>
          <cell r="BL11">
            <v>0.64</v>
          </cell>
          <cell r="BM11">
            <v>0.55000000000000004</v>
          </cell>
          <cell r="BN11">
            <v>0.62</v>
          </cell>
          <cell r="BO11">
            <v>0.48</v>
          </cell>
          <cell r="BP11">
            <v>0.49</v>
          </cell>
          <cell r="BQ11">
            <v>0.48</v>
          </cell>
          <cell r="BR11">
            <v>1.4</v>
          </cell>
          <cell r="BS11">
            <v>0.64</v>
          </cell>
          <cell r="BT11">
            <v>0.57999999999999996</v>
          </cell>
          <cell r="BU11">
            <v>0.24</v>
          </cell>
          <cell r="BV11">
            <v>1.27</v>
          </cell>
          <cell r="BW11">
            <v>0.86</v>
          </cell>
          <cell r="BX11">
            <v>0.46</v>
          </cell>
          <cell r="BY11">
            <v>0.73</v>
          </cell>
          <cell r="BZ11">
            <v>0.55000000000000004</v>
          </cell>
          <cell r="CA11">
            <v>1.34</v>
          </cell>
          <cell r="CB11">
            <v>0.68</v>
          </cell>
          <cell r="CC11">
            <v>0.62</v>
          </cell>
          <cell r="CD11">
            <v>1.41</v>
          </cell>
          <cell r="CE11">
            <v>1.47</v>
          </cell>
          <cell r="CF11">
            <v>1.1599999999999999</v>
          </cell>
          <cell r="CG11">
            <v>1.03</v>
          </cell>
          <cell r="CH11">
            <v>0.82</v>
          </cell>
          <cell r="CI11">
            <v>0.63</v>
          </cell>
          <cell r="CJ11">
            <v>0.31</v>
          </cell>
          <cell r="CK11">
            <v>0.45</v>
          </cell>
          <cell r="CL11">
            <v>1.3</v>
          </cell>
        </row>
        <row r="13">
          <cell r="C13">
            <v>222470053.71000001</v>
          </cell>
          <cell r="D13">
            <v>38758509.100000001</v>
          </cell>
          <cell r="E13">
            <v>17519773.43</v>
          </cell>
          <cell r="F13">
            <v>19722592.460000001</v>
          </cell>
          <cell r="G13">
            <v>16128924.199999999</v>
          </cell>
          <cell r="H13">
            <v>14059200.08</v>
          </cell>
          <cell r="I13">
            <v>22257688.670000002</v>
          </cell>
          <cell r="J13">
            <v>46293568.189999998</v>
          </cell>
          <cell r="K13">
            <v>26935486.920000002</v>
          </cell>
          <cell r="L13">
            <v>32393820.989999998</v>
          </cell>
          <cell r="M13">
            <v>-19440261.449999999</v>
          </cell>
          <cell r="N13">
            <v>8214184.9199999999</v>
          </cell>
          <cell r="O13">
            <v>55036991.310000002</v>
          </cell>
          <cell r="P13">
            <v>27320923.140000001</v>
          </cell>
          <cell r="Q13">
            <v>14843250.369999999</v>
          </cell>
          <cell r="R13">
            <v>48875281.149999999</v>
          </cell>
          <cell r="S13">
            <v>34968170.189999998</v>
          </cell>
          <cell r="T13">
            <v>25558484.399999999</v>
          </cell>
          <cell r="U13">
            <v>14928237.279999999</v>
          </cell>
          <cell r="V13">
            <v>8468194.8699999992</v>
          </cell>
          <cell r="W13">
            <v>103521876.70999999</v>
          </cell>
          <cell r="X13">
            <v>19207390.280000001</v>
          </cell>
          <cell r="Y13">
            <v>35861918.899999999</v>
          </cell>
          <cell r="Z13">
            <v>17876332.469999999</v>
          </cell>
          <cell r="AA13">
            <v>9465048.5600000005</v>
          </cell>
          <cell r="AB13">
            <v>12022429.439999999</v>
          </cell>
          <cell r="AC13">
            <v>21697797.600000001</v>
          </cell>
          <cell r="AD13">
            <v>3848127.8</v>
          </cell>
          <cell r="AE13">
            <v>6395157.6699999999</v>
          </cell>
          <cell r="AF13">
            <v>8086644.5</v>
          </cell>
          <cell r="AG13">
            <v>33456552.07</v>
          </cell>
          <cell r="AH13">
            <v>2502184.7599999998</v>
          </cell>
          <cell r="AI13">
            <v>59680516.270000003</v>
          </cell>
          <cell r="AJ13">
            <v>8287148.1500000004</v>
          </cell>
          <cell r="AK13">
            <v>177144759.94999999</v>
          </cell>
          <cell r="AL13">
            <v>10226965.84</v>
          </cell>
          <cell r="AM13">
            <v>16565298.5</v>
          </cell>
          <cell r="AN13">
            <v>9770779.0999999996</v>
          </cell>
          <cell r="AO13">
            <v>-3068662.36</v>
          </cell>
          <cell r="AP13">
            <v>4873116</v>
          </cell>
          <cell r="AQ13">
            <v>4551456.18</v>
          </cell>
          <cell r="AR13">
            <v>35474438.439999998</v>
          </cell>
          <cell r="AS13">
            <v>9292305.9299999997</v>
          </cell>
          <cell r="AT13">
            <v>42792.43</v>
          </cell>
          <cell r="AU13">
            <v>-17493253.350000001</v>
          </cell>
          <cell r="AV13">
            <v>11826516.43</v>
          </cell>
          <cell r="AW13">
            <v>1427048.14</v>
          </cell>
          <cell r="AX13">
            <v>-1856987.66</v>
          </cell>
          <cell r="AY13">
            <v>8019635.7300000004</v>
          </cell>
          <cell r="AZ13">
            <v>15556828.369999999</v>
          </cell>
          <cell r="BA13">
            <v>50284411.149999999</v>
          </cell>
          <cell r="BB13">
            <v>3492737.65</v>
          </cell>
          <cell r="BC13">
            <v>355400301.88</v>
          </cell>
          <cell r="BD13">
            <v>17882480.460000001</v>
          </cell>
          <cell r="BE13">
            <v>-831896.42</v>
          </cell>
          <cell r="BF13">
            <v>-30100.23</v>
          </cell>
          <cell r="BG13">
            <v>-78578942.75</v>
          </cell>
          <cell r="BH13">
            <v>15404770.33</v>
          </cell>
          <cell r="BI13">
            <v>-6898100.6799999997</v>
          </cell>
          <cell r="BJ13">
            <v>10240989.85</v>
          </cell>
          <cell r="BK13">
            <v>3615709.04</v>
          </cell>
          <cell r="BL13">
            <v>77125307.459999993</v>
          </cell>
          <cell r="BM13">
            <v>-3716183.72</v>
          </cell>
          <cell r="BN13">
            <v>-1700599.07</v>
          </cell>
          <cell r="BO13">
            <v>-198051.51</v>
          </cell>
          <cell r="BP13">
            <v>3978072.56</v>
          </cell>
          <cell r="BQ13">
            <v>-1782835.24</v>
          </cell>
          <cell r="BR13">
            <v>1001844109.47</v>
          </cell>
          <cell r="BS13">
            <v>207459.9</v>
          </cell>
          <cell r="BT13">
            <v>2719150.46</v>
          </cell>
          <cell r="BU13">
            <v>-778575.26</v>
          </cell>
          <cell r="BV13">
            <v>3471743.92</v>
          </cell>
          <cell r="BW13">
            <v>7530540.7300000004</v>
          </cell>
          <cell r="BX13">
            <v>-10626279.07</v>
          </cell>
          <cell r="BY13">
            <v>4923214.78</v>
          </cell>
          <cell r="BZ13">
            <v>22886.34</v>
          </cell>
          <cell r="CA13">
            <v>16418370.050000001</v>
          </cell>
          <cell r="CB13">
            <v>16074004.199999999</v>
          </cell>
          <cell r="CC13">
            <v>12249365.380000001</v>
          </cell>
          <cell r="CD13">
            <v>27099352.210000001</v>
          </cell>
          <cell r="CE13">
            <v>42070907.520000003</v>
          </cell>
          <cell r="CF13">
            <v>8093734.29</v>
          </cell>
          <cell r="CG13">
            <v>6984327.7699999996</v>
          </cell>
          <cell r="CH13">
            <v>2605373.54</v>
          </cell>
          <cell r="CI13">
            <v>2679256.89</v>
          </cell>
          <cell r="CJ13">
            <v>-2792670.16</v>
          </cell>
          <cell r="CK13">
            <v>445780.7</v>
          </cell>
          <cell r="CL13">
            <v>8186119.8899999997</v>
          </cell>
        </row>
        <row r="17">
          <cell r="C17">
            <v>67309747.680000007</v>
          </cell>
          <cell r="D17">
            <v>-3452419.8</v>
          </cell>
          <cell r="E17">
            <v>1473697.95</v>
          </cell>
          <cell r="F17">
            <v>4059840.18</v>
          </cell>
          <cell r="G17">
            <v>4585609.4000000004</v>
          </cell>
          <cell r="H17">
            <v>-3571961.77</v>
          </cell>
          <cell r="I17">
            <v>-11800823.859999999</v>
          </cell>
          <cell r="J17">
            <v>9009880.0999999996</v>
          </cell>
          <cell r="K17">
            <v>38664.85</v>
          </cell>
          <cell r="L17">
            <v>42978628.43</v>
          </cell>
          <cell r="M17">
            <v>-5281193.9000000004</v>
          </cell>
          <cell r="N17">
            <v>1568943.59</v>
          </cell>
          <cell r="O17">
            <v>57536608.32</v>
          </cell>
          <cell r="P17">
            <v>3519470.39</v>
          </cell>
          <cell r="Q17">
            <v>-5476541.3700000001</v>
          </cell>
          <cell r="R17">
            <v>5039250.25</v>
          </cell>
          <cell r="S17">
            <v>9173877.3200000003</v>
          </cell>
          <cell r="T17">
            <v>7204778.75</v>
          </cell>
          <cell r="U17">
            <v>4039851.63</v>
          </cell>
          <cell r="V17">
            <v>-33888.53</v>
          </cell>
          <cell r="W17">
            <v>66902512.219999999</v>
          </cell>
          <cell r="X17">
            <v>8696055.8200000003</v>
          </cell>
          <cell r="Y17">
            <v>-4686917.59</v>
          </cell>
          <cell r="Z17">
            <v>1455134.44</v>
          </cell>
          <cell r="AA17">
            <v>7837443.25</v>
          </cell>
          <cell r="AB17">
            <v>5669248.5499999998</v>
          </cell>
          <cell r="AC17">
            <v>-726609.41</v>
          </cell>
          <cell r="AD17">
            <v>-11856621.140000001</v>
          </cell>
          <cell r="AE17">
            <v>5107351.95</v>
          </cell>
          <cell r="AF17">
            <v>2219073.9300000002</v>
          </cell>
          <cell r="AG17">
            <v>2298329.7599999998</v>
          </cell>
          <cell r="AH17">
            <v>-4074377.13</v>
          </cell>
          <cell r="AI17">
            <v>5427651.1900000004</v>
          </cell>
          <cell r="AJ17">
            <v>6595897.96</v>
          </cell>
          <cell r="AK17">
            <v>197101486.83000001</v>
          </cell>
          <cell r="AL17">
            <v>1980386.96</v>
          </cell>
          <cell r="AM17">
            <v>-1985289.21</v>
          </cell>
          <cell r="AN17">
            <v>11047196.24</v>
          </cell>
          <cell r="AO17">
            <v>1371925.62</v>
          </cell>
          <cell r="AP17">
            <v>5846084.71</v>
          </cell>
          <cell r="AQ17">
            <v>119231.08</v>
          </cell>
          <cell r="AR17">
            <v>20445246.199999999</v>
          </cell>
          <cell r="AS17">
            <v>271462.87</v>
          </cell>
          <cell r="AT17">
            <v>6608453.6900000004</v>
          </cell>
          <cell r="AU17">
            <v>5872180.4100000001</v>
          </cell>
          <cell r="AV17">
            <v>830412.28</v>
          </cell>
          <cell r="AW17">
            <v>-741373.69</v>
          </cell>
          <cell r="AX17">
            <v>2929256.54</v>
          </cell>
          <cell r="AY17">
            <v>6651951.8899999997</v>
          </cell>
          <cell r="AZ17">
            <v>6073091.2300000004</v>
          </cell>
          <cell r="BA17">
            <v>-3986430.45</v>
          </cell>
          <cell r="BB17">
            <v>10623020.220000001</v>
          </cell>
          <cell r="BC17">
            <v>74322143.810000002</v>
          </cell>
          <cell r="BD17">
            <v>13666271.4</v>
          </cell>
          <cell r="BE17">
            <v>-203761.67</v>
          </cell>
          <cell r="BF17">
            <v>13785011.310000001</v>
          </cell>
          <cell r="BG17">
            <v>12870899.68</v>
          </cell>
          <cell r="BH17">
            <v>12846448.539999999</v>
          </cell>
          <cell r="BI17">
            <v>-1995410.9</v>
          </cell>
          <cell r="BJ17">
            <v>4640136.26</v>
          </cell>
          <cell r="BK17">
            <v>3264458.04</v>
          </cell>
          <cell r="BL17">
            <v>17733317.440000001</v>
          </cell>
          <cell r="BM17">
            <v>3648153.98</v>
          </cell>
          <cell r="BN17">
            <v>4716957.82</v>
          </cell>
          <cell r="BO17">
            <v>13451466.289999999</v>
          </cell>
          <cell r="BP17">
            <v>2375008.29</v>
          </cell>
          <cell r="BQ17">
            <v>11612122.83</v>
          </cell>
          <cell r="BR17">
            <v>-13470882.369999999</v>
          </cell>
          <cell r="BS17">
            <v>-958778.01</v>
          </cell>
          <cell r="BT17">
            <v>2122510.66</v>
          </cell>
          <cell r="BU17">
            <v>26636719.719999999</v>
          </cell>
          <cell r="BV17">
            <v>7366069.79</v>
          </cell>
          <cell r="BW17">
            <v>-2453773.46</v>
          </cell>
          <cell r="BX17">
            <v>2465662.86</v>
          </cell>
          <cell r="BY17">
            <v>6520120.8099999996</v>
          </cell>
          <cell r="BZ17">
            <v>3481781.59</v>
          </cell>
          <cell r="CA17">
            <v>6160515.3099999996</v>
          </cell>
          <cell r="CB17">
            <v>10591499.449999999</v>
          </cell>
          <cell r="CC17">
            <v>-5660825.8799999999</v>
          </cell>
          <cell r="CD17">
            <v>14224268.890000001</v>
          </cell>
          <cell r="CE17">
            <v>6112696.2699999996</v>
          </cell>
          <cell r="CF17">
            <v>3809569.71</v>
          </cell>
          <cell r="CG17">
            <v>1398939.45</v>
          </cell>
          <cell r="CH17">
            <v>1184884.3700000001</v>
          </cell>
          <cell r="CI17">
            <v>2448005.11</v>
          </cell>
          <cell r="CJ17">
            <v>-10825986.210000001</v>
          </cell>
          <cell r="CK17">
            <v>5581788.4100000001</v>
          </cell>
          <cell r="CL17">
            <v>3705786.76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1.จัดสรรก่อนSK"/>
      <sheetName val="2.จัดสรรหลังSK"/>
      <sheetName val="3.สรุปวงเงินเขต"/>
      <sheetName val="4.เขตปรับKและเกลี่ยเงินเพิ่มฯ"/>
      <sheetName val="5.ปรับเกลี่ย PP NonUC"/>
      <sheetName val="6.Printผลการปรับเกลี่ยส่ง"/>
    </sheetNames>
    <sheetDataSet>
      <sheetData sheetId="0"/>
      <sheetData sheetId="1"/>
      <sheetData sheetId="2"/>
      <sheetData sheetId="3"/>
      <sheetData sheetId="4">
        <row r="10">
          <cell r="E10" t="str">
            <v>11040</v>
          </cell>
          <cell r="F10" t="str">
            <v>รพ.บึงกาฬ</v>
          </cell>
          <cell r="G10">
            <v>1.1499999999999999</v>
          </cell>
          <cell r="H10"/>
          <cell r="I10">
            <v>1.1499999999999999</v>
          </cell>
          <cell r="J10">
            <v>77013</v>
          </cell>
          <cell r="K10">
            <v>1044.7900956981289</v>
          </cell>
          <cell r="L10">
            <v>194.57493111552594</v>
          </cell>
          <cell r="M10">
            <v>17006.694100000001</v>
          </cell>
          <cell r="N10">
            <v>422.09010000000001</v>
          </cell>
          <cell r="O10">
            <v>389.9769</v>
          </cell>
          <cell r="P10">
            <v>7057.7374925328113</v>
          </cell>
          <cell r="Q10">
            <v>80462419.640000001</v>
          </cell>
          <cell r="R10">
            <v>14984799.17</v>
          </cell>
          <cell r="S10">
            <v>138033099.78</v>
          </cell>
          <cell r="T10">
            <v>4052064.96</v>
          </cell>
          <cell r="U10">
            <v>3509792.1</v>
          </cell>
          <cell r="V10">
            <v>241042175.65000001</v>
          </cell>
          <cell r="W10">
            <v>81362845</v>
          </cell>
          <cell r="X10">
            <v>159679330.65000001</v>
          </cell>
          <cell r="Y10">
            <v>0</v>
          </cell>
          <cell r="Z10">
            <v>159679330.65000001</v>
          </cell>
          <cell r="AA10">
            <v>141805750.47</v>
          </cell>
          <cell r="AB10">
            <v>17873580.18</v>
          </cell>
          <cell r="AC10" t="str">
            <v>ผ่าน</v>
          </cell>
          <cell r="AD10"/>
          <cell r="AE10">
            <v>159679330.65000001</v>
          </cell>
          <cell r="AF10"/>
          <cell r="AG10"/>
          <cell r="AH10">
            <v>0</v>
          </cell>
          <cell r="AI10">
            <v>159679330.65000001</v>
          </cell>
          <cell r="AJ10">
            <v>159679330.65000001</v>
          </cell>
        </row>
        <row r="11">
          <cell r="E11" t="str">
            <v>11041</v>
          </cell>
          <cell r="F11" t="str">
            <v>รพ.พรเจริญ</v>
          </cell>
          <cell r="G11">
            <v>1.2</v>
          </cell>
          <cell r="H11"/>
          <cell r="I11">
            <v>1.2</v>
          </cell>
          <cell r="J11">
            <v>41867</v>
          </cell>
          <cell r="K11">
            <v>1234.4880074999403</v>
          </cell>
          <cell r="L11">
            <v>229.90303962548069</v>
          </cell>
          <cell r="M11">
            <v>1910.0536999999999</v>
          </cell>
          <cell r="N11">
            <v>44.394199999999998</v>
          </cell>
          <cell r="O11">
            <v>0</v>
          </cell>
          <cell r="P11">
            <v>7057.7374925328113</v>
          </cell>
          <cell r="Q11">
            <v>51684309.409999996</v>
          </cell>
          <cell r="R11">
            <v>9625350.5600000005</v>
          </cell>
          <cell r="S11">
            <v>16176788.84</v>
          </cell>
          <cell r="T11">
            <v>426184.32</v>
          </cell>
          <cell r="U11">
            <v>0</v>
          </cell>
          <cell r="V11">
            <v>77912633.129999995</v>
          </cell>
          <cell r="W11">
            <v>23585329</v>
          </cell>
          <cell r="X11">
            <v>54327304.130000003</v>
          </cell>
          <cell r="Y11">
            <v>0</v>
          </cell>
          <cell r="Z11">
            <v>54327304.130000003</v>
          </cell>
          <cell r="AA11">
            <v>50373065.100000001</v>
          </cell>
          <cell r="AB11">
            <v>3954239.03</v>
          </cell>
          <cell r="AC11" t="str">
            <v>ผ่าน</v>
          </cell>
          <cell r="AD11"/>
          <cell r="AE11">
            <v>54327304.130000003</v>
          </cell>
          <cell r="AF11"/>
          <cell r="AG11"/>
          <cell r="AH11">
            <v>0</v>
          </cell>
          <cell r="AI11">
            <v>54327304.130000003</v>
          </cell>
          <cell r="AJ11">
            <v>54327304.130000003</v>
          </cell>
        </row>
        <row r="12">
          <cell r="E12" t="str">
            <v>11043</v>
          </cell>
          <cell r="F12" t="str">
            <v>รพ.โซ่พิสัย</v>
          </cell>
          <cell r="G12">
            <v>1.1499999999999999</v>
          </cell>
          <cell r="H12"/>
          <cell r="I12">
            <v>1.1499999999999999</v>
          </cell>
          <cell r="J12">
            <v>48249</v>
          </cell>
          <cell r="K12">
            <v>1190.4635812141184</v>
          </cell>
          <cell r="L12">
            <v>221.70421604592843</v>
          </cell>
          <cell r="M12">
            <v>2365.1954999999998</v>
          </cell>
          <cell r="N12">
            <v>52.448999999999998</v>
          </cell>
          <cell r="O12">
            <v>0</v>
          </cell>
          <cell r="P12">
            <v>7057.7374925328113</v>
          </cell>
          <cell r="Q12">
            <v>57438677.329999998</v>
          </cell>
          <cell r="R12">
            <v>10697006.720000001</v>
          </cell>
          <cell r="S12">
            <v>19196868.109999999</v>
          </cell>
          <cell r="T12">
            <v>503510.4</v>
          </cell>
          <cell r="U12">
            <v>0</v>
          </cell>
          <cell r="V12">
            <v>87836062.560000002</v>
          </cell>
          <cell r="W12">
            <v>24854302</v>
          </cell>
          <cell r="X12">
            <v>62981760.560000002</v>
          </cell>
          <cell r="Y12">
            <v>0</v>
          </cell>
          <cell r="Z12">
            <v>62981760.560000002</v>
          </cell>
          <cell r="AA12">
            <v>58775349.25</v>
          </cell>
          <cell r="AB12">
            <v>4206411.3099999996</v>
          </cell>
          <cell r="AC12" t="str">
            <v>ผ่าน</v>
          </cell>
          <cell r="AD12"/>
          <cell r="AE12">
            <v>62981760.560000002</v>
          </cell>
          <cell r="AF12"/>
          <cell r="AG12"/>
          <cell r="AH12">
            <v>0</v>
          </cell>
          <cell r="AI12">
            <v>62981760.560000002</v>
          </cell>
          <cell r="AJ12">
            <v>62981760.560000002</v>
          </cell>
        </row>
        <row r="13">
          <cell r="E13" t="str">
            <v>11046</v>
          </cell>
          <cell r="F13" t="str">
            <v>รพ.เซกา</v>
          </cell>
          <cell r="G13">
            <v>1.1499999999999999</v>
          </cell>
          <cell r="H13"/>
          <cell r="I13">
            <v>1.1499999999999999</v>
          </cell>
          <cell r="J13">
            <v>53734</v>
          </cell>
          <cell r="K13">
            <v>1155.286945509361</v>
          </cell>
          <cell r="L13">
            <v>215.15314772769568</v>
          </cell>
          <cell r="M13">
            <v>5188.9453999999996</v>
          </cell>
          <cell r="N13">
            <v>76.522400000000005</v>
          </cell>
          <cell r="O13">
            <v>3.7869999999999999</v>
          </cell>
          <cell r="P13">
            <v>7057.7374925328113</v>
          </cell>
          <cell r="Q13">
            <v>62078188.729999997</v>
          </cell>
          <cell r="R13">
            <v>11561039.24</v>
          </cell>
          <cell r="S13">
            <v>42115546.579999998</v>
          </cell>
          <cell r="T13">
            <v>734615.04000000004</v>
          </cell>
          <cell r="U13">
            <v>34083</v>
          </cell>
          <cell r="V13">
            <v>116523472.59</v>
          </cell>
          <cell r="W13">
            <v>37007189</v>
          </cell>
          <cell r="X13">
            <v>79516283.590000004</v>
          </cell>
          <cell r="Y13">
            <v>0</v>
          </cell>
          <cell r="Z13">
            <v>79516283.590000004</v>
          </cell>
          <cell r="AA13">
            <v>75992932.700000003</v>
          </cell>
          <cell r="AB13">
            <v>3523350.89</v>
          </cell>
          <cell r="AC13" t="str">
            <v>ผ่าน</v>
          </cell>
          <cell r="AD13"/>
          <cell r="AE13">
            <v>79516283.590000004</v>
          </cell>
          <cell r="AF13"/>
          <cell r="AG13"/>
          <cell r="AH13">
            <v>0</v>
          </cell>
          <cell r="AI13">
            <v>79516283.590000004</v>
          </cell>
          <cell r="AJ13">
            <v>79516283.590000004</v>
          </cell>
        </row>
        <row r="14">
          <cell r="E14" t="str">
            <v>11047</v>
          </cell>
          <cell r="F14" t="str">
            <v>รพ.ปากคาด</v>
          </cell>
          <cell r="G14">
            <v>1.25</v>
          </cell>
          <cell r="H14"/>
          <cell r="I14">
            <v>1.25</v>
          </cell>
          <cell r="J14">
            <v>31408</v>
          </cell>
          <cell r="K14">
            <v>1322.899107552216</v>
          </cell>
          <cell r="L14">
            <v>246.36814951604686</v>
          </cell>
          <cell r="M14">
            <v>1959.0965000000001</v>
          </cell>
          <cell r="N14">
            <v>50.553899999999999</v>
          </cell>
          <cell r="O14">
            <v>0</v>
          </cell>
          <cell r="P14">
            <v>7057.7374925328113</v>
          </cell>
          <cell r="Q14">
            <v>41549615.170000002</v>
          </cell>
          <cell r="R14">
            <v>7737930.8399999999</v>
          </cell>
          <cell r="S14">
            <v>17283485.84</v>
          </cell>
          <cell r="T14">
            <v>485317.44</v>
          </cell>
          <cell r="U14">
            <v>0</v>
          </cell>
          <cell r="V14">
            <v>67056349.290000007</v>
          </cell>
          <cell r="W14">
            <v>23621921</v>
          </cell>
          <cell r="X14">
            <v>43434428.289999999</v>
          </cell>
          <cell r="Y14">
            <v>0</v>
          </cell>
          <cell r="Z14">
            <v>43434428.289999999</v>
          </cell>
          <cell r="AA14">
            <v>38637369.759999998</v>
          </cell>
          <cell r="AB14">
            <v>4797058.53</v>
          </cell>
          <cell r="AC14" t="str">
            <v>ผ่าน</v>
          </cell>
          <cell r="AD14"/>
          <cell r="AE14">
            <v>43434428.289999999</v>
          </cell>
          <cell r="AF14"/>
          <cell r="AG14"/>
          <cell r="AH14">
            <v>0</v>
          </cell>
          <cell r="AI14">
            <v>43434428.289999999</v>
          </cell>
          <cell r="AJ14">
            <v>43434428.289999999</v>
          </cell>
        </row>
        <row r="15">
          <cell r="E15" t="str">
            <v>11048</v>
          </cell>
          <cell r="F15" t="str">
            <v>รพ.บึงโขงหลง</v>
          </cell>
          <cell r="G15">
            <v>1.25</v>
          </cell>
          <cell r="H15"/>
          <cell r="I15">
            <v>1.25</v>
          </cell>
          <cell r="J15">
            <v>30604</v>
          </cell>
          <cell r="K15">
            <v>1331.812213436152</v>
          </cell>
          <cell r="L15">
            <v>248.02806855313031</v>
          </cell>
          <cell r="M15">
            <v>2274.6538999999998</v>
          </cell>
          <cell r="N15">
            <v>49.365699999999997</v>
          </cell>
          <cell r="O15">
            <v>0</v>
          </cell>
          <cell r="P15">
            <v>7057.7374925328113</v>
          </cell>
          <cell r="Q15">
            <v>40758780.979999997</v>
          </cell>
          <cell r="R15">
            <v>7590651.0099999998</v>
          </cell>
          <cell r="S15">
            <v>20067387.809999999</v>
          </cell>
          <cell r="T15">
            <v>473910.72</v>
          </cell>
          <cell r="U15">
            <v>0</v>
          </cell>
          <cell r="V15">
            <v>68890730.519999996</v>
          </cell>
          <cell r="W15">
            <v>20564560</v>
          </cell>
          <cell r="X15">
            <v>48326170.520000003</v>
          </cell>
          <cell r="Y15">
            <v>0</v>
          </cell>
          <cell r="Z15">
            <v>48326170.520000003</v>
          </cell>
          <cell r="AA15">
            <v>47853502.140000001</v>
          </cell>
          <cell r="AB15">
            <v>472668.38</v>
          </cell>
          <cell r="AC15" t="str">
            <v>ผ่าน</v>
          </cell>
          <cell r="AD15"/>
          <cell r="AE15">
            <v>48326170.520000003</v>
          </cell>
          <cell r="AF15"/>
          <cell r="AG15"/>
          <cell r="AH15">
            <v>0</v>
          </cell>
          <cell r="AI15">
            <v>48326170.520000003</v>
          </cell>
          <cell r="AJ15">
            <v>48326170.520000003</v>
          </cell>
        </row>
        <row r="16">
          <cell r="E16" t="str">
            <v>11049</v>
          </cell>
          <cell r="F16" t="str">
            <v>รพ.ศรีวิไล</v>
          </cell>
          <cell r="G16">
            <v>1.25</v>
          </cell>
          <cell r="H16"/>
          <cell r="I16">
            <v>1.25</v>
          </cell>
          <cell r="J16">
            <v>31783</v>
          </cell>
          <cell r="K16">
            <v>1318.8960891042382</v>
          </cell>
          <cell r="L16">
            <v>245.62265330522607</v>
          </cell>
          <cell r="M16">
            <v>1504.6258</v>
          </cell>
          <cell r="N16">
            <v>23.980499999999999</v>
          </cell>
          <cell r="O16">
            <v>0</v>
          </cell>
          <cell r="P16">
            <v>7057.7374925328113</v>
          </cell>
          <cell r="Q16">
            <v>41918474.399999999</v>
          </cell>
          <cell r="R16">
            <v>7806624.79</v>
          </cell>
          <cell r="S16">
            <v>13274067.75</v>
          </cell>
          <cell r="T16">
            <v>230212.8</v>
          </cell>
          <cell r="U16">
            <v>0</v>
          </cell>
          <cell r="V16">
            <v>63229379.739999995</v>
          </cell>
          <cell r="W16">
            <v>19726330</v>
          </cell>
          <cell r="X16">
            <v>43503049.740000002</v>
          </cell>
          <cell r="Y16">
            <v>0</v>
          </cell>
          <cell r="Z16">
            <v>43503049.740000002</v>
          </cell>
          <cell r="AA16">
            <v>42279072.32</v>
          </cell>
          <cell r="AB16">
            <v>1223977.42</v>
          </cell>
          <cell r="AC16" t="str">
            <v>ผ่าน</v>
          </cell>
          <cell r="AD16"/>
          <cell r="AE16">
            <v>43503049.740000002</v>
          </cell>
          <cell r="AF16"/>
          <cell r="AG16"/>
          <cell r="AH16">
            <v>0</v>
          </cell>
          <cell r="AI16">
            <v>43503049.740000002</v>
          </cell>
          <cell r="AJ16">
            <v>43503049.740000002</v>
          </cell>
        </row>
        <row r="17">
          <cell r="E17" t="str">
            <v>11050</v>
          </cell>
          <cell r="F17" t="str">
            <v>รพ.บุ่งคล้า</v>
          </cell>
          <cell r="G17">
            <v>1.35</v>
          </cell>
          <cell r="H17"/>
          <cell r="I17">
            <v>1.35</v>
          </cell>
          <cell r="J17">
            <v>11275</v>
          </cell>
          <cell r="K17">
            <v>1529.5980682926829</v>
          </cell>
          <cell r="L17">
            <v>284.86242305986696</v>
          </cell>
          <cell r="M17">
            <v>691.48199999999997</v>
          </cell>
          <cell r="N17">
            <v>14.2354</v>
          </cell>
          <cell r="O17">
            <v>0</v>
          </cell>
          <cell r="P17">
            <v>7057.7374925328113</v>
          </cell>
          <cell r="Q17">
            <v>17246218.219999999</v>
          </cell>
          <cell r="R17">
            <v>3211823.82</v>
          </cell>
          <cell r="S17">
            <v>6588402.8899999997</v>
          </cell>
          <cell r="T17">
            <v>136659.84</v>
          </cell>
          <cell r="U17">
            <v>0</v>
          </cell>
          <cell r="V17">
            <v>27183104.77</v>
          </cell>
          <cell r="W17">
            <v>11026873</v>
          </cell>
          <cell r="X17">
            <v>16156231.77</v>
          </cell>
          <cell r="Y17">
            <v>4115378.4</v>
          </cell>
          <cell r="Z17">
            <v>20271610.170000002</v>
          </cell>
          <cell r="AA17">
            <v>20271610.170000002</v>
          </cell>
          <cell r="AB17">
            <v>0</v>
          </cell>
          <cell r="AC17" t="str">
            <v>ผ่าน</v>
          </cell>
          <cell r="AD17"/>
          <cell r="AE17">
            <v>20271610.170000002</v>
          </cell>
          <cell r="AF17"/>
          <cell r="AG17"/>
          <cell r="AH17">
            <v>0</v>
          </cell>
          <cell r="AI17">
            <v>20271610.170000002</v>
          </cell>
          <cell r="AJ17">
            <v>20271610.170000002</v>
          </cell>
        </row>
        <row r="18">
          <cell r="E18"/>
          <cell r="F18"/>
          <cell r="G18"/>
          <cell r="H18"/>
          <cell r="I18"/>
          <cell r="J18">
            <v>325933</v>
          </cell>
          <cell r="K18"/>
          <cell r="L18"/>
          <cell r="M18">
            <v>32900.746899999998</v>
          </cell>
          <cell r="N18">
            <v>733.59119999999996</v>
          </cell>
          <cell r="O18">
            <v>393.76389999999998</v>
          </cell>
          <cell r="P18"/>
          <cell r="Q18">
            <v>393136683.88</v>
          </cell>
          <cell r="R18">
            <v>73215226.149999991</v>
          </cell>
          <cell r="S18">
            <v>272735647.60000002</v>
          </cell>
          <cell r="T18">
            <v>7042475.5200000005</v>
          </cell>
          <cell r="U18">
            <v>3543875.1</v>
          </cell>
          <cell r="V18">
            <v>749673908.24999988</v>
          </cell>
          <cell r="W18">
            <v>241749349</v>
          </cell>
          <cell r="X18">
            <v>507924559.25000006</v>
          </cell>
          <cell r="Y18">
            <v>4115378.4</v>
          </cell>
          <cell r="Z18">
            <v>512039937.6500001</v>
          </cell>
          <cell r="AA18">
            <v>475988651.90999997</v>
          </cell>
          <cell r="AB18">
            <v>36051285.740000002</v>
          </cell>
          <cell r="AC18"/>
          <cell r="AD18">
            <v>0</v>
          </cell>
          <cell r="AE18">
            <v>512039937.6500001</v>
          </cell>
          <cell r="AF18">
            <v>0</v>
          </cell>
          <cell r="AG18">
            <v>0</v>
          </cell>
          <cell r="AH18">
            <v>0</v>
          </cell>
          <cell r="AI18">
            <v>512039937.6500001</v>
          </cell>
          <cell r="AJ18">
            <v>512039937.6500001</v>
          </cell>
        </row>
        <row r="19">
          <cell r="E19" t="str">
            <v>10704</v>
          </cell>
          <cell r="F19" t="str">
            <v>รพ.หนองบัวลำภู</v>
          </cell>
          <cell r="G19">
            <v>1.1000000000000001</v>
          </cell>
          <cell r="H19"/>
          <cell r="I19">
            <v>1.1000000000000001</v>
          </cell>
          <cell r="J19">
            <v>99555</v>
          </cell>
          <cell r="K19">
            <v>1025.5695571292251</v>
          </cell>
          <cell r="L19">
            <v>184.33322856712371</v>
          </cell>
          <cell r="M19">
            <v>22667</v>
          </cell>
          <cell r="N19">
            <v>595.24159999999995</v>
          </cell>
          <cell r="O19">
            <v>852.57910000000004</v>
          </cell>
          <cell r="P19">
            <v>7057.7374925328113</v>
          </cell>
          <cell r="Q19">
            <v>102100577.26000001</v>
          </cell>
          <cell r="R19">
            <v>18351294.57</v>
          </cell>
          <cell r="S19">
            <v>175975509.22999999</v>
          </cell>
          <cell r="T19">
            <v>5714319.3600000003</v>
          </cell>
          <cell r="U19">
            <v>7673211.9000000004</v>
          </cell>
          <cell r="V19">
            <v>309814912.31999999</v>
          </cell>
          <cell r="W19">
            <v>133961124</v>
          </cell>
          <cell r="X19">
            <v>175853788.31999999</v>
          </cell>
          <cell r="Y19">
            <v>0</v>
          </cell>
          <cell r="Z19">
            <v>175853788.31999999</v>
          </cell>
          <cell r="AA19">
            <v>161664447.96000001</v>
          </cell>
          <cell r="AB19">
            <v>14189340.359999999</v>
          </cell>
          <cell r="AC19" t="str">
            <v>ผ่าน</v>
          </cell>
          <cell r="AD19"/>
          <cell r="AE19">
            <v>175853788.31999999</v>
          </cell>
          <cell r="AF19"/>
          <cell r="AG19"/>
          <cell r="AH19">
            <v>0</v>
          </cell>
          <cell r="AI19">
            <v>175853788.31999999</v>
          </cell>
          <cell r="AJ19">
            <v>175853788.31999999</v>
          </cell>
        </row>
        <row r="20">
          <cell r="E20" t="str">
            <v>10991</v>
          </cell>
          <cell r="F20" t="str">
            <v>รพ.นากลาง</v>
          </cell>
          <cell r="G20">
            <v>1.1000000000000001</v>
          </cell>
          <cell r="H20"/>
          <cell r="I20">
            <v>1.1000000000000001</v>
          </cell>
          <cell r="J20">
            <v>69676</v>
          </cell>
          <cell r="K20">
            <v>1121.9997029106148</v>
          </cell>
          <cell r="L20">
            <v>201.66533426143866</v>
          </cell>
          <cell r="M20">
            <v>3318.1509999999998</v>
          </cell>
          <cell r="N20">
            <v>94.749399999999994</v>
          </cell>
          <cell r="O20">
            <v>0</v>
          </cell>
          <cell r="P20">
            <v>7057.7374925328113</v>
          </cell>
          <cell r="Q20">
            <v>78176451.299999997</v>
          </cell>
          <cell r="R20">
            <v>14051233.83</v>
          </cell>
          <cell r="S20">
            <v>25760502.579999998</v>
          </cell>
          <cell r="T20">
            <v>909594.24</v>
          </cell>
          <cell r="U20">
            <v>0</v>
          </cell>
          <cell r="V20">
            <v>118897781.94999999</v>
          </cell>
          <cell r="W20">
            <v>40038916</v>
          </cell>
          <cell r="X20">
            <v>78858865.950000003</v>
          </cell>
          <cell r="Y20">
            <v>0</v>
          </cell>
          <cell r="Z20">
            <v>78858865.950000003</v>
          </cell>
          <cell r="AA20">
            <v>69974810.620000005</v>
          </cell>
          <cell r="AB20">
            <v>8884055.3300000001</v>
          </cell>
          <cell r="AC20" t="str">
            <v>ผ่าน</v>
          </cell>
          <cell r="AD20"/>
          <cell r="AE20">
            <v>78858865.950000003</v>
          </cell>
          <cell r="AF20"/>
          <cell r="AG20"/>
          <cell r="AH20">
            <v>0</v>
          </cell>
          <cell r="AI20">
            <v>78858865.950000003</v>
          </cell>
          <cell r="AJ20">
            <v>78858865.950000003</v>
          </cell>
        </row>
        <row r="21">
          <cell r="E21" t="str">
            <v>10992</v>
          </cell>
          <cell r="F21" t="str">
            <v>รพ.โนนสัง</v>
          </cell>
          <cell r="G21">
            <v>1.2</v>
          </cell>
          <cell r="H21"/>
          <cell r="I21">
            <v>1.2</v>
          </cell>
          <cell r="J21">
            <v>46962</v>
          </cell>
          <cell r="K21">
            <v>1253.3261136663687</v>
          </cell>
          <cell r="L21">
            <v>225.26960478684893</v>
          </cell>
          <cell r="M21">
            <v>1847.4011</v>
          </cell>
          <cell r="N21">
            <v>44.162300000000002</v>
          </cell>
          <cell r="O21">
            <v>0</v>
          </cell>
          <cell r="P21">
            <v>7057.7374925328113</v>
          </cell>
          <cell r="Q21">
            <v>58858700.950000003</v>
          </cell>
          <cell r="R21">
            <v>10579111.18</v>
          </cell>
          <cell r="S21">
            <v>15646166.26</v>
          </cell>
          <cell r="T21">
            <v>423958.08</v>
          </cell>
          <cell r="U21">
            <v>0</v>
          </cell>
          <cell r="V21">
            <v>85507936.469999999</v>
          </cell>
          <cell r="W21">
            <v>30637707</v>
          </cell>
          <cell r="X21">
            <v>54870229.469999999</v>
          </cell>
          <cell r="Y21">
            <v>0</v>
          </cell>
          <cell r="Z21">
            <v>54870229.469999999</v>
          </cell>
          <cell r="AA21">
            <v>50461523.189999998</v>
          </cell>
          <cell r="AB21">
            <v>4408706.28</v>
          </cell>
          <cell r="AC21" t="str">
            <v>ผ่าน</v>
          </cell>
          <cell r="AD21"/>
          <cell r="AE21">
            <v>54870229.469999999</v>
          </cell>
          <cell r="AF21"/>
          <cell r="AG21"/>
          <cell r="AH21">
            <v>0</v>
          </cell>
          <cell r="AI21">
            <v>54870229.469999999</v>
          </cell>
          <cell r="AJ21">
            <v>54870229.469999999</v>
          </cell>
        </row>
        <row r="22">
          <cell r="E22" t="str">
            <v>10993</v>
          </cell>
          <cell r="F22" t="str">
            <v>รพ.ศรีบุญเรือง</v>
          </cell>
          <cell r="G22">
            <v>1.1000000000000001</v>
          </cell>
          <cell r="H22"/>
          <cell r="I22">
            <v>1.1000000000000001</v>
          </cell>
          <cell r="J22">
            <v>82808</v>
          </cell>
          <cell r="K22">
            <v>1073.2206193846005</v>
          </cell>
          <cell r="L22">
            <v>192.89790769007826</v>
          </cell>
          <cell r="M22">
            <v>4798.1688999999997</v>
          </cell>
          <cell r="N22">
            <v>221.82910000000001</v>
          </cell>
          <cell r="O22">
            <v>0</v>
          </cell>
          <cell r="P22">
            <v>7057.7374925328113</v>
          </cell>
          <cell r="Q22">
            <v>88871253.049999997</v>
          </cell>
          <cell r="R22">
            <v>15973489.939999999</v>
          </cell>
          <cell r="S22">
            <v>37250638.25</v>
          </cell>
          <cell r="T22">
            <v>2129559.36</v>
          </cell>
          <cell r="U22">
            <v>0</v>
          </cell>
          <cell r="V22">
            <v>144224940.60000002</v>
          </cell>
          <cell r="W22">
            <v>46878239</v>
          </cell>
          <cell r="X22">
            <v>97346701.599999994</v>
          </cell>
          <cell r="Y22">
            <v>0</v>
          </cell>
          <cell r="Z22">
            <v>97346701.599999994</v>
          </cell>
          <cell r="AA22">
            <v>92416576.489999995</v>
          </cell>
          <cell r="AB22">
            <v>4930125.1100000003</v>
          </cell>
          <cell r="AC22" t="str">
            <v>ผ่าน</v>
          </cell>
          <cell r="AD22"/>
          <cell r="AE22">
            <v>97346701.599999994</v>
          </cell>
          <cell r="AF22"/>
          <cell r="AG22"/>
          <cell r="AH22">
            <v>0</v>
          </cell>
          <cell r="AI22">
            <v>97346701.599999994</v>
          </cell>
          <cell r="AJ22">
            <v>97346701.599999994</v>
          </cell>
        </row>
        <row r="23">
          <cell r="E23" t="str">
            <v>10994</v>
          </cell>
          <cell r="F23" t="str">
            <v>รพ.สุวรรณคูหา</v>
          </cell>
          <cell r="G23">
            <v>1.1499999999999999</v>
          </cell>
          <cell r="H23"/>
          <cell r="I23">
            <v>1.1499999999999999</v>
          </cell>
          <cell r="J23">
            <v>53254</v>
          </cell>
          <cell r="K23">
            <v>1211.4224407556239</v>
          </cell>
          <cell r="L23">
            <v>217.73794682089607</v>
          </cell>
          <cell r="M23">
            <v>2332.6136000000001</v>
          </cell>
          <cell r="N23">
            <v>53.698</v>
          </cell>
          <cell r="O23">
            <v>0</v>
          </cell>
          <cell r="P23">
            <v>7057.7374925328113</v>
          </cell>
          <cell r="Q23">
            <v>64513090.659999996</v>
          </cell>
          <cell r="R23">
            <v>11595416.619999999</v>
          </cell>
          <cell r="S23">
            <v>18932420.34</v>
          </cell>
          <cell r="T23">
            <v>515500.79999999999</v>
          </cell>
          <cell r="U23">
            <v>0</v>
          </cell>
          <cell r="V23">
            <v>95556428.420000002</v>
          </cell>
          <cell r="W23">
            <v>31139506</v>
          </cell>
          <cell r="X23">
            <v>64416922.420000002</v>
          </cell>
          <cell r="Y23">
            <v>0</v>
          </cell>
          <cell r="Z23">
            <v>64416922.420000002</v>
          </cell>
          <cell r="AA23">
            <v>63654050.57</v>
          </cell>
          <cell r="AB23">
            <v>762871.85</v>
          </cell>
          <cell r="AC23" t="str">
            <v>ผ่าน</v>
          </cell>
          <cell r="AD23"/>
          <cell r="AE23">
            <v>64416922.420000002</v>
          </cell>
          <cell r="AF23"/>
          <cell r="AG23"/>
          <cell r="AH23">
            <v>0</v>
          </cell>
          <cell r="AI23">
            <v>64416922.420000002</v>
          </cell>
          <cell r="AJ23">
            <v>64416922.420000002</v>
          </cell>
        </row>
        <row r="24">
          <cell r="E24" t="str">
            <v>23367</v>
          </cell>
          <cell r="F24" t="str">
            <v>รพ.นาวัง เฉลิมพระเกียรติ 80 พรรษา</v>
          </cell>
          <cell r="G24">
            <v>1.3</v>
          </cell>
          <cell r="H24"/>
          <cell r="I24">
            <v>1.3</v>
          </cell>
          <cell r="J24">
            <v>29003</v>
          </cell>
          <cell r="K24">
            <v>1407.0858890459608</v>
          </cell>
          <cell r="L24">
            <v>252.9059904147847</v>
          </cell>
          <cell r="M24">
            <v>1602.3444</v>
          </cell>
          <cell r="N24">
            <v>22.819800000000001</v>
          </cell>
          <cell r="O24">
            <v>0</v>
          </cell>
          <cell r="P24">
            <v>7057.7374925328113</v>
          </cell>
          <cell r="Q24">
            <v>40809712.039999999</v>
          </cell>
          <cell r="R24">
            <v>7335032.4400000004</v>
          </cell>
          <cell r="S24">
            <v>14701603.84</v>
          </cell>
          <cell r="T24">
            <v>219070.07999999999</v>
          </cell>
          <cell r="U24">
            <v>0</v>
          </cell>
          <cell r="V24">
            <v>63065418.399999991</v>
          </cell>
          <cell r="W24">
            <v>17889506</v>
          </cell>
          <cell r="X24">
            <v>45175912.399999999</v>
          </cell>
          <cell r="Y24">
            <v>0</v>
          </cell>
          <cell r="Z24">
            <v>45175912.399999999</v>
          </cell>
          <cell r="AA24">
            <v>40982035.439999998</v>
          </cell>
          <cell r="AB24">
            <v>4193876.96</v>
          </cell>
          <cell r="AC24" t="str">
            <v>ผ่าน</v>
          </cell>
          <cell r="AD24"/>
          <cell r="AE24">
            <v>45175912.399999999</v>
          </cell>
          <cell r="AF24"/>
          <cell r="AG24"/>
          <cell r="AH24">
            <v>0</v>
          </cell>
          <cell r="AI24">
            <v>45175912.399999999</v>
          </cell>
          <cell r="AJ24">
            <v>45175912.399999999</v>
          </cell>
        </row>
        <row r="25">
          <cell r="E25"/>
          <cell r="F25"/>
          <cell r="G25"/>
          <cell r="H25"/>
          <cell r="I25"/>
          <cell r="J25">
            <v>381258</v>
          </cell>
          <cell r="K25"/>
          <cell r="L25"/>
          <cell r="M25">
            <v>36565.678999999996</v>
          </cell>
          <cell r="N25">
            <v>1032.5001999999999</v>
          </cell>
          <cell r="O25">
            <v>852.57910000000004</v>
          </cell>
          <cell r="P25"/>
          <cell r="Q25">
            <v>433329785.26000005</v>
          </cell>
          <cell r="R25">
            <v>77885578.579999998</v>
          </cell>
          <cell r="S25">
            <v>288266840.49999994</v>
          </cell>
          <cell r="T25">
            <v>9912001.9200000018</v>
          </cell>
          <cell r="U25">
            <v>7673211.9000000004</v>
          </cell>
          <cell r="V25">
            <v>817067418.15999997</v>
          </cell>
          <cell r="W25">
            <v>300544998</v>
          </cell>
          <cell r="X25">
            <v>516522420.16000003</v>
          </cell>
          <cell r="Y25">
            <v>0</v>
          </cell>
          <cell r="Z25">
            <v>516522420.16000003</v>
          </cell>
          <cell r="AA25">
            <v>479153444.26999998</v>
          </cell>
          <cell r="AB25">
            <v>37368975.890000001</v>
          </cell>
          <cell r="AC25"/>
          <cell r="AD25">
            <v>0</v>
          </cell>
          <cell r="AE25">
            <v>516522420.16000003</v>
          </cell>
          <cell r="AF25">
            <v>0</v>
          </cell>
          <cell r="AG25">
            <v>0</v>
          </cell>
          <cell r="AH25">
            <v>0</v>
          </cell>
          <cell r="AI25">
            <v>516522420.16000003</v>
          </cell>
          <cell r="AJ25">
            <v>516522420.16000003</v>
          </cell>
        </row>
        <row r="26">
          <cell r="E26" t="str">
            <v>10671</v>
          </cell>
          <cell r="F26" t="str">
            <v>รพ.อุดรธานี</v>
          </cell>
          <cell r="G26">
            <v>1</v>
          </cell>
          <cell r="H26"/>
          <cell r="I26">
            <v>1</v>
          </cell>
          <cell r="J26">
            <v>257542</v>
          </cell>
          <cell r="K26">
            <v>817.13851037888969</v>
          </cell>
          <cell r="L26">
            <v>149.15200231418564</v>
          </cell>
          <cell r="M26">
            <v>118240.8075</v>
          </cell>
          <cell r="N26">
            <v>2770.3712999999998</v>
          </cell>
          <cell r="O26">
            <v>3014.2811000000002</v>
          </cell>
          <cell r="P26">
            <v>7057.7374925328113</v>
          </cell>
          <cell r="Q26">
            <v>210447486.24000001</v>
          </cell>
          <cell r="R26">
            <v>38412904.979999997</v>
          </cell>
          <cell r="S26">
            <v>834512579.80999994</v>
          </cell>
          <cell r="T26">
            <v>26595564.48</v>
          </cell>
          <cell r="U26">
            <v>27128529.899999999</v>
          </cell>
          <cell r="V26">
            <v>1137097065.4100001</v>
          </cell>
          <cell r="W26">
            <v>452339354</v>
          </cell>
          <cell r="X26">
            <v>684757711.40999997</v>
          </cell>
          <cell r="Y26">
            <v>0</v>
          </cell>
          <cell r="Z26">
            <v>684757711.40999997</v>
          </cell>
          <cell r="AA26">
            <v>675079399.49000001</v>
          </cell>
          <cell r="AB26">
            <v>9678311.9199999999</v>
          </cell>
          <cell r="AC26" t="str">
            <v>ผ่าน</v>
          </cell>
          <cell r="AD26"/>
          <cell r="AE26">
            <v>684757711.40999997</v>
          </cell>
          <cell r="AF26"/>
          <cell r="AG26"/>
          <cell r="AH26">
            <v>0</v>
          </cell>
          <cell r="AI26">
            <v>684757711.40999997</v>
          </cell>
          <cell r="AJ26">
            <v>684757711.40999997</v>
          </cell>
        </row>
        <row r="27">
          <cell r="E27" t="str">
            <v>11013</v>
          </cell>
          <cell r="F27" t="str">
            <v>รพ.กุดจับ</v>
          </cell>
          <cell r="G27">
            <v>1.1499999999999999</v>
          </cell>
          <cell r="H27"/>
          <cell r="I27">
            <v>1.1499999999999999</v>
          </cell>
          <cell r="J27">
            <v>51670</v>
          </cell>
          <cell r="K27">
            <v>1204.8639328430422</v>
          </cell>
          <cell r="L27">
            <v>219.9233861041223</v>
          </cell>
          <cell r="M27">
            <v>2591.1801999999998</v>
          </cell>
          <cell r="N27">
            <v>36.265500000000003</v>
          </cell>
          <cell r="O27">
            <v>0</v>
          </cell>
          <cell r="P27">
            <v>7057.7374925328113</v>
          </cell>
          <cell r="Q27">
            <v>62255319.409999996</v>
          </cell>
          <cell r="R27">
            <v>11363441.359999999</v>
          </cell>
          <cell r="S27">
            <v>21031049.870000001</v>
          </cell>
          <cell r="T27">
            <v>348148.8</v>
          </cell>
          <cell r="U27">
            <v>0</v>
          </cell>
          <cell r="V27">
            <v>94997959.439999998</v>
          </cell>
          <cell r="W27">
            <v>30939108</v>
          </cell>
          <cell r="X27">
            <v>64058851.439999998</v>
          </cell>
          <cell r="Y27">
            <v>0</v>
          </cell>
          <cell r="Z27">
            <v>64058851.439999998</v>
          </cell>
          <cell r="AA27">
            <v>53063873.299999997</v>
          </cell>
          <cell r="AB27">
            <v>10994978.140000001</v>
          </cell>
          <cell r="AC27" t="str">
            <v>ผ่าน</v>
          </cell>
          <cell r="AD27"/>
          <cell r="AE27">
            <v>64058851.439999998</v>
          </cell>
          <cell r="AF27"/>
          <cell r="AG27"/>
          <cell r="AH27">
            <v>0</v>
          </cell>
          <cell r="AI27">
            <v>64058851.439999998</v>
          </cell>
          <cell r="AJ27">
            <v>64058851.439999998</v>
          </cell>
        </row>
        <row r="28">
          <cell r="E28" t="str">
            <v>11014</v>
          </cell>
          <cell r="F28" t="str">
            <v>รพ.หนองวัวซอ</v>
          </cell>
          <cell r="G28">
            <v>1.2</v>
          </cell>
          <cell r="H28"/>
          <cell r="I28">
            <v>1.2</v>
          </cell>
          <cell r="J28">
            <v>49879</v>
          </cell>
          <cell r="K28">
            <v>1217.5784971631347</v>
          </cell>
          <cell r="L28">
            <v>222.2441710940476</v>
          </cell>
          <cell r="M28">
            <v>2295.5652</v>
          </cell>
          <cell r="N28">
            <v>47.308300000000003</v>
          </cell>
          <cell r="O28">
            <v>0</v>
          </cell>
          <cell r="P28">
            <v>7057.7374925328113</v>
          </cell>
          <cell r="Q28">
            <v>60731597.859999999</v>
          </cell>
          <cell r="R28">
            <v>11085317.01</v>
          </cell>
          <cell r="S28">
            <v>19441795.600000001</v>
          </cell>
          <cell r="T28">
            <v>454159.68</v>
          </cell>
          <cell r="U28">
            <v>0</v>
          </cell>
          <cell r="V28">
            <v>91712870.150000006</v>
          </cell>
          <cell r="W28">
            <v>35794492</v>
          </cell>
          <cell r="X28">
            <v>55918378.149999999</v>
          </cell>
          <cell r="Y28">
            <v>0</v>
          </cell>
          <cell r="Z28">
            <v>55918378.149999999</v>
          </cell>
          <cell r="AA28">
            <v>50812503.729999997</v>
          </cell>
          <cell r="AB28">
            <v>5105874.42</v>
          </cell>
          <cell r="AC28" t="str">
            <v>ผ่าน</v>
          </cell>
          <cell r="AD28"/>
          <cell r="AE28">
            <v>55918378.149999999</v>
          </cell>
          <cell r="AF28"/>
          <cell r="AG28"/>
          <cell r="AH28">
            <v>0</v>
          </cell>
          <cell r="AI28">
            <v>55918378.149999999</v>
          </cell>
          <cell r="AJ28">
            <v>55918378.149999999</v>
          </cell>
        </row>
        <row r="29">
          <cell r="E29" t="str">
            <v>11015</v>
          </cell>
          <cell r="F29" t="str">
            <v>รพ.กุมภวาปี</v>
          </cell>
          <cell r="G29">
            <v>1.1499999999999999</v>
          </cell>
          <cell r="H29"/>
          <cell r="I29">
            <v>1.1499999999999999</v>
          </cell>
          <cell r="J29">
            <v>84440</v>
          </cell>
          <cell r="K29">
            <v>1052.9981630743723</v>
          </cell>
          <cell r="L29">
            <v>192.20338098057792</v>
          </cell>
          <cell r="M29">
            <v>13595.438</v>
          </cell>
          <cell r="N29">
            <v>381.3956</v>
          </cell>
          <cell r="O29">
            <v>18.091799999999999</v>
          </cell>
          <cell r="P29">
            <v>7057.7374925328113</v>
          </cell>
          <cell r="Q29">
            <v>88915164.890000001</v>
          </cell>
          <cell r="R29">
            <v>16229653.49</v>
          </cell>
          <cell r="S29">
            <v>110345987.31999999</v>
          </cell>
          <cell r="T29">
            <v>3661397.76</v>
          </cell>
          <cell r="U29">
            <v>162826.20000000001</v>
          </cell>
          <cell r="V29">
            <v>219315029.65999997</v>
          </cell>
          <cell r="W29">
            <v>86189991</v>
          </cell>
          <cell r="X29">
            <v>133125038.66</v>
          </cell>
          <cell r="Y29">
            <v>0</v>
          </cell>
          <cell r="Z29">
            <v>133125038.66</v>
          </cell>
          <cell r="AA29">
            <v>115826590.02</v>
          </cell>
          <cell r="AB29">
            <v>17298448.640000001</v>
          </cell>
          <cell r="AC29" t="str">
            <v>ผ่าน</v>
          </cell>
          <cell r="AD29"/>
          <cell r="AE29">
            <v>133125038.66</v>
          </cell>
          <cell r="AF29"/>
          <cell r="AG29"/>
          <cell r="AH29">
            <v>0</v>
          </cell>
          <cell r="AI29">
            <v>133125038.66</v>
          </cell>
          <cell r="AJ29">
            <v>133125038.66</v>
          </cell>
        </row>
        <row r="30">
          <cell r="E30" t="str">
            <v>11016</v>
          </cell>
          <cell r="F30" t="str">
            <v>รพ.ห้วยเกิ้ง</v>
          </cell>
          <cell r="G30">
            <v>1.5</v>
          </cell>
          <cell r="H30"/>
          <cell r="I30">
            <v>1.5</v>
          </cell>
          <cell r="J30">
            <v>4003</v>
          </cell>
          <cell r="K30">
            <v>1690.1131926055459</v>
          </cell>
          <cell r="L30">
            <v>308.49576067949039</v>
          </cell>
          <cell r="M30">
            <v>38.576900000000002</v>
          </cell>
          <cell r="N30">
            <v>0.76090000000000002</v>
          </cell>
          <cell r="O30">
            <v>0</v>
          </cell>
          <cell r="P30">
            <v>7057.7374925328113</v>
          </cell>
          <cell r="Q30">
            <v>6765523.1100000003</v>
          </cell>
          <cell r="R30">
            <v>1234908.53</v>
          </cell>
          <cell r="S30">
            <v>408398.8</v>
          </cell>
          <cell r="T30">
            <v>7304.64</v>
          </cell>
          <cell r="U30">
            <v>0</v>
          </cell>
          <cell r="V30">
            <v>8416135.0800000019</v>
          </cell>
          <cell r="W30">
            <v>5978599</v>
          </cell>
          <cell r="X30">
            <v>2437536.08</v>
          </cell>
          <cell r="Y30">
            <v>8381895.6100000003</v>
          </cell>
          <cell r="Z30">
            <v>10819431.689999999</v>
          </cell>
          <cell r="AA30">
            <v>10819431.689999999</v>
          </cell>
          <cell r="AB30">
            <v>0</v>
          </cell>
          <cell r="AC30" t="str">
            <v>ผ่าน</v>
          </cell>
          <cell r="AD30"/>
          <cell r="AE30">
            <v>10819431.689999999</v>
          </cell>
          <cell r="AF30"/>
          <cell r="AG30"/>
          <cell r="AH30">
            <v>0</v>
          </cell>
          <cell r="AI30">
            <v>10819431.689999999</v>
          </cell>
          <cell r="AJ30">
            <v>10819431.689999999</v>
          </cell>
        </row>
        <row r="31">
          <cell r="E31" t="str">
            <v>11017</v>
          </cell>
          <cell r="F31" t="str">
            <v>รพ.โนนสะอาด</v>
          </cell>
          <cell r="G31">
            <v>1.25</v>
          </cell>
          <cell r="H31"/>
          <cell r="I31">
            <v>1.25</v>
          </cell>
          <cell r="J31">
            <v>37281</v>
          </cell>
          <cell r="K31">
            <v>1308.7417633647167</v>
          </cell>
          <cell r="L31">
            <v>238.88416968428959</v>
          </cell>
          <cell r="M31">
            <v>2169.4890999999998</v>
          </cell>
          <cell r="N31">
            <v>34.862499999999997</v>
          </cell>
          <cell r="O31">
            <v>6.1119000000000003</v>
          </cell>
          <cell r="P31">
            <v>7057.7374925328113</v>
          </cell>
          <cell r="Q31">
            <v>48791201.68</v>
          </cell>
          <cell r="R31">
            <v>8905840.7300000004</v>
          </cell>
          <cell r="S31">
            <v>19139605.870000001</v>
          </cell>
          <cell r="T31">
            <v>334680</v>
          </cell>
          <cell r="U31">
            <v>55007.1</v>
          </cell>
          <cell r="V31">
            <v>77226335.379999995</v>
          </cell>
          <cell r="W31">
            <v>25544558</v>
          </cell>
          <cell r="X31">
            <v>51681777.380000003</v>
          </cell>
          <cell r="Y31">
            <v>0</v>
          </cell>
          <cell r="Z31">
            <v>51681777.380000003</v>
          </cell>
          <cell r="AA31">
            <v>43442237.090000004</v>
          </cell>
          <cell r="AB31">
            <v>8239540.29</v>
          </cell>
          <cell r="AC31" t="str">
            <v>ผ่าน</v>
          </cell>
          <cell r="AD31"/>
          <cell r="AE31">
            <v>51681777.380000003</v>
          </cell>
          <cell r="AF31"/>
          <cell r="AG31"/>
          <cell r="AH31">
            <v>0</v>
          </cell>
          <cell r="AI31">
            <v>51681777.380000003</v>
          </cell>
          <cell r="AJ31">
            <v>51681777.380000003</v>
          </cell>
        </row>
        <row r="32">
          <cell r="E32" t="str">
            <v>11018</v>
          </cell>
          <cell r="F32" t="str">
            <v>รพ.หนองหาน</v>
          </cell>
          <cell r="G32">
            <v>1.1000000000000001</v>
          </cell>
          <cell r="H32"/>
          <cell r="I32">
            <v>1.1000000000000001</v>
          </cell>
          <cell r="J32">
            <v>91463</v>
          </cell>
          <cell r="K32">
            <v>1033.1110924636191</v>
          </cell>
          <cell r="L32">
            <v>188.57340115675188</v>
          </cell>
          <cell r="M32">
            <v>6241.1603999999998</v>
          </cell>
          <cell r="N32">
            <v>88.013599999999997</v>
          </cell>
          <cell r="O32">
            <v>8.5539000000000005</v>
          </cell>
          <cell r="P32">
            <v>7057.7374925328113</v>
          </cell>
          <cell r="Q32">
            <v>94491439.849999994</v>
          </cell>
          <cell r="R32">
            <v>17247488.989999998</v>
          </cell>
          <cell r="S32">
            <v>48453318.619999997</v>
          </cell>
          <cell r="T32">
            <v>844930.56000000006</v>
          </cell>
          <cell r="U32">
            <v>76985.100000000006</v>
          </cell>
          <cell r="V32">
            <v>161114163.11999997</v>
          </cell>
          <cell r="W32">
            <v>61936995</v>
          </cell>
          <cell r="X32">
            <v>99177168.120000005</v>
          </cell>
          <cell r="Y32">
            <v>0</v>
          </cell>
          <cell r="Z32">
            <v>99177168.120000005</v>
          </cell>
          <cell r="AA32">
            <v>94298119.930000007</v>
          </cell>
          <cell r="AB32">
            <v>4879048.1900000004</v>
          </cell>
          <cell r="AC32" t="str">
            <v>ผ่าน</v>
          </cell>
          <cell r="AD32"/>
          <cell r="AE32">
            <v>99177168.120000005</v>
          </cell>
          <cell r="AF32"/>
          <cell r="AG32"/>
          <cell r="AH32">
            <v>0</v>
          </cell>
          <cell r="AI32">
            <v>99177168.120000005</v>
          </cell>
          <cell r="AJ32">
            <v>99177168.120000005</v>
          </cell>
        </row>
        <row r="33">
          <cell r="E33" t="str">
            <v>11019</v>
          </cell>
          <cell r="F33" t="str">
            <v>รพ.ทุ่งฝน</v>
          </cell>
          <cell r="G33">
            <v>1.3</v>
          </cell>
          <cell r="H33"/>
          <cell r="I33">
            <v>1.3</v>
          </cell>
          <cell r="J33">
            <v>25221</v>
          </cell>
          <cell r="K33">
            <v>1417.6217251496769</v>
          </cell>
          <cell r="L33">
            <v>258.75799056341936</v>
          </cell>
          <cell r="M33">
            <v>1172.5636</v>
          </cell>
          <cell r="N33">
            <v>12.6966</v>
          </cell>
          <cell r="O33">
            <v>0</v>
          </cell>
          <cell r="P33">
            <v>7057.7374925328113</v>
          </cell>
          <cell r="Q33">
            <v>35753837.530000001</v>
          </cell>
          <cell r="R33">
            <v>6526135.2800000003</v>
          </cell>
          <cell r="S33">
            <v>10758340.039999999</v>
          </cell>
          <cell r="T33">
            <v>121887.36</v>
          </cell>
          <cell r="U33">
            <v>0</v>
          </cell>
          <cell r="V33">
            <v>53160200.210000001</v>
          </cell>
          <cell r="W33">
            <v>18806534</v>
          </cell>
          <cell r="X33">
            <v>34353666.210000001</v>
          </cell>
          <cell r="Y33">
            <v>0</v>
          </cell>
          <cell r="Z33">
            <v>34353666.210000001</v>
          </cell>
          <cell r="AA33">
            <v>29892014.600000001</v>
          </cell>
          <cell r="AB33">
            <v>4461651.6100000003</v>
          </cell>
          <cell r="AC33" t="str">
            <v>ผ่าน</v>
          </cell>
          <cell r="AD33"/>
          <cell r="AE33">
            <v>34353666.210000001</v>
          </cell>
          <cell r="AF33"/>
          <cell r="AG33"/>
          <cell r="AH33">
            <v>0</v>
          </cell>
          <cell r="AI33">
            <v>34353666.210000001</v>
          </cell>
          <cell r="AJ33">
            <v>34353666.210000001</v>
          </cell>
        </row>
        <row r="34">
          <cell r="E34" t="str">
            <v>11020</v>
          </cell>
          <cell r="F34" t="str">
            <v>รพ.ไชยวาน</v>
          </cell>
          <cell r="G34">
            <v>1.3</v>
          </cell>
          <cell r="H34"/>
          <cell r="I34">
            <v>1.3</v>
          </cell>
          <cell r="J34">
            <v>29856</v>
          </cell>
          <cell r="K34">
            <v>1381.2101346463023</v>
          </cell>
          <cell r="L34">
            <v>252.11179561897106</v>
          </cell>
          <cell r="M34">
            <v>1118.5631000000001</v>
          </cell>
          <cell r="N34">
            <v>20.002199999999998</v>
          </cell>
          <cell r="O34">
            <v>0</v>
          </cell>
          <cell r="P34">
            <v>7057.7374925328113</v>
          </cell>
          <cell r="Q34">
            <v>41237409.780000001</v>
          </cell>
          <cell r="R34">
            <v>7527049.7699999996</v>
          </cell>
          <cell r="S34">
            <v>10262881.93</v>
          </cell>
          <cell r="T34">
            <v>192021.12</v>
          </cell>
          <cell r="U34">
            <v>0</v>
          </cell>
          <cell r="V34">
            <v>59219362.599999994</v>
          </cell>
          <cell r="W34">
            <v>16526510</v>
          </cell>
          <cell r="X34">
            <v>42692852.600000001</v>
          </cell>
          <cell r="Y34">
            <v>0</v>
          </cell>
          <cell r="Z34">
            <v>42692852.600000001</v>
          </cell>
          <cell r="AA34">
            <v>37897510.049999997</v>
          </cell>
          <cell r="AB34">
            <v>4795342.55</v>
          </cell>
          <cell r="AC34" t="str">
            <v>ผ่าน</v>
          </cell>
          <cell r="AD34"/>
          <cell r="AE34">
            <v>42692852.600000001</v>
          </cell>
          <cell r="AF34"/>
          <cell r="AG34"/>
          <cell r="AH34">
            <v>0</v>
          </cell>
          <cell r="AI34">
            <v>42692852.600000001</v>
          </cell>
          <cell r="AJ34">
            <v>42692852.600000001</v>
          </cell>
        </row>
        <row r="35">
          <cell r="E35" t="str">
            <v>11021</v>
          </cell>
          <cell r="F35" t="str">
            <v>รพ.ศรีธาตุ</v>
          </cell>
          <cell r="G35">
            <v>1.25</v>
          </cell>
          <cell r="H35"/>
          <cell r="I35">
            <v>1.25</v>
          </cell>
          <cell r="J35">
            <v>36781</v>
          </cell>
          <cell r="K35">
            <v>1312.7475522688344</v>
          </cell>
          <cell r="L35">
            <v>239.61534487914957</v>
          </cell>
          <cell r="M35">
            <v>1688.8957</v>
          </cell>
          <cell r="N35">
            <v>27.6968</v>
          </cell>
          <cell r="O35">
            <v>0</v>
          </cell>
          <cell r="P35">
            <v>7057.7374925328113</v>
          </cell>
          <cell r="Q35">
            <v>48284167.719999999</v>
          </cell>
          <cell r="R35">
            <v>8813292</v>
          </cell>
          <cell r="S35">
            <v>14899727.939999999</v>
          </cell>
          <cell r="T35">
            <v>265889.28000000003</v>
          </cell>
          <cell r="U35">
            <v>0</v>
          </cell>
          <cell r="V35">
            <v>72263076.939999998</v>
          </cell>
          <cell r="W35">
            <v>24608625</v>
          </cell>
          <cell r="X35">
            <v>47654451.939999998</v>
          </cell>
          <cell r="Y35">
            <v>0</v>
          </cell>
          <cell r="Z35">
            <v>47654451.939999998</v>
          </cell>
          <cell r="AA35">
            <v>43219597.390000001</v>
          </cell>
          <cell r="AB35">
            <v>4434854.55</v>
          </cell>
          <cell r="AC35" t="str">
            <v>ผ่าน</v>
          </cell>
          <cell r="AD35"/>
          <cell r="AE35">
            <v>47654451.939999998</v>
          </cell>
          <cell r="AF35"/>
          <cell r="AG35"/>
          <cell r="AH35">
            <v>0</v>
          </cell>
          <cell r="AI35">
            <v>47654451.939999998</v>
          </cell>
          <cell r="AJ35">
            <v>47654451.939999998</v>
          </cell>
        </row>
        <row r="36">
          <cell r="E36" t="str">
            <v>11022</v>
          </cell>
          <cell r="F36" t="str">
            <v>รพ.วังสามหมอ</v>
          </cell>
          <cell r="G36">
            <v>1.2</v>
          </cell>
          <cell r="H36"/>
          <cell r="I36">
            <v>1.2</v>
          </cell>
          <cell r="J36">
            <v>43659</v>
          </cell>
          <cell r="K36">
            <v>1258.6115263748597</v>
          </cell>
          <cell r="L36">
            <v>229.73391534391533</v>
          </cell>
          <cell r="M36">
            <v>2450.2330999999999</v>
          </cell>
          <cell r="N36">
            <v>56.857900000000001</v>
          </cell>
          <cell r="O36">
            <v>0</v>
          </cell>
          <cell r="P36">
            <v>7057.7374925328113</v>
          </cell>
          <cell r="Q36">
            <v>54949720.630000003</v>
          </cell>
          <cell r="R36">
            <v>10029953.01</v>
          </cell>
          <cell r="S36">
            <v>20751722.27</v>
          </cell>
          <cell r="T36">
            <v>545835.84</v>
          </cell>
          <cell r="U36">
            <v>0</v>
          </cell>
          <cell r="V36">
            <v>86277231.75</v>
          </cell>
          <cell r="W36">
            <v>29015155</v>
          </cell>
          <cell r="X36">
            <v>57262076.75</v>
          </cell>
          <cell r="Y36">
            <v>0</v>
          </cell>
          <cell r="Z36">
            <v>57262076.75</v>
          </cell>
          <cell r="AA36">
            <v>54153762.259999998</v>
          </cell>
          <cell r="AB36">
            <v>3108314.49</v>
          </cell>
          <cell r="AC36" t="str">
            <v>ผ่าน</v>
          </cell>
          <cell r="AD36"/>
          <cell r="AE36">
            <v>57262076.75</v>
          </cell>
          <cell r="AF36"/>
          <cell r="AG36"/>
          <cell r="AH36">
            <v>0</v>
          </cell>
          <cell r="AI36">
            <v>57262076.75</v>
          </cell>
          <cell r="AJ36">
            <v>57262076.75</v>
          </cell>
        </row>
        <row r="37">
          <cell r="E37" t="str">
            <v>11023</v>
          </cell>
          <cell r="F37" t="str">
            <v>รพ.บ้านผือ</v>
          </cell>
          <cell r="G37">
            <v>1.1000000000000001</v>
          </cell>
          <cell r="H37"/>
          <cell r="I37">
            <v>1.1000000000000001</v>
          </cell>
          <cell r="J37">
            <v>86983</v>
          </cell>
          <cell r="K37">
            <v>1045.683580354782</v>
          </cell>
          <cell r="L37">
            <v>190.86825287699895</v>
          </cell>
          <cell r="M37">
            <v>6250.7851000000001</v>
          </cell>
          <cell r="N37">
            <v>106.669</v>
          </cell>
          <cell r="O37">
            <v>0</v>
          </cell>
          <cell r="P37">
            <v>7057.7374925328113</v>
          </cell>
          <cell r="Q37">
            <v>90956694.870000005</v>
          </cell>
          <cell r="R37">
            <v>16602293.24</v>
          </cell>
          <cell r="S37">
            <v>48528040.299999997</v>
          </cell>
          <cell r="T37">
            <v>1024022.4</v>
          </cell>
          <cell r="U37">
            <v>0</v>
          </cell>
          <cell r="V37">
            <v>157111050.81</v>
          </cell>
          <cell r="W37">
            <v>52899492</v>
          </cell>
          <cell r="X37">
            <v>104211558.81</v>
          </cell>
          <cell r="Y37">
            <v>0</v>
          </cell>
          <cell r="Z37">
            <v>104211558.81</v>
          </cell>
          <cell r="AA37">
            <v>95892018.519999996</v>
          </cell>
          <cell r="AB37">
            <v>8319540.29</v>
          </cell>
          <cell r="AC37" t="str">
            <v>ผ่าน</v>
          </cell>
          <cell r="AD37"/>
          <cell r="AE37">
            <v>104211558.81</v>
          </cell>
          <cell r="AF37"/>
          <cell r="AG37"/>
          <cell r="AH37">
            <v>0</v>
          </cell>
          <cell r="AI37">
            <v>104211558.81</v>
          </cell>
          <cell r="AJ37">
            <v>104211558.81</v>
          </cell>
        </row>
        <row r="38">
          <cell r="E38" t="str">
            <v>11024</v>
          </cell>
          <cell r="F38" t="str">
            <v>รพ.น้ำโสม</v>
          </cell>
          <cell r="G38">
            <v>1.1499999999999999</v>
          </cell>
          <cell r="H38"/>
          <cell r="I38">
            <v>1.1499999999999999</v>
          </cell>
          <cell r="J38">
            <v>47093</v>
          </cell>
          <cell r="K38">
            <v>1234.617404285138</v>
          </cell>
          <cell r="L38">
            <v>225.35427685643305</v>
          </cell>
          <cell r="M38">
            <v>2908.6091000000001</v>
          </cell>
          <cell r="N38">
            <v>61.230200000000004</v>
          </cell>
          <cell r="O38">
            <v>0</v>
          </cell>
          <cell r="P38">
            <v>7057.7374925328113</v>
          </cell>
          <cell r="Q38">
            <v>58141837.420000002</v>
          </cell>
          <cell r="R38">
            <v>10612608.960000001</v>
          </cell>
          <cell r="S38">
            <v>23607429.66</v>
          </cell>
          <cell r="T38">
            <v>587809.92000000004</v>
          </cell>
          <cell r="U38">
            <v>0</v>
          </cell>
          <cell r="V38">
            <v>92949685.959999993</v>
          </cell>
          <cell r="W38">
            <v>29109654</v>
          </cell>
          <cell r="X38">
            <v>63840031.960000001</v>
          </cell>
          <cell r="Y38">
            <v>0</v>
          </cell>
          <cell r="Z38">
            <v>63840031.960000001</v>
          </cell>
          <cell r="AA38">
            <v>63063158.920000002</v>
          </cell>
          <cell r="AB38">
            <v>776873.04</v>
          </cell>
          <cell r="AC38" t="str">
            <v>ผ่าน</v>
          </cell>
          <cell r="AD38"/>
          <cell r="AE38">
            <v>63840031.960000001</v>
          </cell>
          <cell r="AF38"/>
          <cell r="AG38"/>
          <cell r="AH38">
            <v>0</v>
          </cell>
          <cell r="AI38">
            <v>63840031.960000001</v>
          </cell>
          <cell r="AJ38">
            <v>63840031.960000001</v>
          </cell>
        </row>
        <row r="39">
          <cell r="E39" t="str">
            <v>11025</v>
          </cell>
          <cell r="F39" t="str">
            <v>รพ.เพ็ญ</v>
          </cell>
          <cell r="G39">
            <v>1.1000000000000001</v>
          </cell>
          <cell r="H39"/>
          <cell r="I39">
            <v>1.1000000000000001</v>
          </cell>
          <cell r="J39">
            <v>88597</v>
          </cell>
          <cell r="K39">
            <v>1041.2589608000271</v>
          </cell>
          <cell r="L39">
            <v>190.06062857658839</v>
          </cell>
          <cell r="M39">
            <v>5100.3122999999996</v>
          </cell>
          <cell r="N39">
            <v>77.556100000000001</v>
          </cell>
          <cell r="O39">
            <v>0</v>
          </cell>
          <cell r="P39">
            <v>7057.7374925328113</v>
          </cell>
          <cell r="Q39">
            <v>92252420.150000006</v>
          </cell>
          <cell r="R39">
            <v>16838801.510000002</v>
          </cell>
          <cell r="S39">
            <v>39596331.649999999</v>
          </cell>
          <cell r="T39">
            <v>744538.56</v>
          </cell>
          <cell r="U39">
            <v>0</v>
          </cell>
          <cell r="V39">
            <v>149432091.87</v>
          </cell>
          <cell r="W39">
            <v>45003150</v>
          </cell>
          <cell r="X39">
            <v>104428941.87</v>
          </cell>
          <cell r="Y39">
            <v>0</v>
          </cell>
          <cell r="Z39">
            <v>104428941.87</v>
          </cell>
          <cell r="AA39">
            <v>100638305.91</v>
          </cell>
          <cell r="AB39">
            <v>3790635.96</v>
          </cell>
          <cell r="AC39" t="str">
            <v>ผ่าน</v>
          </cell>
          <cell r="AD39"/>
          <cell r="AE39">
            <v>104428941.87</v>
          </cell>
          <cell r="AF39"/>
          <cell r="AG39"/>
          <cell r="AH39">
            <v>0</v>
          </cell>
          <cell r="AI39">
            <v>104428941.87</v>
          </cell>
          <cell r="AJ39">
            <v>104428941.87</v>
          </cell>
        </row>
        <row r="40">
          <cell r="E40" t="str">
            <v>11026</v>
          </cell>
          <cell r="F40" t="str">
            <v>รพ.สร้างคอม</v>
          </cell>
          <cell r="G40">
            <v>1.3</v>
          </cell>
          <cell r="H40"/>
          <cell r="I40">
            <v>1.3</v>
          </cell>
          <cell r="J40">
            <v>22357</v>
          </cell>
          <cell r="K40">
            <v>1447.6673350628439</v>
          </cell>
          <cell r="L40">
            <v>264.24220467862415</v>
          </cell>
          <cell r="M40">
            <v>1282.1799000000001</v>
          </cell>
          <cell r="N40">
            <v>8.1761999999999997</v>
          </cell>
          <cell r="O40">
            <v>0</v>
          </cell>
          <cell r="P40">
            <v>7057.7374925328113</v>
          </cell>
          <cell r="Q40">
            <v>32365498.609999999</v>
          </cell>
          <cell r="R40">
            <v>5907662.9699999997</v>
          </cell>
          <cell r="S40">
            <v>11764076.1</v>
          </cell>
          <cell r="T40">
            <v>78491.520000000004</v>
          </cell>
          <cell r="U40">
            <v>0</v>
          </cell>
          <cell r="V40">
            <v>50115729.200000003</v>
          </cell>
          <cell r="W40">
            <v>16974712</v>
          </cell>
          <cell r="X40">
            <v>33141017.199999999</v>
          </cell>
          <cell r="Y40">
            <v>0</v>
          </cell>
          <cell r="Z40">
            <v>33141017.199999999</v>
          </cell>
          <cell r="AA40">
            <v>29779806.800000001</v>
          </cell>
          <cell r="AB40">
            <v>3361210.4</v>
          </cell>
          <cell r="AC40" t="str">
            <v>ผ่าน</v>
          </cell>
          <cell r="AD40"/>
          <cell r="AE40">
            <v>33141017.199999999</v>
          </cell>
          <cell r="AF40"/>
          <cell r="AG40"/>
          <cell r="AH40">
            <v>0</v>
          </cell>
          <cell r="AI40">
            <v>33141017.199999999</v>
          </cell>
          <cell r="AJ40">
            <v>33141017.199999999</v>
          </cell>
        </row>
        <row r="41">
          <cell r="E41" t="str">
            <v>11027</v>
          </cell>
          <cell r="F41" t="str">
            <v>รพ.หนองแสง</v>
          </cell>
          <cell r="G41">
            <v>1.3</v>
          </cell>
          <cell r="H41"/>
          <cell r="I41">
            <v>1.3</v>
          </cell>
          <cell r="J41">
            <v>21081</v>
          </cell>
          <cell r="K41">
            <v>1463.6824391632276</v>
          </cell>
          <cell r="L41">
            <v>267.16543617475452</v>
          </cell>
          <cell r="M41">
            <v>1011.5075000000001</v>
          </cell>
          <cell r="N41">
            <v>17.324999999999999</v>
          </cell>
          <cell r="O41">
            <v>0</v>
          </cell>
          <cell r="P41">
            <v>7057.7374925328113</v>
          </cell>
          <cell r="Q41">
            <v>30855889.5</v>
          </cell>
          <cell r="R41">
            <v>5632114.5599999996</v>
          </cell>
          <cell r="S41">
            <v>9280641.0800000001</v>
          </cell>
          <cell r="T41">
            <v>166320</v>
          </cell>
          <cell r="U41">
            <v>0</v>
          </cell>
          <cell r="V41">
            <v>45934965.140000001</v>
          </cell>
          <cell r="W41">
            <v>19266437</v>
          </cell>
          <cell r="X41">
            <v>26668528.140000001</v>
          </cell>
          <cell r="Y41">
            <v>0</v>
          </cell>
          <cell r="Z41">
            <v>26668528.140000001</v>
          </cell>
          <cell r="AA41">
            <v>24909655.239999998</v>
          </cell>
          <cell r="AB41">
            <v>1758872.9</v>
          </cell>
          <cell r="AC41" t="str">
            <v>ผ่าน</v>
          </cell>
          <cell r="AD41"/>
          <cell r="AE41">
            <v>26668528.140000001</v>
          </cell>
          <cell r="AF41"/>
          <cell r="AG41"/>
          <cell r="AH41">
            <v>0</v>
          </cell>
          <cell r="AI41">
            <v>26668528.140000001</v>
          </cell>
          <cell r="AJ41">
            <v>26668528.140000001</v>
          </cell>
        </row>
        <row r="42">
          <cell r="E42" t="str">
            <v>11028</v>
          </cell>
          <cell r="F42" t="str">
            <v>รพ.นายูง</v>
          </cell>
          <cell r="G42">
            <v>1.3</v>
          </cell>
          <cell r="H42"/>
          <cell r="I42">
            <v>1.3</v>
          </cell>
          <cell r="J42">
            <v>23849</v>
          </cell>
          <cell r="K42">
            <v>1431.11463080213</v>
          </cell>
          <cell r="L42">
            <v>261.22084573776681</v>
          </cell>
          <cell r="M42">
            <v>1333.4483</v>
          </cell>
          <cell r="N42">
            <v>18.182600000000001</v>
          </cell>
          <cell r="O42">
            <v>0</v>
          </cell>
          <cell r="P42">
            <v>7057.7374925328113</v>
          </cell>
          <cell r="Q42">
            <v>34130652.829999998</v>
          </cell>
          <cell r="R42">
            <v>6229855.9500000002</v>
          </cell>
          <cell r="S42">
            <v>12234466.539999999</v>
          </cell>
          <cell r="T42">
            <v>174552.95999999999</v>
          </cell>
          <cell r="U42">
            <v>0</v>
          </cell>
          <cell r="V42">
            <v>52769528.280000001</v>
          </cell>
          <cell r="W42">
            <v>17072059</v>
          </cell>
          <cell r="X42">
            <v>35697469.280000001</v>
          </cell>
          <cell r="Y42">
            <v>0</v>
          </cell>
          <cell r="Z42">
            <v>35697469.280000001</v>
          </cell>
          <cell r="AA42">
            <v>32939445.239999998</v>
          </cell>
          <cell r="AB42">
            <v>2758024.04</v>
          </cell>
          <cell r="AC42" t="str">
            <v>ผ่าน</v>
          </cell>
          <cell r="AD42"/>
          <cell r="AE42">
            <v>35697469.280000001</v>
          </cell>
          <cell r="AF42"/>
          <cell r="AG42"/>
          <cell r="AH42">
            <v>0</v>
          </cell>
          <cell r="AI42">
            <v>35697469.280000001</v>
          </cell>
          <cell r="AJ42">
            <v>35697469.280000001</v>
          </cell>
        </row>
        <row r="43">
          <cell r="E43" t="str">
            <v>11029</v>
          </cell>
          <cell r="F43" t="str">
            <v>รพ.พิบูลย์รักษ์</v>
          </cell>
          <cell r="G43">
            <v>1.35</v>
          </cell>
          <cell r="H43"/>
          <cell r="I43">
            <v>1.35</v>
          </cell>
          <cell r="J43">
            <v>19487</v>
          </cell>
          <cell r="K43">
            <v>1482.1859906604402</v>
          </cell>
          <cell r="L43">
            <v>270.54288294760613</v>
          </cell>
          <cell r="M43">
            <v>1482.5989</v>
          </cell>
          <cell r="N43">
            <v>23.538900000000002</v>
          </cell>
          <cell r="O43">
            <v>0</v>
          </cell>
          <cell r="P43">
            <v>7057.7374925328113</v>
          </cell>
          <cell r="Q43">
            <v>28883358.399999999</v>
          </cell>
          <cell r="R43">
            <v>5272069.16</v>
          </cell>
          <cell r="S43">
            <v>14126121.57</v>
          </cell>
          <cell r="T43">
            <v>225973.44</v>
          </cell>
          <cell r="U43">
            <v>0</v>
          </cell>
          <cell r="V43">
            <v>48507522.57</v>
          </cell>
          <cell r="W43">
            <v>16407203</v>
          </cell>
          <cell r="X43">
            <v>32100319.57</v>
          </cell>
          <cell r="Y43">
            <v>0</v>
          </cell>
          <cell r="Z43">
            <v>32100319.57</v>
          </cell>
          <cell r="AA43">
            <v>27844293.32</v>
          </cell>
          <cell r="AB43">
            <v>4256026.25</v>
          </cell>
          <cell r="AC43" t="str">
            <v>ผ่าน</v>
          </cell>
          <cell r="AD43"/>
          <cell r="AE43">
            <v>32100319.57</v>
          </cell>
          <cell r="AF43"/>
          <cell r="AG43"/>
          <cell r="AH43">
            <v>0</v>
          </cell>
          <cell r="AI43">
            <v>32100319.57</v>
          </cell>
          <cell r="AJ43">
            <v>32100319.57</v>
          </cell>
        </row>
        <row r="44">
          <cell r="E44" t="str">
            <v>11446</v>
          </cell>
          <cell r="F44" t="str">
            <v>รพร.บ้านดุง</v>
          </cell>
          <cell r="G44">
            <v>1.1000000000000001</v>
          </cell>
          <cell r="H44"/>
          <cell r="I44">
            <v>1.1000000000000001</v>
          </cell>
          <cell r="J44">
            <v>98360</v>
          </cell>
          <cell r="K44">
            <v>1013.9991832045547</v>
          </cell>
          <cell r="L44">
            <v>185.08491104107361</v>
          </cell>
          <cell r="M44">
            <v>6844.8869000000004</v>
          </cell>
          <cell r="N44">
            <v>155.17359999999999</v>
          </cell>
          <cell r="O44">
            <v>42.033099999999997</v>
          </cell>
          <cell r="P44">
            <v>7057.7374925328113</v>
          </cell>
          <cell r="Q44">
            <v>99736959.659999996</v>
          </cell>
          <cell r="R44">
            <v>18204951.850000001</v>
          </cell>
          <cell r="S44">
            <v>53140356.439999998</v>
          </cell>
          <cell r="T44">
            <v>1489666.56</v>
          </cell>
          <cell r="U44">
            <v>378297.9</v>
          </cell>
          <cell r="V44">
            <v>172950232.41</v>
          </cell>
          <cell r="W44">
            <v>52965204</v>
          </cell>
          <cell r="X44">
            <v>119985028.41</v>
          </cell>
          <cell r="Y44">
            <v>5775461.0999999996</v>
          </cell>
          <cell r="Z44">
            <v>125760489.51000001</v>
          </cell>
          <cell r="AA44">
            <v>125760489.51000001</v>
          </cell>
          <cell r="AB44">
            <v>0</v>
          </cell>
          <cell r="AC44" t="str">
            <v>ผ่าน</v>
          </cell>
          <cell r="AD44"/>
          <cell r="AE44">
            <v>125760489.51000001</v>
          </cell>
          <cell r="AF44"/>
          <cell r="AG44"/>
          <cell r="AH44">
            <v>0</v>
          </cell>
          <cell r="AI44">
            <v>125760489.51000001</v>
          </cell>
          <cell r="AJ44">
            <v>125760489.51000001</v>
          </cell>
        </row>
        <row r="45">
          <cell r="E45" t="str">
            <v>25058</v>
          </cell>
          <cell r="F45" t="str">
            <v>รพ.กู่แก้ว</v>
          </cell>
          <cell r="G45">
            <v>1.35</v>
          </cell>
          <cell r="H45"/>
          <cell r="I45">
            <v>1.35</v>
          </cell>
          <cell r="J45">
            <v>18138</v>
          </cell>
          <cell r="K45">
            <v>1491.8617399933839</v>
          </cell>
          <cell r="L45">
            <v>272.30899382511853</v>
          </cell>
          <cell r="M45">
            <v>940.37959999999998</v>
          </cell>
          <cell r="N45">
            <v>8.8940999999999999</v>
          </cell>
          <cell r="O45">
            <v>0</v>
          </cell>
          <cell r="P45">
            <v>7057.7374925328113</v>
          </cell>
          <cell r="Q45">
            <v>27059388.239999998</v>
          </cell>
          <cell r="R45">
            <v>4939140.53</v>
          </cell>
          <cell r="S45">
            <v>8959885.9600000009</v>
          </cell>
          <cell r="T45">
            <v>85383.360000000001</v>
          </cell>
          <cell r="U45">
            <v>0</v>
          </cell>
          <cell r="V45">
            <v>41043798.090000004</v>
          </cell>
          <cell r="W45">
            <v>10295914</v>
          </cell>
          <cell r="X45">
            <v>30747884.09</v>
          </cell>
          <cell r="Y45">
            <v>0</v>
          </cell>
          <cell r="Z45">
            <v>30747884.09</v>
          </cell>
          <cell r="AA45">
            <v>25728529.120000001</v>
          </cell>
          <cell r="AB45">
            <v>5019354.97</v>
          </cell>
          <cell r="AC45" t="str">
            <v>ผ่าน</v>
          </cell>
          <cell r="AD45"/>
          <cell r="AE45">
            <v>30747884.09</v>
          </cell>
          <cell r="AF45"/>
          <cell r="AG45"/>
          <cell r="AH45">
            <v>0</v>
          </cell>
          <cell r="AI45">
            <v>30747884.09</v>
          </cell>
          <cell r="AJ45">
            <v>30747884.09</v>
          </cell>
        </row>
        <row r="46">
          <cell r="E46" t="str">
            <v>25059</v>
          </cell>
          <cell r="F46" t="str">
            <v>รพ.ประจักษ์ศิลปาคม</v>
          </cell>
          <cell r="G46">
            <v>1.35</v>
          </cell>
          <cell r="H46"/>
          <cell r="I46">
            <v>1.35</v>
          </cell>
          <cell r="J46">
            <v>19247</v>
          </cell>
          <cell r="K46">
            <v>1483.8082121889126</v>
          </cell>
          <cell r="L46">
            <v>270.83898633553281</v>
          </cell>
          <cell r="M46">
            <v>727.15110000000004</v>
          </cell>
          <cell r="N46">
            <v>17.854199999999999</v>
          </cell>
          <cell r="O46">
            <v>0</v>
          </cell>
          <cell r="P46">
            <v>7057.7374925328113</v>
          </cell>
          <cell r="Q46">
            <v>28558856.66</v>
          </cell>
          <cell r="R46">
            <v>5212837.97</v>
          </cell>
          <cell r="S46">
            <v>6928256.2400000002</v>
          </cell>
          <cell r="T46">
            <v>171400.32000000001</v>
          </cell>
          <cell r="U46">
            <v>0</v>
          </cell>
          <cell r="V46">
            <v>40871351.190000005</v>
          </cell>
          <cell r="W46">
            <v>12712059</v>
          </cell>
          <cell r="X46">
            <v>28159292.190000001</v>
          </cell>
          <cell r="Y46">
            <v>0</v>
          </cell>
          <cell r="Z46">
            <v>28159292.190000001</v>
          </cell>
          <cell r="AA46">
            <v>24168543.140000001</v>
          </cell>
          <cell r="AB46">
            <v>3990749.05</v>
          </cell>
          <cell r="AC46" t="str">
            <v>ผ่าน</v>
          </cell>
          <cell r="AD46"/>
          <cell r="AE46">
            <v>28159292.190000001</v>
          </cell>
          <cell r="AF46"/>
          <cell r="AG46"/>
          <cell r="AH46">
            <v>0</v>
          </cell>
          <cell r="AI46">
            <v>28159292.190000001</v>
          </cell>
          <cell r="AJ46">
            <v>28159292.190000001</v>
          </cell>
        </row>
        <row r="47">
          <cell r="E47"/>
          <cell r="F47"/>
          <cell r="G47"/>
          <cell r="H47"/>
          <cell r="I47"/>
          <cell r="J47">
            <v>1156987</v>
          </cell>
          <cell r="K47"/>
          <cell r="L47"/>
          <cell r="M47">
            <v>179484.33149999997</v>
          </cell>
          <cell r="N47">
            <v>3970.8311000000003</v>
          </cell>
          <cell r="O47">
            <v>3089.0718000000002</v>
          </cell>
          <cell r="P47"/>
          <cell r="Q47">
            <v>1275564425.0400002</v>
          </cell>
          <cell r="R47">
            <v>232828321.84999996</v>
          </cell>
          <cell r="S47">
            <v>1338171013.6099999</v>
          </cell>
          <cell r="T47">
            <v>38119978.56000001</v>
          </cell>
          <cell r="U47">
            <v>27801646.199999999</v>
          </cell>
          <cell r="V47">
            <v>2912485385.2600002</v>
          </cell>
          <cell r="W47">
            <v>1060385805</v>
          </cell>
          <cell r="X47">
            <v>1852099580.2599998</v>
          </cell>
          <cell r="Y47">
            <v>14157356.710000001</v>
          </cell>
          <cell r="Z47">
            <v>1866256936.9699998</v>
          </cell>
          <cell r="AA47">
            <v>1759229285.2700002</v>
          </cell>
          <cell r="AB47">
            <v>107027651.70000002</v>
          </cell>
          <cell r="AC47"/>
          <cell r="AD47">
            <v>0</v>
          </cell>
          <cell r="AE47">
            <v>1866256936.9699998</v>
          </cell>
          <cell r="AF47">
            <v>0</v>
          </cell>
          <cell r="AG47">
            <v>0</v>
          </cell>
          <cell r="AH47">
            <v>0</v>
          </cell>
          <cell r="AI47">
            <v>1866256936.9699998</v>
          </cell>
          <cell r="AJ47">
            <v>1866256936.9699998</v>
          </cell>
        </row>
        <row r="48">
          <cell r="E48" t="str">
            <v>10705</v>
          </cell>
          <cell r="F48" t="str">
            <v>รพ.เลย</v>
          </cell>
          <cell r="G48">
            <v>1.1000000000000001</v>
          </cell>
          <cell r="H48"/>
          <cell r="I48">
            <v>1.1000000000000001</v>
          </cell>
          <cell r="J48">
            <v>92939</v>
          </cell>
          <cell r="K48">
            <v>1064.2125729779748</v>
          </cell>
          <cell r="L48">
            <v>188.8824468737559</v>
          </cell>
          <cell r="M48">
            <v>40982.7598</v>
          </cell>
          <cell r="N48">
            <v>940.09939999999995</v>
          </cell>
          <cell r="O48">
            <v>3496.7195999999999</v>
          </cell>
          <cell r="P48">
            <v>7057.7374925328113</v>
          </cell>
          <cell r="Q48">
            <v>98906852.319999993</v>
          </cell>
          <cell r="R48">
            <v>17554545.73</v>
          </cell>
          <cell r="S48">
            <v>318170116.39999998</v>
          </cell>
          <cell r="T48">
            <v>9024954.2400000002</v>
          </cell>
          <cell r="U48">
            <v>31470476.399999999</v>
          </cell>
          <cell r="V48">
            <v>475126945.08999997</v>
          </cell>
          <cell r="W48">
            <v>204926236</v>
          </cell>
          <cell r="X48">
            <v>270200709.08999997</v>
          </cell>
          <cell r="Y48">
            <v>7117952.8300000001</v>
          </cell>
          <cell r="Z48">
            <v>277318661.92000002</v>
          </cell>
          <cell r="AA48">
            <v>277318661.92000002</v>
          </cell>
          <cell r="AB48">
            <v>0</v>
          </cell>
          <cell r="AC48" t="str">
            <v>ผ่าน</v>
          </cell>
          <cell r="AD48"/>
          <cell r="AE48">
            <v>277318661.92000002</v>
          </cell>
          <cell r="AF48"/>
          <cell r="AG48"/>
          <cell r="AH48">
            <v>0</v>
          </cell>
          <cell r="AI48">
            <v>277318661.92000002</v>
          </cell>
          <cell r="AJ48">
            <v>277318661.92000002</v>
          </cell>
        </row>
        <row r="49">
          <cell r="E49" t="str">
            <v>11030</v>
          </cell>
          <cell r="F49" t="str">
            <v>รพ.นาด้วง</v>
          </cell>
          <cell r="G49">
            <v>1.3</v>
          </cell>
          <cell r="H49"/>
          <cell r="I49">
            <v>1.3</v>
          </cell>
          <cell r="J49">
            <v>21433</v>
          </cell>
          <cell r="K49">
            <v>1509.3228880697989</v>
          </cell>
          <cell r="L49">
            <v>267.88313488545703</v>
          </cell>
          <cell r="M49">
            <v>1280.3031000000001</v>
          </cell>
          <cell r="N49">
            <v>18.897400000000001</v>
          </cell>
          <cell r="O49">
            <v>0</v>
          </cell>
          <cell r="P49">
            <v>7057.7374925328113</v>
          </cell>
          <cell r="Q49">
            <v>32349317.460000001</v>
          </cell>
          <cell r="R49">
            <v>5741539.2300000004</v>
          </cell>
          <cell r="S49">
            <v>11746855.93</v>
          </cell>
          <cell r="T49">
            <v>181415.04000000001</v>
          </cell>
          <cell r="U49">
            <v>0</v>
          </cell>
          <cell r="V49">
            <v>50019127.659999996</v>
          </cell>
          <cell r="W49">
            <v>16637338</v>
          </cell>
          <cell r="X49">
            <v>33381789.66</v>
          </cell>
          <cell r="Y49">
            <v>0</v>
          </cell>
          <cell r="Z49">
            <v>33381789.66</v>
          </cell>
          <cell r="AA49">
            <v>30181502.16</v>
          </cell>
          <cell r="AB49">
            <v>3200287.5</v>
          </cell>
          <cell r="AC49" t="str">
            <v>ผ่าน</v>
          </cell>
          <cell r="AD49"/>
          <cell r="AE49">
            <v>33381789.66</v>
          </cell>
          <cell r="AF49"/>
          <cell r="AG49"/>
          <cell r="AH49">
            <v>0</v>
          </cell>
          <cell r="AI49">
            <v>33381789.66</v>
          </cell>
          <cell r="AJ49">
            <v>33381789.66</v>
          </cell>
        </row>
        <row r="50">
          <cell r="E50" t="str">
            <v>11031</v>
          </cell>
          <cell r="F50" t="str">
            <v>รพ.เชียงคาน</v>
          </cell>
          <cell r="G50">
            <v>1.2</v>
          </cell>
          <cell r="H50"/>
          <cell r="I50">
            <v>1.2</v>
          </cell>
          <cell r="J50">
            <v>47346</v>
          </cell>
          <cell r="K50">
            <v>1275.4499978878891</v>
          </cell>
          <cell r="L50">
            <v>226.37405588645294</v>
          </cell>
          <cell r="M50">
            <v>2564.0414000000001</v>
          </cell>
          <cell r="N50">
            <v>32.728200000000001</v>
          </cell>
          <cell r="O50">
            <v>0</v>
          </cell>
          <cell r="P50">
            <v>7057.7374925328113</v>
          </cell>
          <cell r="Q50">
            <v>60387455.600000001</v>
          </cell>
          <cell r="R50">
            <v>10717906.050000001</v>
          </cell>
          <cell r="S50">
            <v>21715597.48</v>
          </cell>
          <cell r="T50">
            <v>314190.71999999997</v>
          </cell>
          <cell r="U50">
            <v>0</v>
          </cell>
          <cell r="V50">
            <v>93135149.850000009</v>
          </cell>
          <cell r="W50">
            <v>35229948</v>
          </cell>
          <cell r="X50">
            <v>57905201.850000001</v>
          </cell>
          <cell r="Y50">
            <v>5847613.5499999998</v>
          </cell>
          <cell r="Z50">
            <v>63752815.399999999</v>
          </cell>
          <cell r="AA50">
            <v>63752815.399999999</v>
          </cell>
          <cell r="AB50">
            <v>0</v>
          </cell>
          <cell r="AC50" t="str">
            <v>ผ่าน</v>
          </cell>
          <cell r="AD50"/>
          <cell r="AE50">
            <v>63752815.399999999</v>
          </cell>
          <cell r="AF50"/>
          <cell r="AG50"/>
          <cell r="AH50">
            <v>0</v>
          </cell>
          <cell r="AI50">
            <v>63752815.399999999</v>
          </cell>
          <cell r="AJ50">
            <v>63752815.399999999</v>
          </cell>
        </row>
        <row r="51">
          <cell r="E51" t="str">
            <v>11032</v>
          </cell>
          <cell r="F51" t="str">
            <v>รพ.ปากชม</v>
          </cell>
          <cell r="G51">
            <v>1.25</v>
          </cell>
          <cell r="H51"/>
          <cell r="I51">
            <v>1.25</v>
          </cell>
          <cell r="J51">
            <v>34313</v>
          </cell>
          <cell r="K51">
            <v>1380.1798091102498</v>
          </cell>
          <cell r="L51">
            <v>244.96209337568854</v>
          </cell>
          <cell r="M51">
            <v>2354.625</v>
          </cell>
          <cell r="N51">
            <v>50.146599999999999</v>
          </cell>
          <cell r="O51">
            <v>0</v>
          </cell>
          <cell r="P51">
            <v>7057.7374925328113</v>
          </cell>
          <cell r="Q51">
            <v>47358109.789999999</v>
          </cell>
          <cell r="R51">
            <v>8405384.3100000005</v>
          </cell>
          <cell r="S51">
            <v>20772906.77</v>
          </cell>
          <cell r="T51">
            <v>481407.36</v>
          </cell>
          <cell r="U51">
            <v>0</v>
          </cell>
          <cell r="V51">
            <v>77017808.230000004</v>
          </cell>
          <cell r="W51">
            <v>19332189</v>
          </cell>
          <cell r="X51">
            <v>57685619.229999997</v>
          </cell>
          <cell r="Y51">
            <v>0</v>
          </cell>
          <cell r="Z51">
            <v>57685619.229999997</v>
          </cell>
          <cell r="AA51">
            <v>52169837.909999996</v>
          </cell>
          <cell r="AB51">
            <v>5515781.3200000003</v>
          </cell>
          <cell r="AC51" t="str">
            <v>ผ่าน</v>
          </cell>
          <cell r="AD51"/>
          <cell r="AE51">
            <v>57685619.229999997</v>
          </cell>
          <cell r="AF51"/>
          <cell r="AG51"/>
          <cell r="AH51">
            <v>0</v>
          </cell>
          <cell r="AI51">
            <v>57685619.229999997</v>
          </cell>
          <cell r="AJ51">
            <v>57685619.229999997</v>
          </cell>
        </row>
        <row r="52">
          <cell r="E52" t="str">
            <v>11033</v>
          </cell>
          <cell r="F52" t="str">
            <v>รพ.นาแห้ว</v>
          </cell>
          <cell r="G52">
            <v>1.4</v>
          </cell>
          <cell r="H52"/>
          <cell r="I52">
            <v>1.4</v>
          </cell>
          <cell r="J52">
            <v>8720</v>
          </cell>
          <cell r="K52">
            <v>1673.7345504587156</v>
          </cell>
          <cell r="L52">
            <v>297.06384403669728</v>
          </cell>
          <cell r="M52">
            <v>580.39110000000005</v>
          </cell>
          <cell r="N52">
            <v>16.4788</v>
          </cell>
          <cell r="O52">
            <v>0</v>
          </cell>
          <cell r="P52">
            <v>7057.7374925328113</v>
          </cell>
          <cell r="Q52">
            <v>14594965.279999999</v>
          </cell>
          <cell r="R52">
            <v>2590396.7200000002</v>
          </cell>
          <cell r="S52">
            <v>5734746.9500000002</v>
          </cell>
          <cell r="T52">
            <v>158196.48000000001</v>
          </cell>
          <cell r="U52">
            <v>0</v>
          </cell>
          <cell r="V52">
            <v>23078305.43</v>
          </cell>
          <cell r="W52">
            <v>13186643</v>
          </cell>
          <cell r="X52">
            <v>9891662.4299999997</v>
          </cell>
          <cell r="Y52">
            <v>12839002.140000001</v>
          </cell>
          <cell r="Z52">
            <v>22730664.57</v>
          </cell>
          <cell r="AA52">
            <v>22730664.57</v>
          </cell>
          <cell r="AB52">
            <v>0</v>
          </cell>
          <cell r="AC52" t="str">
            <v>ผ่าน</v>
          </cell>
          <cell r="AD52"/>
          <cell r="AE52">
            <v>22730664.57</v>
          </cell>
          <cell r="AF52"/>
          <cell r="AG52"/>
          <cell r="AH52">
            <v>0</v>
          </cell>
          <cell r="AI52">
            <v>22730664.57</v>
          </cell>
          <cell r="AJ52">
            <v>22730664.57</v>
          </cell>
        </row>
        <row r="53">
          <cell r="E53" t="str">
            <v>11034</v>
          </cell>
          <cell r="F53" t="str">
            <v>รพ.ภูเรือ</v>
          </cell>
          <cell r="G53">
            <v>1.35</v>
          </cell>
          <cell r="H53"/>
          <cell r="I53">
            <v>1.35</v>
          </cell>
          <cell r="J53">
            <v>18270</v>
          </cell>
          <cell r="K53">
            <v>1542.1951647509579</v>
          </cell>
          <cell r="L53">
            <v>273.71749206349205</v>
          </cell>
          <cell r="M53">
            <v>1000.0644</v>
          </cell>
          <cell r="N53">
            <v>22.388000000000002</v>
          </cell>
          <cell r="O53">
            <v>0</v>
          </cell>
          <cell r="P53">
            <v>7057.7374925328113</v>
          </cell>
          <cell r="Q53">
            <v>28175905.66</v>
          </cell>
          <cell r="R53">
            <v>5000818.58</v>
          </cell>
          <cell r="S53">
            <v>9528558.9299999997</v>
          </cell>
          <cell r="T53">
            <v>214924.79999999999</v>
          </cell>
          <cell r="U53">
            <v>0</v>
          </cell>
          <cell r="V53">
            <v>42920207.969999999</v>
          </cell>
          <cell r="W53">
            <v>18343172</v>
          </cell>
          <cell r="X53">
            <v>24577035.969999999</v>
          </cell>
          <cell r="Y53">
            <v>0</v>
          </cell>
          <cell r="Z53">
            <v>24577035.969999999</v>
          </cell>
          <cell r="AA53">
            <v>24315909.210000001</v>
          </cell>
          <cell r="AB53">
            <v>261126.76</v>
          </cell>
          <cell r="AC53" t="str">
            <v>ผ่าน</v>
          </cell>
          <cell r="AD53"/>
          <cell r="AE53">
            <v>24577035.969999999</v>
          </cell>
          <cell r="AF53"/>
          <cell r="AG53"/>
          <cell r="AH53">
            <v>0</v>
          </cell>
          <cell r="AI53">
            <v>24577035.969999999</v>
          </cell>
          <cell r="AJ53">
            <v>24577035.969999999</v>
          </cell>
        </row>
        <row r="54">
          <cell r="E54" t="str">
            <v>11035</v>
          </cell>
          <cell r="F54" t="str">
            <v>รพ.ท่าลี่</v>
          </cell>
          <cell r="G54">
            <v>1.3</v>
          </cell>
          <cell r="H54"/>
          <cell r="I54">
            <v>1.3</v>
          </cell>
          <cell r="J54">
            <v>21178</v>
          </cell>
          <cell r="K54">
            <v>1512.7605321560111</v>
          </cell>
          <cell r="L54">
            <v>268.49326706960056</v>
          </cell>
          <cell r="M54">
            <v>1445.2726</v>
          </cell>
          <cell r="N54">
            <v>20.837199999999999</v>
          </cell>
          <cell r="O54">
            <v>3.6461000000000001</v>
          </cell>
          <cell r="P54">
            <v>7057.7374925328113</v>
          </cell>
          <cell r="Q54">
            <v>32037242.550000001</v>
          </cell>
          <cell r="R54">
            <v>5686150.4100000001</v>
          </cell>
          <cell r="S54">
            <v>13260461.130000001</v>
          </cell>
          <cell r="T54">
            <v>200037.12</v>
          </cell>
          <cell r="U54">
            <v>32814.9</v>
          </cell>
          <cell r="V54">
            <v>51216706.109999999</v>
          </cell>
          <cell r="W54">
            <v>21972110</v>
          </cell>
          <cell r="X54">
            <v>29244596.109999999</v>
          </cell>
          <cell r="Y54">
            <v>2070733.26</v>
          </cell>
          <cell r="Z54">
            <v>31315329.370000001</v>
          </cell>
          <cell r="AA54">
            <v>31315329.370000001</v>
          </cell>
          <cell r="AB54">
            <v>0</v>
          </cell>
          <cell r="AC54" t="str">
            <v>ผ่าน</v>
          </cell>
          <cell r="AD54"/>
          <cell r="AE54">
            <v>31315329.370000001</v>
          </cell>
          <cell r="AF54"/>
          <cell r="AG54"/>
          <cell r="AH54">
            <v>0</v>
          </cell>
          <cell r="AI54">
            <v>31315329.370000001</v>
          </cell>
          <cell r="AJ54">
            <v>31315329.370000001</v>
          </cell>
        </row>
        <row r="55">
          <cell r="E55" t="str">
            <v>11036</v>
          </cell>
          <cell r="F55" t="str">
            <v>รพ.วังสะพุง</v>
          </cell>
          <cell r="G55">
            <v>1.1000000000000001</v>
          </cell>
          <cell r="H55"/>
          <cell r="I55">
            <v>1.1000000000000001</v>
          </cell>
          <cell r="J55">
            <v>86720</v>
          </cell>
          <cell r="K55">
            <v>1082.4577101014761</v>
          </cell>
          <cell r="L55">
            <v>192.12069672509224</v>
          </cell>
          <cell r="M55">
            <v>5484.8693000000003</v>
          </cell>
          <cell r="N55">
            <v>83.618700000000004</v>
          </cell>
          <cell r="O55">
            <v>3.7113</v>
          </cell>
          <cell r="P55">
            <v>7057.7374925328113</v>
          </cell>
          <cell r="Q55">
            <v>93870732.620000005</v>
          </cell>
          <cell r="R55">
            <v>16660706.82</v>
          </cell>
          <cell r="S55">
            <v>42581844.240000002</v>
          </cell>
          <cell r="T55">
            <v>802739.52</v>
          </cell>
          <cell r="U55">
            <v>33401.699999999997</v>
          </cell>
          <cell r="V55">
            <v>153949424.90000001</v>
          </cell>
          <cell r="W55">
            <v>69810340</v>
          </cell>
          <cell r="X55">
            <v>84139084.900000006</v>
          </cell>
          <cell r="Y55">
            <v>0</v>
          </cell>
          <cell r="Z55">
            <v>84139084.900000006</v>
          </cell>
          <cell r="AA55">
            <v>82906271.069999993</v>
          </cell>
          <cell r="AB55">
            <v>1232813.83</v>
          </cell>
          <cell r="AC55" t="str">
            <v>ผ่าน</v>
          </cell>
          <cell r="AD55"/>
          <cell r="AE55">
            <v>84139084.900000006</v>
          </cell>
          <cell r="AF55"/>
          <cell r="AG55"/>
          <cell r="AH55">
            <v>0</v>
          </cell>
          <cell r="AI55">
            <v>84139084.900000006</v>
          </cell>
          <cell r="AJ55">
            <v>84139084.900000006</v>
          </cell>
        </row>
        <row r="56">
          <cell r="E56" t="str">
            <v>11037</v>
          </cell>
          <cell r="F56" t="str">
            <v>รพ.ภูกระดึง</v>
          </cell>
          <cell r="G56">
            <v>1.3</v>
          </cell>
          <cell r="H56"/>
          <cell r="I56">
            <v>1.3</v>
          </cell>
          <cell r="J56">
            <v>26751</v>
          </cell>
          <cell r="K56">
            <v>1452.5665956412845</v>
          </cell>
          <cell r="L56">
            <v>257.80970842211508</v>
          </cell>
          <cell r="M56">
            <v>1525.2987000000001</v>
          </cell>
          <cell r="N56">
            <v>46.270600000000002</v>
          </cell>
          <cell r="O56">
            <v>0</v>
          </cell>
          <cell r="P56">
            <v>7057.7374925328113</v>
          </cell>
          <cell r="Q56">
            <v>38857609</v>
          </cell>
          <cell r="R56">
            <v>6896667.5099999998</v>
          </cell>
          <cell r="S56">
            <v>13994705.09</v>
          </cell>
          <cell r="T56">
            <v>444197.76</v>
          </cell>
          <cell r="U56">
            <v>0</v>
          </cell>
          <cell r="V56">
            <v>60193179.359999992</v>
          </cell>
          <cell r="W56">
            <v>24319147</v>
          </cell>
          <cell r="X56">
            <v>35874032.359999999</v>
          </cell>
          <cell r="Y56">
            <v>0</v>
          </cell>
          <cell r="Z56">
            <v>35874032.359999999</v>
          </cell>
          <cell r="AA56">
            <v>33593049.200000003</v>
          </cell>
          <cell r="AB56">
            <v>2280983.16</v>
          </cell>
          <cell r="AC56" t="str">
            <v>ผ่าน</v>
          </cell>
          <cell r="AD56"/>
          <cell r="AE56">
            <v>35874032.359999999</v>
          </cell>
          <cell r="AF56"/>
          <cell r="AG56"/>
          <cell r="AH56">
            <v>0</v>
          </cell>
          <cell r="AI56">
            <v>35874032.359999999</v>
          </cell>
          <cell r="AJ56">
            <v>35874032.359999999</v>
          </cell>
        </row>
        <row r="57">
          <cell r="E57" t="str">
            <v>11038</v>
          </cell>
          <cell r="F57" t="str">
            <v>รพ.ภูหลวง</v>
          </cell>
          <cell r="G57">
            <v>1.3</v>
          </cell>
          <cell r="H57"/>
          <cell r="I57">
            <v>1.3</v>
          </cell>
          <cell r="J57">
            <v>20168</v>
          </cell>
          <cell r="K57">
            <v>1527.230323780246</v>
          </cell>
          <cell r="L57">
            <v>271.06144734232447</v>
          </cell>
          <cell r="M57">
            <v>1602.0282999999999</v>
          </cell>
          <cell r="N57">
            <v>18.923400000000001</v>
          </cell>
          <cell r="O57">
            <v>0</v>
          </cell>
          <cell r="P57">
            <v>7057.7374925328113</v>
          </cell>
          <cell r="Q57">
            <v>30801181.170000002</v>
          </cell>
          <cell r="R57">
            <v>5466767.2699999996</v>
          </cell>
          <cell r="S57">
            <v>14698703.82</v>
          </cell>
          <cell r="T57">
            <v>181664.64000000001</v>
          </cell>
          <cell r="U57">
            <v>0</v>
          </cell>
          <cell r="V57">
            <v>51148316.899999999</v>
          </cell>
          <cell r="W57">
            <v>18214866</v>
          </cell>
          <cell r="X57">
            <v>32933450.899999999</v>
          </cell>
          <cell r="Y57">
            <v>0</v>
          </cell>
          <cell r="Z57">
            <v>32933450.899999999</v>
          </cell>
          <cell r="AA57">
            <v>31732747.629999999</v>
          </cell>
          <cell r="AB57">
            <v>1200703.27</v>
          </cell>
          <cell r="AC57" t="str">
            <v>ผ่าน</v>
          </cell>
          <cell r="AD57"/>
          <cell r="AE57">
            <v>32933450.899999999</v>
          </cell>
          <cell r="AF57"/>
          <cell r="AG57"/>
          <cell r="AH57">
            <v>0</v>
          </cell>
          <cell r="AI57">
            <v>32933450.899999999</v>
          </cell>
          <cell r="AJ57">
            <v>32933450.899999999</v>
          </cell>
        </row>
        <row r="58">
          <cell r="E58" t="str">
            <v>11039</v>
          </cell>
          <cell r="F58" t="str">
            <v>รพ.ผาขาว</v>
          </cell>
          <cell r="G58">
            <v>1.25</v>
          </cell>
          <cell r="H58"/>
          <cell r="I58">
            <v>1.25</v>
          </cell>
          <cell r="J58">
            <v>32337</v>
          </cell>
          <cell r="K58">
            <v>1400.4175724402387</v>
          </cell>
          <cell r="L58">
            <v>248.55400562822771</v>
          </cell>
          <cell r="M58">
            <v>1936.6090999999999</v>
          </cell>
          <cell r="N58">
            <v>38.115400000000001</v>
          </cell>
          <cell r="O58">
            <v>0</v>
          </cell>
          <cell r="P58">
            <v>7057.7374925328113</v>
          </cell>
          <cell r="Q58">
            <v>45285303.039999999</v>
          </cell>
          <cell r="R58">
            <v>8037490.8799999999</v>
          </cell>
          <cell r="S58">
            <v>17085098.48</v>
          </cell>
          <cell r="T58">
            <v>365907.84</v>
          </cell>
          <cell r="U58">
            <v>0</v>
          </cell>
          <cell r="V58">
            <v>70773800.24000001</v>
          </cell>
          <cell r="W58">
            <v>20339851</v>
          </cell>
          <cell r="X58">
            <v>50433949.240000002</v>
          </cell>
          <cell r="Y58">
            <v>0</v>
          </cell>
          <cell r="Z58">
            <v>50433949.240000002</v>
          </cell>
          <cell r="AA58">
            <v>49974890.359999999</v>
          </cell>
          <cell r="AB58">
            <v>459058.88</v>
          </cell>
          <cell r="AC58" t="str">
            <v>ผ่าน</v>
          </cell>
          <cell r="AD58"/>
          <cell r="AE58">
            <v>50433949.240000002</v>
          </cell>
          <cell r="AF58"/>
          <cell r="AG58"/>
          <cell r="AH58">
            <v>0</v>
          </cell>
          <cell r="AI58">
            <v>50433949.240000002</v>
          </cell>
          <cell r="AJ58">
            <v>50433949.240000002</v>
          </cell>
        </row>
        <row r="59">
          <cell r="E59" t="str">
            <v>11447</v>
          </cell>
          <cell r="F59" t="str">
            <v>รพร.ด่านซ้าย</v>
          </cell>
          <cell r="G59">
            <v>1.2</v>
          </cell>
          <cell r="H59"/>
          <cell r="I59">
            <v>1.2</v>
          </cell>
          <cell r="J59">
            <v>41671</v>
          </cell>
          <cell r="K59">
            <v>1318.1952813707373</v>
          </cell>
          <cell r="L59">
            <v>233.96072976410454</v>
          </cell>
          <cell r="M59">
            <v>2521.5257000000001</v>
          </cell>
          <cell r="N59">
            <v>76.670299999999997</v>
          </cell>
          <cell r="O59">
            <v>7.5739999999999998</v>
          </cell>
          <cell r="P59">
            <v>7057.7374925328113</v>
          </cell>
          <cell r="Q59">
            <v>54930515.57</v>
          </cell>
          <cell r="R59">
            <v>9749377.5700000003</v>
          </cell>
          <cell r="S59">
            <v>21355519.469999999</v>
          </cell>
          <cell r="T59">
            <v>736034.88</v>
          </cell>
          <cell r="U59">
            <v>68166</v>
          </cell>
          <cell r="V59">
            <v>86839613.489999995</v>
          </cell>
          <cell r="W59">
            <v>35139995</v>
          </cell>
          <cell r="X59">
            <v>51699618.490000002</v>
          </cell>
          <cell r="Y59">
            <v>128003.45</v>
          </cell>
          <cell r="Z59">
            <v>51827621.939999998</v>
          </cell>
          <cell r="AA59">
            <v>51827621.939999998</v>
          </cell>
          <cell r="AB59">
            <v>0</v>
          </cell>
          <cell r="AC59" t="str">
            <v>ผ่าน</v>
          </cell>
          <cell r="AD59"/>
          <cell r="AE59">
            <v>51827621.939999998</v>
          </cell>
          <cell r="AF59"/>
          <cell r="AG59"/>
          <cell r="AH59">
            <v>0</v>
          </cell>
          <cell r="AI59">
            <v>51827621.939999998</v>
          </cell>
          <cell r="AJ59">
            <v>51827621.939999998</v>
          </cell>
        </row>
        <row r="60">
          <cell r="E60" t="str">
            <v>14133</v>
          </cell>
          <cell r="F60" t="str">
            <v>รพ.เอราวัณ</v>
          </cell>
          <cell r="G60">
            <v>1.25</v>
          </cell>
          <cell r="H60"/>
          <cell r="I60">
            <v>1.25</v>
          </cell>
          <cell r="J60">
            <v>31423</v>
          </cell>
          <cell r="K60">
            <v>1410.6395000477357</v>
          </cell>
          <cell r="L60">
            <v>250.36825096267066</v>
          </cell>
          <cell r="M60">
            <v>1906.1126999999999</v>
          </cell>
          <cell r="N60">
            <v>44.612099999999998</v>
          </cell>
          <cell r="O60">
            <v>0</v>
          </cell>
          <cell r="P60">
            <v>7057.7374925328113</v>
          </cell>
          <cell r="Q60">
            <v>44326525.009999998</v>
          </cell>
          <cell r="R60">
            <v>7867321.5499999998</v>
          </cell>
          <cell r="S60">
            <v>16816054</v>
          </cell>
          <cell r="T60">
            <v>428276.16</v>
          </cell>
          <cell r="U60">
            <v>0</v>
          </cell>
          <cell r="V60">
            <v>69438176.719999999</v>
          </cell>
          <cell r="W60">
            <v>20962595</v>
          </cell>
          <cell r="X60">
            <v>48475581.719999999</v>
          </cell>
          <cell r="Y60">
            <v>0</v>
          </cell>
          <cell r="Z60">
            <v>48475581.719999999</v>
          </cell>
          <cell r="AA60">
            <v>46767714.549999997</v>
          </cell>
          <cell r="AB60">
            <v>1707867.17</v>
          </cell>
          <cell r="AC60" t="str">
            <v>ผ่าน</v>
          </cell>
          <cell r="AD60"/>
          <cell r="AE60">
            <v>48475581.719999999</v>
          </cell>
          <cell r="AF60"/>
          <cell r="AG60"/>
          <cell r="AH60">
            <v>0</v>
          </cell>
          <cell r="AI60">
            <v>48475581.719999999</v>
          </cell>
          <cell r="AJ60">
            <v>48475581.719999999</v>
          </cell>
        </row>
        <row r="61">
          <cell r="E61" t="str">
            <v>28861</v>
          </cell>
          <cell r="F61" t="str">
            <v>รพ.หนองหิน</v>
          </cell>
          <cell r="G61">
            <v>1.35</v>
          </cell>
          <cell r="H61"/>
          <cell r="I61">
            <v>1.35</v>
          </cell>
          <cell r="J61">
            <v>19866</v>
          </cell>
          <cell r="K61">
            <v>1530.6633997785161</v>
          </cell>
          <cell r="L61">
            <v>271.67076915332729</v>
          </cell>
          <cell r="M61">
            <v>1040.8338000000001</v>
          </cell>
          <cell r="N61">
            <v>28.459700000000002</v>
          </cell>
          <cell r="O61">
            <v>0</v>
          </cell>
          <cell r="P61">
            <v>7057.7374925328113</v>
          </cell>
          <cell r="Q61">
            <v>30408159.100000001</v>
          </cell>
          <cell r="R61">
            <v>5397011.5</v>
          </cell>
          <cell r="S61">
            <v>9917007.6199999992</v>
          </cell>
          <cell r="T61">
            <v>273213.12</v>
          </cell>
          <cell r="U61">
            <v>0</v>
          </cell>
          <cell r="V61">
            <v>45995391.339999996</v>
          </cell>
          <cell r="W61">
            <v>15908803</v>
          </cell>
          <cell r="X61">
            <v>30086588.34</v>
          </cell>
          <cell r="Y61">
            <v>1177106.19</v>
          </cell>
          <cell r="Z61">
            <v>31263694.530000001</v>
          </cell>
          <cell r="AA61">
            <v>31263694.530000001</v>
          </cell>
          <cell r="AB61">
            <v>0</v>
          </cell>
          <cell r="AC61" t="str">
            <v>ผ่าน</v>
          </cell>
          <cell r="AD61"/>
          <cell r="AE61">
            <v>31263694.530000001</v>
          </cell>
          <cell r="AF61"/>
          <cell r="AG61"/>
          <cell r="AH61">
            <v>0</v>
          </cell>
          <cell r="AI61">
            <v>31263694.530000001</v>
          </cell>
          <cell r="AJ61">
            <v>31263694.530000001</v>
          </cell>
        </row>
        <row r="62">
          <cell r="E62"/>
          <cell r="F62"/>
          <cell r="G62"/>
          <cell r="H62"/>
          <cell r="I62"/>
          <cell r="J62">
            <v>503135</v>
          </cell>
          <cell r="K62"/>
          <cell r="L62"/>
          <cell r="M62">
            <v>66224.734999999986</v>
          </cell>
          <cell r="N62">
            <v>1438.2457999999999</v>
          </cell>
          <cell r="O62">
            <v>3511.6509999999998</v>
          </cell>
          <cell r="P62"/>
          <cell r="Q62">
            <v>652289874.17000008</v>
          </cell>
          <cell r="R62">
            <v>115772084.12999998</v>
          </cell>
          <cell r="S62">
            <v>537378176.30999994</v>
          </cell>
          <cell r="T62">
            <v>13807159.68</v>
          </cell>
          <cell r="U62">
            <v>31604858.999999996</v>
          </cell>
          <cell r="V62">
            <v>1350852153.29</v>
          </cell>
          <cell r="W62">
            <v>534323233</v>
          </cell>
          <cell r="X62">
            <v>816528920.29000008</v>
          </cell>
          <cell r="Y62">
            <v>29180411.420000002</v>
          </cell>
          <cell r="Z62">
            <v>845709331.71000004</v>
          </cell>
          <cell r="AA62">
            <v>829850709.81999993</v>
          </cell>
          <cell r="AB62">
            <v>15858621.890000001</v>
          </cell>
          <cell r="AC62"/>
          <cell r="AD62">
            <v>0</v>
          </cell>
          <cell r="AE62">
            <v>845709331.71000004</v>
          </cell>
          <cell r="AF62">
            <v>0</v>
          </cell>
          <cell r="AG62">
            <v>0</v>
          </cell>
          <cell r="AH62">
            <v>0</v>
          </cell>
          <cell r="AI62">
            <v>845709331.71000004</v>
          </cell>
          <cell r="AJ62">
            <v>845709331.71000004</v>
          </cell>
        </row>
        <row r="63">
          <cell r="E63" t="str">
            <v>10706</v>
          </cell>
          <cell r="F63" t="str">
            <v>รพ.หนองคาย</v>
          </cell>
          <cell r="G63">
            <v>1.1000000000000001</v>
          </cell>
          <cell r="H63"/>
          <cell r="I63">
            <v>1.1000000000000001</v>
          </cell>
          <cell r="J63">
            <v>113268</v>
          </cell>
          <cell r="K63">
            <v>998.54354477875484</v>
          </cell>
          <cell r="L63">
            <v>179.32262766182859</v>
          </cell>
          <cell r="M63">
            <v>25036.7287</v>
          </cell>
          <cell r="N63">
            <v>802.25710000000004</v>
          </cell>
          <cell r="O63">
            <v>771.60400000000004</v>
          </cell>
          <cell r="P63">
            <v>7057.7374925328113</v>
          </cell>
          <cell r="Q63">
            <v>113103030.23</v>
          </cell>
          <cell r="R63">
            <v>20311515.390000001</v>
          </cell>
          <cell r="S63">
            <v>194372924.83000001</v>
          </cell>
          <cell r="T63">
            <v>7701668.1600000001</v>
          </cell>
          <cell r="U63">
            <v>6944436</v>
          </cell>
          <cell r="V63">
            <v>342433574.61000007</v>
          </cell>
          <cell r="W63">
            <v>187033869</v>
          </cell>
          <cell r="X63">
            <v>155399705.61000001</v>
          </cell>
          <cell r="Y63">
            <v>0</v>
          </cell>
          <cell r="Z63">
            <v>155399705.61000001</v>
          </cell>
          <cell r="AA63">
            <v>152504596.63999999</v>
          </cell>
          <cell r="AB63">
            <v>2895108.97</v>
          </cell>
          <cell r="AC63" t="str">
            <v>ผ่าน</v>
          </cell>
          <cell r="AD63"/>
          <cell r="AE63">
            <v>155399705.61000001</v>
          </cell>
          <cell r="AF63"/>
          <cell r="AG63"/>
          <cell r="AH63">
            <v>0</v>
          </cell>
          <cell r="AI63">
            <v>155399705.61000001</v>
          </cell>
          <cell r="AJ63">
            <v>155399705.61000001</v>
          </cell>
        </row>
        <row r="64">
          <cell r="E64" t="str">
            <v>11042</v>
          </cell>
          <cell r="F64" t="str">
            <v>รพ.โพนพิสัย</v>
          </cell>
          <cell r="G64">
            <v>1.1499999999999999</v>
          </cell>
          <cell r="H64"/>
          <cell r="I64">
            <v>1.1499999999999999</v>
          </cell>
          <cell r="J64">
            <v>58405</v>
          </cell>
          <cell r="K64">
            <v>1184.6109786833317</v>
          </cell>
          <cell r="L64">
            <v>212.73739594212824</v>
          </cell>
          <cell r="M64">
            <v>4158.5572000000002</v>
          </cell>
          <cell r="N64">
            <v>72.887799999999999</v>
          </cell>
          <cell r="O64">
            <v>0</v>
          </cell>
          <cell r="P64">
            <v>7057.7374925328113</v>
          </cell>
          <cell r="Q64">
            <v>69187204.209999993</v>
          </cell>
          <cell r="R64">
            <v>12424927.609999999</v>
          </cell>
          <cell r="S64">
            <v>33752505.950000003</v>
          </cell>
          <cell r="T64">
            <v>699722.88</v>
          </cell>
          <cell r="U64">
            <v>0</v>
          </cell>
          <cell r="V64">
            <v>116064360.64999999</v>
          </cell>
          <cell r="W64">
            <v>50207951</v>
          </cell>
          <cell r="X64">
            <v>65856409.649999999</v>
          </cell>
          <cell r="Y64">
            <v>8040656.6100000003</v>
          </cell>
          <cell r="Z64">
            <v>73897066.260000005</v>
          </cell>
          <cell r="AA64">
            <v>73897066.260000005</v>
          </cell>
          <cell r="AB64">
            <v>0</v>
          </cell>
          <cell r="AC64" t="str">
            <v>ผ่าน</v>
          </cell>
          <cell r="AD64"/>
          <cell r="AE64">
            <v>73897066.260000005</v>
          </cell>
          <cell r="AF64"/>
          <cell r="AG64"/>
          <cell r="AH64">
            <v>0</v>
          </cell>
          <cell r="AI64">
            <v>73897066.260000005</v>
          </cell>
          <cell r="AJ64">
            <v>73897066.260000005</v>
          </cell>
        </row>
        <row r="65">
          <cell r="E65" t="str">
            <v>11044</v>
          </cell>
          <cell r="F65" t="str">
            <v>รพ.ศรีเชียงใหม่</v>
          </cell>
          <cell r="G65">
            <v>1.3</v>
          </cell>
          <cell r="H65"/>
          <cell r="I65">
            <v>1.3</v>
          </cell>
          <cell r="J65">
            <v>23639</v>
          </cell>
          <cell r="K65">
            <v>1459.4845759126868</v>
          </cell>
          <cell r="L65">
            <v>262.10034646135625</v>
          </cell>
          <cell r="M65">
            <v>1035.9312</v>
          </cell>
          <cell r="N65">
            <v>31.698699999999999</v>
          </cell>
          <cell r="O65">
            <v>0</v>
          </cell>
          <cell r="P65">
            <v>7057.7374925328113</v>
          </cell>
          <cell r="Q65">
            <v>34500755.890000001</v>
          </cell>
          <cell r="R65">
            <v>6195790.0899999999</v>
          </cell>
          <cell r="S65">
            <v>9504729.8900000006</v>
          </cell>
          <cell r="T65">
            <v>304307.52</v>
          </cell>
          <cell r="U65">
            <v>0</v>
          </cell>
          <cell r="V65">
            <v>50505583.390000008</v>
          </cell>
          <cell r="W65">
            <v>24194430</v>
          </cell>
          <cell r="X65">
            <v>26311153.390000001</v>
          </cell>
          <cell r="Y65">
            <v>0</v>
          </cell>
          <cell r="Z65">
            <v>26311153.390000001</v>
          </cell>
          <cell r="AA65">
            <v>25721417.469999999</v>
          </cell>
          <cell r="AB65">
            <v>589735.92000000004</v>
          </cell>
          <cell r="AC65" t="str">
            <v>ผ่าน</v>
          </cell>
          <cell r="AD65"/>
          <cell r="AE65">
            <v>26311153.390000001</v>
          </cell>
          <cell r="AF65"/>
          <cell r="AG65"/>
          <cell r="AH65">
            <v>0</v>
          </cell>
          <cell r="AI65">
            <v>26311153.390000001</v>
          </cell>
          <cell r="AJ65">
            <v>26311153.390000001</v>
          </cell>
        </row>
        <row r="66">
          <cell r="E66" t="str">
            <v>11045</v>
          </cell>
          <cell r="F66" t="str">
            <v>รพ.สังคม</v>
          </cell>
          <cell r="G66">
            <v>1.1499999999999999</v>
          </cell>
          <cell r="H66"/>
          <cell r="I66">
            <v>1.1499999999999999</v>
          </cell>
          <cell r="J66">
            <v>20295</v>
          </cell>
          <cell r="K66">
            <v>1501.4690657797487</v>
          </cell>
          <cell r="L66">
            <v>269.64009706824339</v>
          </cell>
          <cell r="M66">
            <v>1600.0196000000001</v>
          </cell>
          <cell r="N66">
            <v>32.459099999999999</v>
          </cell>
          <cell r="O66">
            <v>0</v>
          </cell>
          <cell r="P66">
            <v>7057.7374925328113</v>
          </cell>
          <cell r="Q66">
            <v>30472314.690000001</v>
          </cell>
          <cell r="R66">
            <v>5472345.7699999996</v>
          </cell>
          <cell r="S66">
            <v>12986395.779999999</v>
          </cell>
          <cell r="T66">
            <v>311607.36</v>
          </cell>
          <cell r="U66">
            <v>0</v>
          </cell>
          <cell r="V66">
            <v>49242663.600000001</v>
          </cell>
          <cell r="W66">
            <v>18328160</v>
          </cell>
          <cell r="X66">
            <v>30914503.600000001</v>
          </cell>
          <cell r="Y66">
            <v>765125.16</v>
          </cell>
          <cell r="Z66">
            <v>31679628.760000002</v>
          </cell>
          <cell r="AA66">
            <v>31679628.760000002</v>
          </cell>
          <cell r="AB66">
            <v>0</v>
          </cell>
          <cell r="AC66" t="str">
            <v>ผ่าน</v>
          </cell>
          <cell r="AD66"/>
          <cell r="AE66">
            <v>31679628.760000002</v>
          </cell>
          <cell r="AF66"/>
          <cell r="AG66"/>
          <cell r="AH66">
            <v>0</v>
          </cell>
          <cell r="AI66">
            <v>31679628.760000002</v>
          </cell>
          <cell r="AJ66">
            <v>31679628.760000002</v>
          </cell>
        </row>
        <row r="67">
          <cell r="E67" t="str">
            <v>11448</v>
          </cell>
          <cell r="F67" t="str">
            <v>รพร.ท่าบ่อ</v>
          </cell>
          <cell r="G67">
            <v>1.1000000000000001</v>
          </cell>
          <cell r="H67"/>
          <cell r="I67">
            <v>1.1000000000000001</v>
          </cell>
          <cell r="J67">
            <v>63880</v>
          </cell>
          <cell r="K67">
            <v>1154.2175865685663</v>
          </cell>
          <cell r="L67">
            <v>207.27922338760175</v>
          </cell>
          <cell r="M67">
            <v>15479.2256</v>
          </cell>
          <cell r="N67">
            <v>185.00049999999999</v>
          </cell>
          <cell r="O67">
            <v>272.47050000000002</v>
          </cell>
          <cell r="P67">
            <v>7057.7374925328113</v>
          </cell>
          <cell r="Q67">
            <v>73731419.430000007</v>
          </cell>
          <cell r="R67">
            <v>13240996.789999999</v>
          </cell>
          <cell r="S67">
            <v>120173142.18000001</v>
          </cell>
          <cell r="T67">
            <v>1776004.8</v>
          </cell>
          <cell r="U67">
            <v>2452234.5</v>
          </cell>
          <cell r="V67">
            <v>211373797.70000002</v>
          </cell>
          <cell r="W67">
            <v>88257376</v>
          </cell>
          <cell r="X67">
            <v>123116421.7</v>
          </cell>
          <cell r="Y67">
            <v>16815367.789999999</v>
          </cell>
          <cell r="Z67">
            <v>139931789.49000001</v>
          </cell>
          <cell r="AA67">
            <v>139931789.49000001</v>
          </cell>
          <cell r="AB67">
            <v>0</v>
          </cell>
          <cell r="AC67" t="str">
            <v>ผ่าน</v>
          </cell>
          <cell r="AD67"/>
          <cell r="AE67">
            <v>139931789.49000001</v>
          </cell>
          <cell r="AF67"/>
          <cell r="AG67"/>
          <cell r="AH67">
            <v>0</v>
          </cell>
          <cell r="AI67">
            <v>139931789.49000001</v>
          </cell>
          <cell r="AJ67">
            <v>139931789.49000001</v>
          </cell>
        </row>
        <row r="68">
          <cell r="E68" t="str">
            <v>21356</v>
          </cell>
          <cell r="F68" t="str">
            <v>รพ.สระใคร</v>
          </cell>
          <cell r="G68">
            <v>1.3</v>
          </cell>
          <cell r="H68"/>
          <cell r="I68">
            <v>1.3</v>
          </cell>
          <cell r="J68">
            <v>20366</v>
          </cell>
          <cell r="K68">
            <v>1500.4343901600707</v>
          </cell>
          <cell r="L68">
            <v>269.45428557399589</v>
          </cell>
          <cell r="M68">
            <v>764.00919999999996</v>
          </cell>
          <cell r="N68">
            <v>14.5219</v>
          </cell>
          <cell r="O68">
            <v>0</v>
          </cell>
          <cell r="P68">
            <v>7057.7374925328113</v>
          </cell>
          <cell r="Q68">
            <v>30557846.789999999</v>
          </cell>
          <cell r="R68">
            <v>5487705.9800000004</v>
          </cell>
          <cell r="S68">
            <v>7009829.5700000003</v>
          </cell>
          <cell r="T68">
            <v>139410.23999999999</v>
          </cell>
          <cell r="U68">
            <v>0</v>
          </cell>
          <cell r="V68">
            <v>43194792.579999998</v>
          </cell>
          <cell r="W68">
            <v>15475091</v>
          </cell>
          <cell r="X68">
            <v>27719701.579999998</v>
          </cell>
          <cell r="Y68">
            <v>0</v>
          </cell>
          <cell r="Z68">
            <v>27719701.579999998</v>
          </cell>
          <cell r="AA68">
            <v>25155009.949999999</v>
          </cell>
          <cell r="AB68">
            <v>2564691.63</v>
          </cell>
          <cell r="AC68" t="str">
            <v>ผ่าน</v>
          </cell>
          <cell r="AD68"/>
          <cell r="AE68">
            <v>27719701.579999998</v>
          </cell>
          <cell r="AF68"/>
          <cell r="AG68"/>
          <cell r="AH68">
            <v>0</v>
          </cell>
          <cell r="AI68">
            <v>27719701.579999998</v>
          </cell>
          <cell r="AJ68">
            <v>27719701.579999998</v>
          </cell>
        </row>
        <row r="69">
          <cell r="E69" t="str">
            <v>28778</v>
          </cell>
          <cell r="F69" t="str">
            <v>รพ.โพธิ์ตาก</v>
          </cell>
          <cell r="G69">
            <v>1.35</v>
          </cell>
          <cell r="H69"/>
          <cell r="I69">
            <v>1.35</v>
          </cell>
          <cell r="J69">
            <v>11913</v>
          </cell>
          <cell r="K69">
            <v>1593.4661453873921</v>
          </cell>
          <cell r="L69">
            <v>286.16131704860237</v>
          </cell>
          <cell r="M69">
            <v>747.43359999999996</v>
          </cell>
          <cell r="N69">
            <v>16.221900000000002</v>
          </cell>
          <cell r="O69">
            <v>0</v>
          </cell>
          <cell r="P69">
            <v>7057.7374925328113</v>
          </cell>
          <cell r="Q69">
            <v>18982962.190000001</v>
          </cell>
          <cell r="R69">
            <v>3409039.77</v>
          </cell>
          <cell r="S69">
            <v>7121506.9699999997</v>
          </cell>
          <cell r="T69">
            <v>155730.23999999999</v>
          </cell>
          <cell r="U69">
            <v>0</v>
          </cell>
          <cell r="V69">
            <v>29669239.169999998</v>
          </cell>
          <cell r="W69">
            <v>9547358</v>
          </cell>
          <cell r="X69">
            <v>20121881.170000002</v>
          </cell>
          <cell r="Y69">
            <v>0</v>
          </cell>
          <cell r="Z69">
            <v>20121881.170000002</v>
          </cell>
          <cell r="AA69">
            <v>15274286.58</v>
          </cell>
          <cell r="AB69">
            <v>4847594.59</v>
          </cell>
          <cell r="AC69" t="str">
            <v>ผ่าน</v>
          </cell>
          <cell r="AD69"/>
          <cell r="AE69">
            <v>20121881.170000002</v>
          </cell>
          <cell r="AF69"/>
          <cell r="AG69"/>
          <cell r="AH69">
            <v>0</v>
          </cell>
          <cell r="AI69">
            <v>20121881.170000002</v>
          </cell>
          <cell r="AJ69">
            <v>20121881.170000002</v>
          </cell>
        </row>
        <row r="70">
          <cell r="E70" t="str">
            <v>28811</v>
          </cell>
          <cell r="F70" t="str">
            <v>รพ.เฝ้าไร่</v>
          </cell>
          <cell r="G70">
            <v>1.25</v>
          </cell>
          <cell r="H70"/>
          <cell r="I70">
            <v>1.25</v>
          </cell>
          <cell r="J70">
            <v>36464</v>
          </cell>
          <cell r="K70">
            <v>1339.3568985849058</v>
          </cell>
          <cell r="L70">
            <v>240.52731570864412</v>
          </cell>
          <cell r="M70">
            <v>1199.5108</v>
          </cell>
          <cell r="N70">
            <v>26.208500000000001</v>
          </cell>
          <cell r="O70">
            <v>0</v>
          </cell>
          <cell r="P70">
            <v>7057.7374925328113</v>
          </cell>
          <cell r="Q70">
            <v>48838309.950000003</v>
          </cell>
          <cell r="R70">
            <v>8770588.0399999991</v>
          </cell>
          <cell r="S70">
            <v>10582290.43</v>
          </cell>
          <cell r="T70">
            <v>251601.6</v>
          </cell>
          <cell r="U70">
            <v>0</v>
          </cell>
          <cell r="V70">
            <v>68442790.019999996</v>
          </cell>
          <cell r="W70">
            <v>15766720</v>
          </cell>
          <cell r="X70">
            <v>52676070.020000003</v>
          </cell>
          <cell r="Y70">
            <v>0</v>
          </cell>
          <cell r="Z70">
            <v>52676070.020000003</v>
          </cell>
          <cell r="AA70">
            <v>52469032.810000002</v>
          </cell>
          <cell r="AB70">
            <v>207037.21</v>
          </cell>
          <cell r="AC70" t="str">
            <v>ผ่าน</v>
          </cell>
          <cell r="AD70"/>
          <cell r="AE70">
            <v>52676070.020000003</v>
          </cell>
          <cell r="AF70"/>
          <cell r="AG70"/>
          <cell r="AH70">
            <v>0</v>
          </cell>
          <cell r="AI70">
            <v>52676070.020000003</v>
          </cell>
          <cell r="AJ70">
            <v>52676070.020000003</v>
          </cell>
        </row>
        <row r="71">
          <cell r="E71" t="str">
            <v>28815</v>
          </cell>
          <cell r="F71" t="str">
            <v>รพ.รัตนวาปี</v>
          </cell>
          <cell r="G71">
            <v>1.3</v>
          </cell>
          <cell r="H71"/>
          <cell r="I71">
            <v>1.3</v>
          </cell>
          <cell r="J71">
            <v>29000</v>
          </cell>
          <cell r="K71">
            <v>1412.3803934482758</v>
          </cell>
          <cell r="L71">
            <v>253.6411803448276</v>
          </cell>
          <cell r="M71">
            <v>756.48389999999995</v>
          </cell>
          <cell r="N71">
            <v>16.392700000000001</v>
          </cell>
          <cell r="O71">
            <v>0</v>
          </cell>
          <cell r="P71">
            <v>7057.7374925328113</v>
          </cell>
          <cell r="Q71">
            <v>40959031.409999996</v>
          </cell>
          <cell r="R71">
            <v>7355594.2300000004</v>
          </cell>
          <cell r="S71">
            <v>6940784.4299999997</v>
          </cell>
          <cell r="T71">
            <v>157369.92000000001</v>
          </cell>
          <cell r="U71">
            <v>0</v>
          </cell>
          <cell r="V71">
            <v>55412779.990000002</v>
          </cell>
          <cell r="W71">
            <v>13420204</v>
          </cell>
          <cell r="X71">
            <v>41992575.990000002</v>
          </cell>
          <cell r="Y71">
            <v>0</v>
          </cell>
          <cell r="Z71">
            <v>41992575.990000002</v>
          </cell>
          <cell r="AA71">
            <v>34965500.780000001</v>
          </cell>
          <cell r="AB71">
            <v>7027075.21</v>
          </cell>
          <cell r="AC71" t="str">
            <v>ผ่าน</v>
          </cell>
          <cell r="AD71"/>
          <cell r="AE71">
            <v>41992575.990000002</v>
          </cell>
          <cell r="AF71"/>
          <cell r="AG71"/>
          <cell r="AH71">
            <v>0</v>
          </cell>
          <cell r="AI71">
            <v>41992575.990000002</v>
          </cell>
          <cell r="AJ71">
            <v>41992575.990000002</v>
          </cell>
        </row>
        <row r="72">
          <cell r="E72"/>
          <cell r="F72"/>
          <cell r="G72"/>
          <cell r="H72"/>
          <cell r="I72"/>
          <cell r="J72">
            <v>377230</v>
          </cell>
          <cell r="K72"/>
          <cell r="L72"/>
          <cell r="M72">
            <v>50777.899799999992</v>
          </cell>
          <cell r="N72">
            <v>1197.6482000000001</v>
          </cell>
          <cell r="O72">
            <v>1044.0745000000002</v>
          </cell>
          <cell r="P72"/>
          <cell r="Q72">
            <v>460332874.78999996</v>
          </cell>
          <cell r="R72">
            <v>82668503.670000002</v>
          </cell>
          <cell r="S72">
            <v>402444110.03000003</v>
          </cell>
          <cell r="T72">
            <v>11497422.720000001</v>
          </cell>
          <cell r="U72">
            <v>9396670.5</v>
          </cell>
          <cell r="V72">
            <v>966339581.71000004</v>
          </cell>
          <cell r="W72">
            <v>422231159</v>
          </cell>
          <cell r="X72">
            <v>544108422.71000004</v>
          </cell>
          <cell r="Y72">
            <v>25621149.559999999</v>
          </cell>
          <cell r="Z72">
            <v>569729572.26999998</v>
          </cell>
          <cell r="AA72">
            <v>551598328.74000001</v>
          </cell>
          <cell r="AB72">
            <v>18131243.530000001</v>
          </cell>
          <cell r="AC72"/>
          <cell r="AD72">
            <v>0</v>
          </cell>
          <cell r="AE72">
            <v>569729572.26999998</v>
          </cell>
          <cell r="AF72">
            <v>0</v>
          </cell>
          <cell r="AG72">
            <v>0</v>
          </cell>
          <cell r="AH72">
            <v>0</v>
          </cell>
          <cell r="AI72">
            <v>569729572.26999998</v>
          </cell>
          <cell r="AJ72">
            <v>569729572.26999998</v>
          </cell>
        </row>
        <row r="73">
          <cell r="E73" t="str">
            <v>10710</v>
          </cell>
          <cell r="F73" t="str">
            <v>รพ.สกลนคร</v>
          </cell>
          <cell r="G73">
            <v>1.05</v>
          </cell>
          <cell r="H73"/>
          <cell r="I73">
            <v>1.05</v>
          </cell>
          <cell r="J73">
            <v>143387</v>
          </cell>
          <cell r="K73">
            <v>909.01966754308262</v>
          </cell>
          <cell r="L73">
            <v>168.28295507960971</v>
          </cell>
          <cell r="M73">
            <v>64935.822200000002</v>
          </cell>
          <cell r="N73">
            <v>1697.0589</v>
          </cell>
          <cell r="O73">
            <v>3289.3168000000001</v>
          </cell>
          <cell r="P73">
            <v>7057.7374925328113</v>
          </cell>
          <cell r="Q73">
            <v>130341603.06999999</v>
          </cell>
          <cell r="R73">
            <v>24129588.079999998</v>
          </cell>
          <cell r="S73">
            <v>481214985.98000002</v>
          </cell>
          <cell r="T73">
            <v>16291765.439999999</v>
          </cell>
          <cell r="U73">
            <v>29603851.199999999</v>
          </cell>
          <cell r="V73">
            <v>681581793.7700001</v>
          </cell>
          <cell r="W73">
            <v>280151870</v>
          </cell>
          <cell r="X73">
            <v>401429923.76999998</v>
          </cell>
          <cell r="Y73">
            <v>0</v>
          </cell>
          <cell r="Z73">
            <v>401429923.76999998</v>
          </cell>
          <cell r="AA73">
            <v>364598193.77999997</v>
          </cell>
          <cell r="AB73">
            <v>36831729.990000002</v>
          </cell>
          <cell r="AC73" t="str">
            <v>ผ่าน</v>
          </cell>
          <cell r="AD73"/>
          <cell r="AE73">
            <v>401429923.76999998</v>
          </cell>
          <cell r="AF73"/>
          <cell r="AG73"/>
          <cell r="AH73">
            <v>0</v>
          </cell>
          <cell r="AI73">
            <v>401429923.76999998</v>
          </cell>
          <cell r="AJ73">
            <v>401429923.76999998</v>
          </cell>
        </row>
        <row r="74">
          <cell r="E74" t="str">
            <v>11089</v>
          </cell>
          <cell r="F74" t="str">
            <v>รพ.กุสุมาลย์</v>
          </cell>
          <cell r="G74">
            <v>1.25</v>
          </cell>
          <cell r="H74"/>
          <cell r="I74">
            <v>1.25</v>
          </cell>
          <cell r="J74">
            <v>35642</v>
          </cell>
          <cell r="K74">
            <v>1295.9197486111891</v>
          </cell>
          <cell r="L74">
            <v>239.90812580663263</v>
          </cell>
          <cell r="M74">
            <v>1801.1591000000001</v>
          </cell>
          <cell r="N74">
            <v>37.211599999999997</v>
          </cell>
          <cell r="O74">
            <v>0</v>
          </cell>
          <cell r="P74">
            <v>7057.7374925328113</v>
          </cell>
          <cell r="Q74">
            <v>46189171.68</v>
          </cell>
          <cell r="R74">
            <v>8550805.4199999999</v>
          </cell>
          <cell r="S74">
            <v>15890135.310000001</v>
          </cell>
          <cell r="T74">
            <v>357231.35999999999</v>
          </cell>
          <cell r="U74">
            <v>0</v>
          </cell>
          <cell r="V74">
            <v>70987343.769999996</v>
          </cell>
          <cell r="W74">
            <v>22874823</v>
          </cell>
          <cell r="X74">
            <v>48112520.770000003</v>
          </cell>
          <cell r="Y74">
            <v>0</v>
          </cell>
          <cell r="Z74">
            <v>48112520.770000003</v>
          </cell>
          <cell r="AA74">
            <v>44146209.829999998</v>
          </cell>
          <cell r="AB74">
            <v>3966310.94</v>
          </cell>
          <cell r="AC74" t="str">
            <v>ผ่าน</v>
          </cell>
          <cell r="AD74"/>
          <cell r="AE74">
            <v>48112520.770000003</v>
          </cell>
          <cell r="AF74"/>
          <cell r="AG74"/>
          <cell r="AH74">
            <v>0</v>
          </cell>
          <cell r="AI74">
            <v>48112520.770000003</v>
          </cell>
          <cell r="AJ74">
            <v>48112520.770000003</v>
          </cell>
        </row>
        <row r="75">
          <cell r="E75" t="str">
            <v>11090</v>
          </cell>
          <cell r="F75" t="str">
            <v>รพ.กุดบาก</v>
          </cell>
          <cell r="G75">
            <v>1.3</v>
          </cell>
          <cell r="H75"/>
          <cell r="I75">
            <v>1.3</v>
          </cell>
          <cell r="J75">
            <v>24048</v>
          </cell>
          <cell r="K75">
            <v>1400.5600137225549</v>
          </cell>
          <cell r="L75">
            <v>259.27973428143713</v>
          </cell>
          <cell r="M75">
            <v>1380.0408</v>
          </cell>
          <cell r="N75">
            <v>11.3102</v>
          </cell>
          <cell r="O75">
            <v>0</v>
          </cell>
          <cell r="P75">
            <v>7057.7374925328113</v>
          </cell>
          <cell r="Q75">
            <v>33680667.210000001</v>
          </cell>
          <cell r="R75">
            <v>6235159.0499999998</v>
          </cell>
          <cell r="S75">
            <v>12661955.119999999</v>
          </cell>
          <cell r="T75">
            <v>108577.92</v>
          </cell>
          <cell r="U75">
            <v>0</v>
          </cell>
          <cell r="V75">
            <v>52686359.299999997</v>
          </cell>
          <cell r="W75">
            <v>19541499</v>
          </cell>
          <cell r="X75">
            <v>33144860.300000001</v>
          </cell>
          <cell r="Y75">
            <v>0</v>
          </cell>
          <cell r="Z75">
            <v>33144860.300000001</v>
          </cell>
          <cell r="AA75">
            <v>30003278.850000001</v>
          </cell>
          <cell r="AB75">
            <v>3141581.45</v>
          </cell>
          <cell r="AC75" t="str">
            <v>ผ่าน</v>
          </cell>
          <cell r="AD75"/>
          <cell r="AE75">
            <v>33144860.300000001</v>
          </cell>
          <cell r="AF75"/>
          <cell r="AG75"/>
          <cell r="AH75">
            <v>0</v>
          </cell>
          <cell r="AI75">
            <v>33144860.300000001</v>
          </cell>
          <cell r="AJ75">
            <v>33144860.300000001</v>
          </cell>
        </row>
        <row r="76">
          <cell r="E76" t="str">
            <v>11091</v>
          </cell>
          <cell r="F76" t="str">
            <v>รพ.พระอาจารย์ฝั้นอาจาโร</v>
          </cell>
          <cell r="G76">
            <v>1.1499999999999999</v>
          </cell>
          <cell r="H76"/>
          <cell r="I76">
            <v>1.1499999999999999</v>
          </cell>
          <cell r="J76">
            <v>55854</v>
          </cell>
          <cell r="K76">
            <v>1154.4179333619795</v>
          </cell>
          <cell r="L76">
            <v>213.7124950764493</v>
          </cell>
          <cell r="M76">
            <v>3467.9058</v>
          </cell>
          <cell r="N76">
            <v>60.6571</v>
          </cell>
          <cell r="O76">
            <v>0</v>
          </cell>
          <cell r="P76">
            <v>7057.7374925328113</v>
          </cell>
          <cell r="Q76">
            <v>64478859.25</v>
          </cell>
          <cell r="R76">
            <v>11936697.699999999</v>
          </cell>
          <cell r="S76">
            <v>28146904.300000001</v>
          </cell>
          <cell r="T76">
            <v>582308.16</v>
          </cell>
          <cell r="U76">
            <v>0</v>
          </cell>
          <cell r="V76">
            <v>105144769.41</v>
          </cell>
          <cell r="W76">
            <v>48655954</v>
          </cell>
          <cell r="X76">
            <v>56488815.409999996</v>
          </cell>
          <cell r="Y76">
            <v>0</v>
          </cell>
          <cell r="Z76">
            <v>56488815.409999996</v>
          </cell>
          <cell r="AA76">
            <v>53269756.359999999</v>
          </cell>
          <cell r="AB76">
            <v>3219059.05</v>
          </cell>
          <cell r="AC76" t="str">
            <v>ผ่าน</v>
          </cell>
          <cell r="AD76"/>
          <cell r="AE76">
            <v>56488815.409999996</v>
          </cell>
          <cell r="AF76"/>
          <cell r="AG76"/>
          <cell r="AH76">
            <v>0</v>
          </cell>
          <cell r="AI76">
            <v>56488815.409999996</v>
          </cell>
          <cell r="AJ76">
            <v>56488815.409999996</v>
          </cell>
        </row>
        <row r="77">
          <cell r="E77" t="str">
            <v>11092</v>
          </cell>
          <cell r="F77" t="str">
            <v>รพ.พังโคน</v>
          </cell>
          <cell r="G77">
            <v>1.1499999999999999</v>
          </cell>
          <cell r="H77"/>
          <cell r="I77">
            <v>1.1499999999999999</v>
          </cell>
          <cell r="J77">
            <v>39318</v>
          </cell>
          <cell r="K77">
            <v>1267.6773363345033</v>
          </cell>
          <cell r="L77">
            <v>234.67972811434967</v>
          </cell>
          <cell r="M77">
            <v>3996.7566000000002</v>
          </cell>
          <cell r="N77">
            <v>116.1169</v>
          </cell>
          <cell r="O77">
            <v>0</v>
          </cell>
          <cell r="P77">
            <v>7057.7374925328113</v>
          </cell>
          <cell r="Q77">
            <v>49842537.509999998</v>
          </cell>
          <cell r="R77">
            <v>9227137.5500000007</v>
          </cell>
          <cell r="S77">
            <v>32439267.789999999</v>
          </cell>
          <cell r="T77">
            <v>1114722.24</v>
          </cell>
          <cell r="U77">
            <v>0</v>
          </cell>
          <cell r="V77">
            <v>92623665.089999989</v>
          </cell>
          <cell r="W77">
            <v>41699287</v>
          </cell>
          <cell r="X77">
            <v>50924378.090000004</v>
          </cell>
          <cell r="Y77">
            <v>0</v>
          </cell>
          <cell r="Z77">
            <v>50924378.090000004</v>
          </cell>
          <cell r="AA77">
            <v>43269404.670000002</v>
          </cell>
          <cell r="AB77">
            <v>7654973.4199999999</v>
          </cell>
          <cell r="AC77" t="str">
            <v>ผ่าน</v>
          </cell>
          <cell r="AD77"/>
          <cell r="AE77">
            <v>50924378.090000004</v>
          </cell>
          <cell r="AF77"/>
          <cell r="AG77"/>
          <cell r="AH77">
            <v>0</v>
          </cell>
          <cell r="AI77">
            <v>50924378.090000004</v>
          </cell>
          <cell r="AJ77">
            <v>50924378.090000004</v>
          </cell>
        </row>
        <row r="78">
          <cell r="E78" t="str">
            <v>11093</v>
          </cell>
          <cell r="F78" t="str">
            <v>รพ.วาริชภูมิ</v>
          </cell>
          <cell r="G78">
            <v>1.25</v>
          </cell>
          <cell r="H78"/>
          <cell r="I78">
            <v>1.25</v>
          </cell>
          <cell r="J78">
            <v>38022</v>
          </cell>
          <cell r="K78">
            <v>1277.011134343275</v>
          </cell>
          <cell r="L78">
            <v>236.40765425280102</v>
          </cell>
          <cell r="M78">
            <v>1312.8268</v>
          </cell>
          <cell r="N78">
            <v>20.333600000000001</v>
          </cell>
          <cell r="O78">
            <v>0</v>
          </cell>
          <cell r="P78">
            <v>7057.7374925328113</v>
          </cell>
          <cell r="Q78">
            <v>48554517.350000001</v>
          </cell>
          <cell r="R78">
            <v>8988691.8300000001</v>
          </cell>
          <cell r="S78">
            <v>11581983.65</v>
          </cell>
          <cell r="T78">
            <v>195202.56</v>
          </cell>
          <cell r="U78">
            <v>0</v>
          </cell>
          <cell r="V78">
            <v>69320395.390000001</v>
          </cell>
          <cell r="W78">
            <v>27103986</v>
          </cell>
          <cell r="X78">
            <v>42216409.390000001</v>
          </cell>
          <cell r="Y78">
            <v>0</v>
          </cell>
          <cell r="Z78">
            <v>42216409.390000001</v>
          </cell>
          <cell r="AA78">
            <v>39406797.130000003</v>
          </cell>
          <cell r="AB78">
            <v>2809612.26</v>
          </cell>
          <cell r="AC78" t="str">
            <v>ผ่าน</v>
          </cell>
          <cell r="AD78"/>
          <cell r="AE78">
            <v>42216409.390000001</v>
          </cell>
          <cell r="AF78"/>
          <cell r="AG78"/>
          <cell r="AH78">
            <v>0</v>
          </cell>
          <cell r="AI78">
            <v>42216409.390000001</v>
          </cell>
          <cell r="AJ78">
            <v>42216409.390000001</v>
          </cell>
        </row>
        <row r="79">
          <cell r="E79" t="str">
            <v>11094</v>
          </cell>
          <cell r="F79" t="str">
            <v>รพ.นิคมน้ำอูน</v>
          </cell>
          <cell r="G79">
            <v>1.35</v>
          </cell>
          <cell r="H79"/>
          <cell r="I79">
            <v>1.35</v>
          </cell>
          <cell r="J79">
            <v>10626</v>
          </cell>
          <cell r="K79">
            <v>1558.9469649915302</v>
          </cell>
          <cell r="L79">
            <v>288.60123941276117</v>
          </cell>
          <cell r="M79">
            <v>416.00130000000001</v>
          </cell>
          <cell r="N79">
            <v>6.5098000000000003</v>
          </cell>
          <cell r="O79">
            <v>0</v>
          </cell>
          <cell r="P79">
            <v>7057.7374925328113</v>
          </cell>
          <cell r="Q79">
            <v>16565370.449999999</v>
          </cell>
          <cell r="R79">
            <v>3066676.77</v>
          </cell>
          <cell r="S79">
            <v>3963638.08</v>
          </cell>
          <cell r="T79">
            <v>62494.080000000002</v>
          </cell>
          <cell r="U79">
            <v>0</v>
          </cell>
          <cell r="V79">
            <v>23658179.379999995</v>
          </cell>
          <cell r="W79">
            <v>12795292</v>
          </cell>
          <cell r="X79">
            <v>10862887.380000001</v>
          </cell>
          <cell r="Y79">
            <v>3840846.39</v>
          </cell>
          <cell r="Z79">
            <v>14703733.77</v>
          </cell>
          <cell r="AA79">
            <v>14703733.77</v>
          </cell>
          <cell r="AB79">
            <v>0</v>
          </cell>
          <cell r="AC79" t="str">
            <v>ผ่าน</v>
          </cell>
          <cell r="AD79"/>
          <cell r="AE79">
            <v>14703733.77</v>
          </cell>
          <cell r="AF79"/>
          <cell r="AG79"/>
          <cell r="AH79">
            <v>0</v>
          </cell>
          <cell r="AI79">
            <v>14703733.77</v>
          </cell>
          <cell r="AJ79">
            <v>14703733.77</v>
          </cell>
        </row>
        <row r="80">
          <cell r="E80" t="str">
            <v>11095</v>
          </cell>
          <cell r="F80" t="str">
            <v>รพ.วานรนิวาส</v>
          </cell>
          <cell r="G80">
            <v>1.1499999999999999</v>
          </cell>
          <cell r="H80"/>
          <cell r="I80">
            <v>1.1499999999999999</v>
          </cell>
          <cell r="J80">
            <v>92581</v>
          </cell>
          <cell r="K80">
            <v>1009.2803218802994</v>
          </cell>
          <cell r="L80">
            <v>186.84378468584268</v>
          </cell>
          <cell r="M80">
            <v>10181.222100000001</v>
          </cell>
          <cell r="N80">
            <v>190.64879999999999</v>
          </cell>
          <cell r="O80">
            <v>236.4572</v>
          </cell>
          <cell r="P80">
            <v>7057.7374925328113</v>
          </cell>
          <cell r="Q80">
            <v>93440181.480000004</v>
          </cell>
          <cell r="R80">
            <v>17298184.43</v>
          </cell>
          <cell r="S80">
            <v>82634851.730000004</v>
          </cell>
          <cell r="T80">
            <v>1830228.48</v>
          </cell>
          <cell r="U80">
            <v>2128114.7999999998</v>
          </cell>
          <cell r="V80">
            <v>197331560.91999999</v>
          </cell>
          <cell r="W80">
            <v>63743318</v>
          </cell>
          <cell r="X80">
            <v>133588242.92</v>
          </cell>
          <cell r="Y80">
            <v>0</v>
          </cell>
          <cell r="Z80">
            <v>133588242.92</v>
          </cell>
          <cell r="AA80">
            <v>127335043.78</v>
          </cell>
          <cell r="AB80">
            <v>6253199.1399999997</v>
          </cell>
          <cell r="AC80" t="str">
            <v>ผ่าน</v>
          </cell>
          <cell r="AD80"/>
          <cell r="AE80">
            <v>133588242.92</v>
          </cell>
          <cell r="AF80"/>
          <cell r="AG80"/>
          <cell r="AH80">
            <v>0</v>
          </cell>
          <cell r="AI80">
            <v>133588242.92</v>
          </cell>
          <cell r="AJ80">
            <v>133588242.92</v>
          </cell>
        </row>
        <row r="81">
          <cell r="E81" t="str">
            <v>11096</v>
          </cell>
          <cell r="F81" t="str">
            <v>รพ.คำตากล้า</v>
          </cell>
          <cell r="G81">
            <v>1.25</v>
          </cell>
          <cell r="H81"/>
          <cell r="I81">
            <v>1.25</v>
          </cell>
          <cell r="J81">
            <v>30434</v>
          </cell>
          <cell r="K81">
            <v>1347.6124988499705</v>
          </cell>
          <cell r="L81">
            <v>249.4777857002037</v>
          </cell>
          <cell r="M81">
            <v>1576.0279</v>
          </cell>
          <cell r="N81">
            <v>31.1203</v>
          </cell>
          <cell r="O81">
            <v>0</v>
          </cell>
          <cell r="P81">
            <v>7057.7374925328113</v>
          </cell>
          <cell r="Q81">
            <v>41013238.789999999</v>
          </cell>
          <cell r="R81">
            <v>7592606.9299999997</v>
          </cell>
          <cell r="S81">
            <v>13903989.17</v>
          </cell>
          <cell r="T81">
            <v>298754.88</v>
          </cell>
          <cell r="U81">
            <v>0</v>
          </cell>
          <cell r="V81">
            <v>62808589.770000003</v>
          </cell>
          <cell r="W81">
            <v>23167642</v>
          </cell>
          <cell r="X81">
            <v>39640947.770000003</v>
          </cell>
          <cell r="Y81">
            <v>0</v>
          </cell>
          <cell r="Z81">
            <v>39640947.770000003</v>
          </cell>
          <cell r="AA81">
            <v>38506298.07</v>
          </cell>
          <cell r="AB81">
            <v>1134649.7</v>
          </cell>
          <cell r="AC81" t="str">
            <v>ผ่าน</v>
          </cell>
          <cell r="AD81"/>
          <cell r="AE81">
            <v>39640947.770000003</v>
          </cell>
          <cell r="AF81"/>
          <cell r="AG81"/>
          <cell r="AH81">
            <v>0</v>
          </cell>
          <cell r="AI81">
            <v>39640947.770000003</v>
          </cell>
          <cell r="AJ81">
            <v>39640947.770000003</v>
          </cell>
        </row>
        <row r="82">
          <cell r="E82" t="str">
            <v>11097</v>
          </cell>
          <cell r="F82" t="str">
            <v>รพ.บ้านม่วง</v>
          </cell>
          <cell r="G82">
            <v>1.1499999999999999</v>
          </cell>
          <cell r="H82"/>
          <cell r="I82">
            <v>1.1499999999999999</v>
          </cell>
          <cell r="J82">
            <v>52829</v>
          </cell>
          <cell r="K82">
            <v>1173.097113138617</v>
          </cell>
          <cell r="L82">
            <v>217.17049234322056</v>
          </cell>
          <cell r="M82">
            <v>2978.4609</v>
          </cell>
          <cell r="N82">
            <v>78.653800000000004</v>
          </cell>
          <cell r="O82">
            <v>0</v>
          </cell>
          <cell r="P82">
            <v>7057.7374925328113</v>
          </cell>
          <cell r="Q82">
            <v>61973547.390000001</v>
          </cell>
          <cell r="R82">
            <v>11472899.939999999</v>
          </cell>
          <cell r="S82">
            <v>24174374.18</v>
          </cell>
          <cell r="T82">
            <v>755076.48</v>
          </cell>
          <cell r="U82">
            <v>0</v>
          </cell>
          <cell r="V82">
            <v>98375897.989999995</v>
          </cell>
          <cell r="W82">
            <v>36267292</v>
          </cell>
          <cell r="X82">
            <v>62108605.990000002</v>
          </cell>
          <cell r="Y82">
            <v>3395483.27</v>
          </cell>
          <cell r="Z82">
            <v>65504089.259999998</v>
          </cell>
          <cell r="AA82">
            <v>65504089.259999998</v>
          </cell>
          <cell r="AB82">
            <v>0</v>
          </cell>
          <cell r="AC82" t="str">
            <v>ผ่าน</v>
          </cell>
          <cell r="AD82"/>
          <cell r="AE82">
            <v>65504089.259999998</v>
          </cell>
          <cell r="AF82"/>
          <cell r="AG82"/>
          <cell r="AH82">
            <v>0</v>
          </cell>
          <cell r="AI82">
            <v>65504089.259999998</v>
          </cell>
          <cell r="AJ82">
            <v>65504089.259999998</v>
          </cell>
        </row>
        <row r="83">
          <cell r="E83" t="str">
            <v>11098</v>
          </cell>
          <cell r="F83" t="str">
            <v>รพ.อากาศอำนวย</v>
          </cell>
          <cell r="G83">
            <v>1.1499999999999999</v>
          </cell>
          <cell r="H83"/>
          <cell r="I83">
            <v>1.1499999999999999</v>
          </cell>
          <cell r="J83">
            <v>53134</v>
          </cell>
          <cell r="K83">
            <v>1171.1173463319155</v>
          </cell>
          <cell r="L83">
            <v>216.80398652463583</v>
          </cell>
          <cell r="M83">
            <v>4128.3132999999998</v>
          </cell>
          <cell r="N83">
            <v>50.147500000000001</v>
          </cell>
          <cell r="O83">
            <v>0</v>
          </cell>
          <cell r="P83">
            <v>7057.7374925328113</v>
          </cell>
          <cell r="Q83">
            <v>62226149.079999998</v>
          </cell>
          <cell r="R83">
            <v>11519663.02</v>
          </cell>
          <cell r="S83">
            <v>33507034.309999999</v>
          </cell>
          <cell r="T83">
            <v>481416</v>
          </cell>
          <cell r="U83">
            <v>0</v>
          </cell>
          <cell r="V83">
            <v>107734262.41</v>
          </cell>
          <cell r="W83">
            <v>43380761</v>
          </cell>
          <cell r="X83">
            <v>64353501.409999996</v>
          </cell>
          <cell r="Y83">
            <v>0</v>
          </cell>
          <cell r="Z83">
            <v>64353501.409999996</v>
          </cell>
          <cell r="AA83">
            <v>61501233.649999999</v>
          </cell>
          <cell r="AB83">
            <v>2852267.76</v>
          </cell>
          <cell r="AC83" t="str">
            <v>ผ่าน</v>
          </cell>
          <cell r="AD83"/>
          <cell r="AE83">
            <v>64353501.409999996</v>
          </cell>
          <cell r="AF83"/>
          <cell r="AG83"/>
          <cell r="AH83">
            <v>0</v>
          </cell>
          <cell r="AI83">
            <v>64353501.409999996</v>
          </cell>
          <cell r="AJ83">
            <v>64353501.409999996</v>
          </cell>
        </row>
        <row r="84">
          <cell r="E84" t="str">
            <v>11099</v>
          </cell>
          <cell r="F84" t="str">
            <v>รพ.ส่องดาว</v>
          </cell>
          <cell r="G84">
            <v>1.3</v>
          </cell>
          <cell r="H84"/>
          <cell r="I84">
            <v>1.3</v>
          </cell>
          <cell r="J84">
            <v>26365</v>
          </cell>
          <cell r="K84">
            <v>1379.3737803906695</v>
          </cell>
          <cell r="L84">
            <v>255.3576169163664</v>
          </cell>
          <cell r="M84">
            <v>1494.0741</v>
          </cell>
          <cell r="N84">
            <v>23.474</v>
          </cell>
          <cell r="O84">
            <v>0</v>
          </cell>
          <cell r="P84">
            <v>7057.7374925328113</v>
          </cell>
          <cell r="Q84">
            <v>36367189.719999999</v>
          </cell>
          <cell r="R84">
            <v>6732503.5700000003</v>
          </cell>
          <cell r="S84">
            <v>13708217.41</v>
          </cell>
          <cell r="T84">
            <v>225350.39999999999</v>
          </cell>
          <cell r="U84">
            <v>0</v>
          </cell>
          <cell r="V84">
            <v>57033261.100000001</v>
          </cell>
          <cell r="W84">
            <v>19908589</v>
          </cell>
          <cell r="X84">
            <v>37124672.100000001</v>
          </cell>
          <cell r="Y84">
            <v>0</v>
          </cell>
          <cell r="Z84">
            <v>37124672.100000001</v>
          </cell>
          <cell r="AA84">
            <v>35976824.07</v>
          </cell>
          <cell r="AB84">
            <v>1147848.03</v>
          </cell>
          <cell r="AC84" t="str">
            <v>ผ่าน</v>
          </cell>
          <cell r="AD84"/>
          <cell r="AE84">
            <v>37124672.100000001</v>
          </cell>
          <cell r="AF84"/>
          <cell r="AG84"/>
          <cell r="AH84">
            <v>0</v>
          </cell>
          <cell r="AI84">
            <v>37124672.100000001</v>
          </cell>
          <cell r="AJ84">
            <v>37124672.100000001</v>
          </cell>
        </row>
        <row r="85">
          <cell r="E85" t="str">
            <v>11100</v>
          </cell>
          <cell r="F85" t="str">
            <v>รพ.เต่างอย</v>
          </cell>
          <cell r="G85">
            <v>1.35</v>
          </cell>
          <cell r="H85"/>
          <cell r="I85">
            <v>1.35</v>
          </cell>
          <cell r="J85">
            <v>17915</v>
          </cell>
          <cell r="K85">
            <v>1463.8122556516885</v>
          </cell>
          <cell r="L85">
            <v>270.98935361428966</v>
          </cell>
          <cell r="M85">
            <v>1129.8635999999999</v>
          </cell>
          <cell r="N85">
            <v>58.882899999999999</v>
          </cell>
          <cell r="O85">
            <v>0</v>
          </cell>
          <cell r="P85">
            <v>7057.7374925328113</v>
          </cell>
          <cell r="Q85">
            <v>26224196.559999999</v>
          </cell>
          <cell r="R85">
            <v>4854774.2699999996</v>
          </cell>
          <cell r="S85">
            <v>10765279.210000001</v>
          </cell>
          <cell r="T85">
            <v>565275.84</v>
          </cell>
          <cell r="U85">
            <v>0</v>
          </cell>
          <cell r="V85">
            <v>42409525.880000003</v>
          </cell>
          <cell r="W85">
            <v>17728161</v>
          </cell>
          <cell r="X85">
            <v>24681364.879999999</v>
          </cell>
          <cell r="Y85">
            <v>0</v>
          </cell>
          <cell r="Z85">
            <v>24681364.879999999</v>
          </cell>
          <cell r="AA85">
            <v>22673572.59</v>
          </cell>
          <cell r="AB85">
            <v>2007792.29</v>
          </cell>
          <cell r="AC85" t="str">
            <v>ผ่าน</v>
          </cell>
          <cell r="AD85"/>
          <cell r="AE85">
            <v>24681364.879999999</v>
          </cell>
          <cell r="AF85"/>
          <cell r="AG85"/>
          <cell r="AH85">
            <v>0</v>
          </cell>
          <cell r="AI85">
            <v>24681364.879999999</v>
          </cell>
          <cell r="AJ85">
            <v>24681364.879999999</v>
          </cell>
        </row>
        <row r="86">
          <cell r="E86" t="str">
            <v>11101</v>
          </cell>
          <cell r="F86" t="str">
            <v>รพ.โคกศรีสุพรรณ</v>
          </cell>
          <cell r="G86">
            <v>1.3</v>
          </cell>
          <cell r="H86"/>
          <cell r="I86">
            <v>1.3</v>
          </cell>
          <cell r="J86">
            <v>24927</v>
          </cell>
          <cell r="K86">
            <v>1392.0589284711355</v>
          </cell>
          <cell r="L86">
            <v>257.70596461668072</v>
          </cell>
          <cell r="M86">
            <v>1659.4283</v>
          </cell>
          <cell r="N86">
            <v>32.650300000000001</v>
          </cell>
          <cell r="O86">
            <v>0</v>
          </cell>
          <cell r="P86">
            <v>7057.7374925328113</v>
          </cell>
          <cell r="Q86">
            <v>34699852.909999996</v>
          </cell>
          <cell r="R86">
            <v>6423836.5800000001</v>
          </cell>
          <cell r="S86">
            <v>15225352.189999999</v>
          </cell>
          <cell r="T86">
            <v>313442.88</v>
          </cell>
          <cell r="U86">
            <v>0</v>
          </cell>
          <cell r="V86">
            <v>56662484.559999995</v>
          </cell>
          <cell r="W86">
            <v>26820033</v>
          </cell>
          <cell r="X86">
            <v>29842451.559999999</v>
          </cell>
          <cell r="Y86">
            <v>923455.45</v>
          </cell>
          <cell r="Z86">
            <v>30765907.010000002</v>
          </cell>
          <cell r="AA86">
            <v>30765907.010000002</v>
          </cell>
          <cell r="AB86">
            <v>0</v>
          </cell>
          <cell r="AC86" t="str">
            <v>ผ่าน</v>
          </cell>
          <cell r="AD86"/>
          <cell r="AE86">
            <v>30765907.010000002</v>
          </cell>
          <cell r="AF86"/>
          <cell r="AG86"/>
          <cell r="AH86">
            <v>0</v>
          </cell>
          <cell r="AI86">
            <v>30765907.010000002</v>
          </cell>
          <cell r="AJ86">
            <v>30765907.010000002</v>
          </cell>
        </row>
        <row r="87">
          <cell r="E87" t="str">
            <v>11102</v>
          </cell>
          <cell r="F87" t="str">
            <v>รพ.เจริญศิลป์</v>
          </cell>
          <cell r="G87">
            <v>1.25</v>
          </cell>
          <cell r="H87"/>
          <cell r="I87">
            <v>1.25</v>
          </cell>
          <cell r="J87">
            <v>33084</v>
          </cell>
          <cell r="K87">
            <v>1319.2758433079434</v>
          </cell>
          <cell r="L87">
            <v>244.2319408173135</v>
          </cell>
          <cell r="M87">
            <v>1213.3333</v>
          </cell>
          <cell r="N87">
            <v>24.559200000000001</v>
          </cell>
          <cell r="O87">
            <v>0</v>
          </cell>
          <cell r="P87">
            <v>7057.7374925328113</v>
          </cell>
          <cell r="Q87">
            <v>43646922</v>
          </cell>
          <cell r="R87">
            <v>8080169.5300000003</v>
          </cell>
          <cell r="S87">
            <v>10704234.720000001</v>
          </cell>
          <cell r="T87">
            <v>235768.32000000001</v>
          </cell>
          <cell r="U87">
            <v>0</v>
          </cell>
          <cell r="V87">
            <v>62667094.57</v>
          </cell>
          <cell r="W87">
            <v>22386395</v>
          </cell>
          <cell r="X87">
            <v>40280699.57</v>
          </cell>
          <cell r="Y87">
            <v>0</v>
          </cell>
          <cell r="Z87">
            <v>40280699.57</v>
          </cell>
          <cell r="AA87">
            <v>40080622.590000004</v>
          </cell>
          <cell r="AB87">
            <v>200076.98</v>
          </cell>
          <cell r="AC87" t="str">
            <v>ผ่าน</v>
          </cell>
          <cell r="AD87"/>
          <cell r="AE87">
            <v>40280699.57</v>
          </cell>
          <cell r="AF87"/>
          <cell r="AG87"/>
          <cell r="AH87">
            <v>0</v>
          </cell>
          <cell r="AI87">
            <v>40280699.57</v>
          </cell>
          <cell r="AJ87">
            <v>40280699.57</v>
          </cell>
        </row>
        <row r="88">
          <cell r="E88" t="str">
            <v>11103</v>
          </cell>
          <cell r="F88" t="str">
            <v>รพ.โพนนาแก้ว</v>
          </cell>
          <cell r="G88">
            <v>1.3</v>
          </cell>
          <cell r="H88"/>
          <cell r="I88">
            <v>1.3</v>
          </cell>
          <cell r="J88">
            <v>28128</v>
          </cell>
          <cell r="K88">
            <v>1365.5915297923775</v>
          </cell>
          <cell r="L88">
            <v>252.80616716439135</v>
          </cell>
          <cell r="M88">
            <v>1427.8164999999999</v>
          </cell>
          <cell r="N88">
            <v>17.187799999999999</v>
          </cell>
          <cell r="O88">
            <v>1.9117999999999999</v>
          </cell>
          <cell r="P88">
            <v>7057.7374925328113</v>
          </cell>
          <cell r="Q88">
            <v>38411358.549999997</v>
          </cell>
          <cell r="R88">
            <v>7110931.8700000001</v>
          </cell>
          <cell r="S88">
            <v>13100300.6</v>
          </cell>
          <cell r="T88">
            <v>165002.88</v>
          </cell>
          <cell r="U88">
            <v>17206.2</v>
          </cell>
          <cell r="V88">
            <v>58804800.100000001</v>
          </cell>
          <cell r="W88">
            <v>19390584</v>
          </cell>
          <cell r="X88">
            <v>39414216.100000001</v>
          </cell>
          <cell r="Y88">
            <v>467190.07</v>
          </cell>
          <cell r="Z88">
            <v>39881406.170000002</v>
          </cell>
          <cell r="AA88">
            <v>39881406.170000002</v>
          </cell>
          <cell r="AB88">
            <v>0</v>
          </cell>
          <cell r="AC88" t="str">
            <v>ผ่าน</v>
          </cell>
          <cell r="AD88"/>
          <cell r="AE88">
            <v>39881406.170000002</v>
          </cell>
          <cell r="AF88"/>
          <cell r="AG88"/>
          <cell r="AH88">
            <v>0</v>
          </cell>
          <cell r="AI88">
            <v>39881406.170000002</v>
          </cell>
          <cell r="AJ88">
            <v>39881406.170000002</v>
          </cell>
        </row>
        <row r="89">
          <cell r="E89" t="str">
            <v>11450</v>
          </cell>
          <cell r="F89" t="str">
            <v>รพร.สว่างแดนดิน</v>
          </cell>
          <cell r="G89">
            <v>1.1499999999999999</v>
          </cell>
          <cell r="H89"/>
          <cell r="I89">
            <v>1.1499999999999999</v>
          </cell>
          <cell r="J89">
            <v>114703</v>
          </cell>
          <cell r="K89">
            <v>958.3840262242486</v>
          </cell>
          <cell r="L89">
            <v>177.42156944456553</v>
          </cell>
          <cell r="M89">
            <v>12707.294400000001</v>
          </cell>
          <cell r="N89">
            <v>266.36020000000002</v>
          </cell>
          <cell r="O89">
            <v>277.48110000000003</v>
          </cell>
          <cell r="P89">
            <v>7057.7374925328113</v>
          </cell>
          <cell r="Q89">
            <v>109929522.95999999</v>
          </cell>
          <cell r="R89">
            <v>20350786.280000001</v>
          </cell>
          <cell r="S89">
            <v>103137460.56</v>
          </cell>
          <cell r="T89">
            <v>2557057.92</v>
          </cell>
          <cell r="U89">
            <v>2497329.9</v>
          </cell>
          <cell r="V89">
            <v>238472157.62</v>
          </cell>
          <cell r="W89">
            <v>92408989</v>
          </cell>
          <cell r="X89">
            <v>146063168.62</v>
          </cell>
          <cell r="Y89">
            <v>29086965.239999998</v>
          </cell>
          <cell r="Z89">
            <v>175150133.86000001</v>
          </cell>
          <cell r="AA89">
            <v>175150133.86000001</v>
          </cell>
          <cell r="AB89">
            <v>0</v>
          </cell>
          <cell r="AC89" t="str">
            <v>ผ่าน</v>
          </cell>
          <cell r="AD89"/>
          <cell r="AE89">
            <v>175150133.86000001</v>
          </cell>
          <cell r="AF89"/>
          <cell r="AG89"/>
          <cell r="AH89">
            <v>0</v>
          </cell>
          <cell r="AI89">
            <v>175150133.86000001</v>
          </cell>
          <cell r="AJ89">
            <v>175150133.86000001</v>
          </cell>
        </row>
        <row r="90">
          <cell r="E90" t="str">
            <v>21323</v>
          </cell>
          <cell r="F90" t="str">
            <v>รพ.พระอาจารย์แบน  ธนากโร</v>
          </cell>
          <cell r="G90">
            <v>1.3</v>
          </cell>
          <cell r="H90"/>
          <cell r="I90">
            <v>1.3</v>
          </cell>
          <cell r="J90">
            <v>28489</v>
          </cell>
          <cell r="K90">
            <v>1362.9798160693599</v>
          </cell>
          <cell r="L90">
            <v>252.32267190845587</v>
          </cell>
          <cell r="M90">
            <v>907.36059999999998</v>
          </cell>
          <cell r="N90">
            <v>28.359000000000002</v>
          </cell>
          <cell r="O90">
            <v>0</v>
          </cell>
          <cell r="P90">
            <v>7057.7374925328113</v>
          </cell>
          <cell r="Q90">
            <v>38829931.979999997</v>
          </cell>
          <cell r="R90">
            <v>7188420.5999999996</v>
          </cell>
          <cell r="S90">
            <v>8325086.9400000004</v>
          </cell>
          <cell r="T90">
            <v>272246.40000000002</v>
          </cell>
          <cell r="U90">
            <v>0</v>
          </cell>
          <cell r="V90">
            <v>54615685.919999994</v>
          </cell>
          <cell r="W90">
            <v>18628400</v>
          </cell>
          <cell r="X90">
            <v>35987285.920000002</v>
          </cell>
          <cell r="Y90">
            <v>0</v>
          </cell>
          <cell r="Z90">
            <v>35987285.920000002</v>
          </cell>
          <cell r="AA90">
            <v>34357827.020000003</v>
          </cell>
          <cell r="AB90">
            <v>1629458.9</v>
          </cell>
          <cell r="AC90" t="str">
            <v>ผ่าน</v>
          </cell>
          <cell r="AD90"/>
          <cell r="AE90">
            <v>35987285.920000002</v>
          </cell>
          <cell r="AF90"/>
          <cell r="AG90"/>
          <cell r="AH90">
            <v>0</v>
          </cell>
          <cell r="AI90">
            <v>35987285.920000002</v>
          </cell>
          <cell r="AJ90">
            <v>35987285.920000002</v>
          </cell>
        </row>
        <row r="91">
          <cell r="E91"/>
          <cell r="F91"/>
          <cell r="G91"/>
          <cell r="H91"/>
          <cell r="I91"/>
          <cell r="J91">
            <v>849486</v>
          </cell>
          <cell r="K91"/>
          <cell r="L91"/>
          <cell r="M91">
            <v>116713.70759999998</v>
          </cell>
          <cell r="N91">
            <v>2751.2419000000004</v>
          </cell>
          <cell r="O91">
            <v>3805.1668999999997</v>
          </cell>
          <cell r="P91"/>
          <cell r="Q91">
            <v>976414817.94000006</v>
          </cell>
          <cell r="R91">
            <v>180759533.41999999</v>
          </cell>
          <cell r="S91">
            <v>915085051.25</v>
          </cell>
          <cell r="T91">
            <v>26411922.239999987</v>
          </cell>
          <cell r="U91">
            <v>34246502.100000001</v>
          </cell>
          <cell r="V91">
            <v>2132917826.9500003</v>
          </cell>
          <cell r="W91">
            <v>836652875</v>
          </cell>
          <cell r="X91">
            <v>1296264951.9499998</v>
          </cell>
          <cell r="Y91">
            <v>37713940.420000002</v>
          </cell>
          <cell r="Z91">
            <v>1333978892.3699999</v>
          </cell>
          <cell r="AA91">
            <v>1261130332.46</v>
          </cell>
          <cell r="AB91">
            <v>72848559.910000026</v>
          </cell>
          <cell r="AC91"/>
          <cell r="AD91">
            <v>0</v>
          </cell>
          <cell r="AE91">
            <v>1333978892.3699999</v>
          </cell>
          <cell r="AF91">
            <v>0</v>
          </cell>
          <cell r="AG91">
            <v>0</v>
          </cell>
          <cell r="AH91">
            <v>0</v>
          </cell>
          <cell r="AI91">
            <v>1333978892.3699999</v>
          </cell>
          <cell r="AJ91">
            <v>1333978892.3699999</v>
          </cell>
        </row>
        <row r="92">
          <cell r="E92" t="str">
            <v>10711</v>
          </cell>
          <cell r="F92" t="str">
            <v>รพ.นครพนม</v>
          </cell>
          <cell r="G92">
            <v>1.1000000000000001</v>
          </cell>
          <cell r="H92"/>
          <cell r="I92">
            <v>1.1000000000000001</v>
          </cell>
          <cell r="J92">
            <v>109122</v>
          </cell>
          <cell r="K92">
            <v>973.44144975348684</v>
          </cell>
          <cell r="L92">
            <v>179.10896556148163</v>
          </cell>
          <cell r="M92">
            <v>25516.167799999999</v>
          </cell>
          <cell r="N92">
            <v>671.09690000000001</v>
          </cell>
          <cell r="O92">
            <v>714.05830000000003</v>
          </cell>
          <cell r="P92">
            <v>7057.7374925328113</v>
          </cell>
          <cell r="Q92">
            <v>106223877.88</v>
          </cell>
          <cell r="R92">
            <v>19544728.539999999</v>
          </cell>
          <cell r="S92">
            <v>198095055.59999999</v>
          </cell>
          <cell r="T92">
            <v>6442530.2400000002</v>
          </cell>
          <cell r="U92">
            <v>6426524.7000000002</v>
          </cell>
          <cell r="V92">
            <v>336732716.95999998</v>
          </cell>
          <cell r="W92">
            <v>185574072</v>
          </cell>
          <cell r="X92">
            <v>151158644.96000001</v>
          </cell>
          <cell r="Y92">
            <v>0</v>
          </cell>
          <cell r="Z92">
            <v>151158644.96000001</v>
          </cell>
          <cell r="AA92">
            <v>139941639.41999999</v>
          </cell>
          <cell r="AB92">
            <v>11217005.539999999</v>
          </cell>
          <cell r="AC92" t="str">
            <v>ผ่าน</v>
          </cell>
          <cell r="AD92"/>
          <cell r="AE92">
            <v>151158644.96000001</v>
          </cell>
          <cell r="AF92"/>
          <cell r="AG92"/>
          <cell r="AH92">
            <v>0</v>
          </cell>
          <cell r="AI92">
            <v>151158644.96000001</v>
          </cell>
          <cell r="AJ92">
            <v>151158644.96000001</v>
          </cell>
        </row>
        <row r="93">
          <cell r="E93" t="str">
            <v>11104</v>
          </cell>
          <cell r="F93" t="str">
            <v>รพ.ปลาปาก</v>
          </cell>
          <cell r="G93">
            <v>1.2</v>
          </cell>
          <cell r="H93"/>
          <cell r="I93">
            <v>1.2</v>
          </cell>
          <cell r="J93">
            <v>40087</v>
          </cell>
          <cell r="K93">
            <v>1267.6665078454362</v>
          </cell>
          <cell r="L93">
            <v>233.24508818320152</v>
          </cell>
          <cell r="M93">
            <v>924.58839999999998</v>
          </cell>
          <cell r="N93">
            <v>14.5588</v>
          </cell>
          <cell r="O93">
            <v>0</v>
          </cell>
          <cell r="P93">
            <v>7057.7374925328113</v>
          </cell>
          <cell r="Q93">
            <v>50816947.299999997</v>
          </cell>
          <cell r="R93">
            <v>9350095.8499999996</v>
          </cell>
          <cell r="S93">
            <v>7830602.7999999998</v>
          </cell>
          <cell r="T93">
            <v>139764.48000000001</v>
          </cell>
          <cell r="U93">
            <v>0</v>
          </cell>
          <cell r="V93">
            <v>68137410.430000007</v>
          </cell>
          <cell r="W93">
            <v>26869664</v>
          </cell>
          <cell r="X93">
            <v>41267746.43</v>
          </cell>
          <cell r="Y93">
            <v>761642.04</v>
          </cell>
          <cell r="Z93">
            <v>42029388.469999999</v>
          </cell>
          <cell r="AA93">
            <v>42029388.469999999</v>
          </cell>
          <cell r="AB93">
            <v>0</v>
          </cell>
          <cell r="AC93" t="str">
            <v>ผ่าน</v>
          </cell>
          <cell r="AD93"/>
          <cell r="AE93">
            <v>42029388.469999999</v>
          </cell>
          <cell r="AF93"/>
          <cell r="AG93"/>
          <cell r="AH93">
            <v>0</v>
          </cell>
          <cell r="AI93">
            <v>42029388.469999999</v>
          </cell>
          <cell r="AJ93">
            <v>42029388.469999999</v>
          </cell>
        </row>
        <row r="94">
          <cell r="E94" t="str">
            <v>11105</v>
          </cell>
          <cell r="F94" t="str">
            <v>รพ.ท่าอุเทน</v>
          </cell>
          <cell r="G94">
            <v>1.2</v>
          </cell>
          <cell r="H94"/>
          <cell r="I94">
            <v>1.2</v>
          </cell>
          <cell r="J94">
            <v>44547</v>
          </cell>
          <cell r="K94">
            <v>1232.3514687857769</v>
          </cell>
          <cell r="L94">
            <v>226.74727546187174</v>
          </cell>
          <cell r="M94">
            <v>1245.3439000000001</v>
          </cell>
          <cell r="N94">
            <v>28.5381</v>
          </cell>
          <cell r="O94">
            <v>0</v>
          </cell>
          <cell r="P94">
            <v>7057.7374925328113</v>
          </cell>
          <cell r="Q94">
            <v>54897560.880000003</v>
          </cell>
          <cell r="R94">
            <v>10100910.880000001</v>
          </cell>
          <cell r="S94">
            <v>10547172.539999999</v>
          </cell>
          <cell r="T94">
            <v>273965.76</v>
          </cell>
          <cell r="U94">
            <v>0</v>
          </cell>
          <cell r="V94">
            <v>75819610.060000017</v>
          </cell>
          <cell r="W94">
            <v>35262457</v>
          </cell>
          <cell r="X94">
            <v>40557153.060000002</v>
          </cell>
          <cell r="Y94">
            <v>0</v>
          </cell>
          <cell r="Z94">
            <v>40557153.060000002</v>
          </cell>
          <cell r="AA94">
            <v>37887145.289999999</v>
          </cell>
          <cell r="AB94">
            <v>2670007.77</v>
          </cell>
          <cell r="AC94" t="str">
            <v>ผ่าน</v>
          </cell>
          <cell r="AD94"/>
          <cell r="AE94">
            <v>40557153.060000002</v>
          </cell>
          <cell r="AF94"/>
          <cell r="AG94"/>
          <cell r="AH94">
            <v>0</v>
          </cell>
          <cell r="AI94">
            <v>40557153.060000002</v>
          </cell>
          <cell r="AJ94">
            <v>40557153.060000002</v>
          </cell>
        </row>
        <row r="95">
          <cell r="E95" t="str">
            <v>11106</v>
          </cell>
          <cell r="F95" t="str">
            <v>รพ.บ้านแพง</v>
          </cell>
          <cell r="G95">
            <v>1.3</v>
          </cell>
          <cell r="H95"/>
          <cell r="I95">
            <v>1.3</v>
          </cell>
          <cell r="J95">
            <v>26830</v>
          </cell>
          <cell r="K95">
            <v>1381.4714972046218</v>
          </cell>
          <cell r="L95">
            <v>254.18470816250465</v>
          </cell>
          <cell r="M95">
            <v>1291.7336</v>
          </cell>
          <cell r="N95">
            <v>36.531300000000002</v>
          </cell>
          <cell r="O95">
            <v>0</v>
          </cell>
          <cell r="P95">
            <v>7057.7374925328113</v>
          </cell>
          <cell r="Q95">
            <v>37064880.270000003</v>
          </cell>
          <cell r="R95">
            <v>6819775.7199999997</v>
          </cell>
          <cell r="S95">
            <v>11851731.789999999</v>
          </cell>
          <cell r="T95">
            <v>350700.48</v>
          </cell>
          <cell r="U95">
            <v>0</v>
          </cell>
          <cell r="V95">
            <v>56087088.259999998</v>
          </cell>
          <cell r="W95">
            <v>27802261</v>
          </cell>
          <cell r="X95">
            <v>28284827.260000002</v>
          </cell>
          <cell r="Y95">
            <v>0</v>
          </cell>
          <cell r="Z95">
            <v>28284827.260000002</v>
          </cell>
          <cell r="AA95">
            <v>26620446.809999999</v>
          </cell>
          <cell r="AB95">
            <v>1664380.45</v>
          </cell>
          <cell r="AC95" t="str">
            <v>ผ่าน</v>
          </cell>
          <cell r="AD95"/>
          <cell r="AE95">
            <v>28284827.260000002</v>
          </cell>
          <cell r="AF95"/>
          <cell r="AG95"/>
          <cell r="AH95">
            <v>0</v>
          </cell>
          <cell r="AI95">
            <v>28284827.260000002</v>
          </cell>
          <cell r="AJ95">
            <v>28284827.260000002</v>
          </cell>
        </row>
        <row r="96">
          <cell r="E96" t="str">
            <v>11107</v>
          </cell>
          <cell r="F96" t="str">
            <v>รพ.นาทม</v>
          </cell>
          <cell r="G96">
            <v>1.35</v>
          </cell>
          <cell r="H96"/>
          <cell r="I96">
            <v>1.35</v>
          </cell>
          <cell r="J96">
            <v>17572</v>
          </cell>
          <cell r="K96">
            <v>1472.818835078534</v>
          </cell>
          <cell r="L96">
            <v>270.99221830184382</v>
          </cell>
          <cell r="M96">
            <v>848.11040000000003</v>
          </cell>
          <cell r="N96">
            <v>8.4916999999999998</v>
          </cell>
          <cell r="O96">
            <v>0</v>
          </cell>
          <cell r="P96">
            <v>7057.7374925328113</v>
          </cell>
          <cell r="Q96">
            <v>25880372.57</v>
          </cell>
          <cell r="R96">
            <v>4761875.26</v>
          </cell>
          <cell r="S96">
            <v>8080749.4800000004</v>
          </cell>
          <cell r="T96">
            <v>81520.320000000007</v>
          </cell>
          <cell r="U96">
            <v>0</v>
          </cell>
          <cell r="V96">
            <v>38804517.630000003</v>
          </cell>
          <cell r="W96">
            <v>14550497</v>
          </cell>
          <cell r="X96">
            <v>24254020.629999999</v>
          </cell>
          <cell r="Y96">
            <v>0</v>
          </cell>
          <cell r="Z96">
            <v>24254020.629999999</v>
          </cell>
          <cell r="AA96">
            <v>23775277.079999998</v>
          </cell>
          <cell r="AB96">
            <v>478743.55</v>
          </cell>
          <cell r="AC96" t="str">
            <v>ผ่าน</v>
          </cell>
          <cell r="AD96"/>
          <cell r="AE96">
            <v>24254020.629999999</v>
          </cell>
          <cell r="AF96"/>
          <cell r="AG96"/>
          <cell r="AH96">
            <v>0</v>
          </cell>
          <cell r="AI96">
            <v>24254020.629999999</v>
          </cell>
          <cell r="AJ96">
            <v>24254020.629999999</v>
          </cell>
        </row>
        <row r="97">
          <cell r="E97" t="str">
            <v>11108</v>
          </cell>
          <cell r="F97" t="str">
            <v>รพ.เรณูนคร</v>
          </cell>
          <cell r="G97">
            <v>1.25</v>
          </cell>
          <cell r="H97"/>
          <cell r="I97">
            <v>1.25</v>
          </cell>
          <cell r="J97">
            <v>33060</v>
          </cell>
          <cell r="K97">
            <v>1325.1800441621294</v>
          </cell>
          <cell r="L97">
            <v>243.82732698124622</v>
          </cell>
          <cell r="M97">
            <v>1584.6184000000001</v>
          </cell>
          <cell r="N97">
            <v>27.335699999999999</v>
          </cell>
          <cell r="O97">
            <v>0</v>
          </cell>
          <cell r="P97">
            <v>7057.7374925328113</v>
          </cell>
          <cell r="Q97">
            <v>43810452.259999998</v>
          </cell>
          <cell r="R97">
            <v>8060931.4299999997</v>
          </cell>
          <cell r="S97">
            <v>13979775.859999999</v>
          </cell>
          <cell r="T97">
            <v>262422.71999999997</v>
          </cell>
          <cell r="U97">
            <v>0</v>
          </cell>
          <cell r="V97">
            <v>66113582.269999996</v>
          </cell>
          <cell r="W97">
            <v>36603845</v>
          </cell>
          <cell r="X97">
            <v>29509737.27</v>
          </cell>
          <cell r="Y97">
            <v>0</v>
          </cell>
          <cell r="Z97">
            <v>29509737.27</v>
          </cell>
          <cell r="AA97">
            <v>25363156.41</v>
          </cell>
          <cell r="AB97">
            <v>4146580.86</v>
          </cell>
          <cell r="AC97" t="str">
            <v>ผ่าน</v>
          </cell>
          <cell r="AD97"/>
          <cell r="AE97">
            <v>29509737.27</v>
          </cell>
          <cell r="AF97"/>
          <cell r="AG97"/>
          <cell r="AH97">
            <v>0</v>
          </cell>
          <cell r="AI97">
            <v>29509737.27</v>
          </cell>
          <cell r="AJ97">
            <v>29509737.27</v>
          </cell>
        </row>
        <row r="98">
          <cell r="E98" t="str">
            <v>11109</v>
          </cell>
          <cell r="F98" t="str">
            <v>รพ.นาแก</v>
          </cell>
          <cell r="G98">
            <v>1.1499999999999999</v>
          </cell>
          <cell r="H98"/>
          <cell r="I98">
            <v>1.1499999999999999</v>
          </cell>
          <cell r="J98">
            <v>55233</v>
          </cell>
          <cell r="K98">
            <v>1163.0602129161914</v>
          </cell>
          <cell r="L98">
            <v>213.99798779715024</v>
          </cell>
          <cell r="M98">
            <v>1882.6287</v>
          </cell>
          <cell r="N98">
            <v>43.42</v>
          </cell>
          <cell r="O98">
            <v>0</v>
          </cell>
          <cell r="P98">
            <v>7057.7374925328113</v>
          </cell>
          <cell r="Q98">
            <v>64239304.740000002</v>
          </cell>
          <cell r="R98">
            <v>11819750.859999999</v>
          </cell>
          <cell r="S98">
            <v>15280163.99</v>
          </cell>
          <cell r="T98">
            <v>416832</v>
          </cell>
          <cell r="U98">
            <v>0</v>
          </cell>
          <cell r="V98">
            <v>91756051.589999989</v>
          </cell>
          <cell r="W98">
            <v>44798756</v>
          </cell>
          <cell r="X98">
            <v>46957295.590000004</v>
          </cell>
          <cell r="Y98">
            <v>2305578.77</v>
          </cell>
          <cell r="Z98">
            <v>49262874.359999999</v>
          </cell>
          <cell r="AA98">
            <v>49262874.359999999</v>
          </cell>
          <cell r="AB98">
            <v>0</v>
          </cell>
          <cell r="AC98" t="str">
            <v>ผ่าน</v>
          </cell>
          <cell r="AD98"/>
          <cell r="AE98">
            <v>49262874.359999999</v>
          </cell>
          <cell r="AF98"/>
          <cell r="AG98"/>
          <cell r="AH98">
            <v>0</v>
          </cell>
          <cell r="AI98">
            <v>49262874.359999999</v>
          </cell>
          <cell r="AJ98">
            <v>49262874.359999999</v>
          </cell>
        </row>
        <row r="99">
          <cell r="E99" t="str">
            <v>11110</v>
          </cell>
          <cell r="F99" t="str">
            <v>รพ.ศรีสงคราม</v>
          </cell>
          <cell r="G99">
            <v>1.1499999999999999</v>
          </cell>
          <cell r="H99"/>
          <cell r="I99">
            <v>1.1499999999999999</v>
          </cell>
          <cell r="J99">
            <v>53283</v>
          </cell>
          <cell r="K99">
            <v>1175.1848268678566</v>
          </cell>
          <cell r="L99">
            <v>216.22886380271382</v>
          </cell>
          <cell r="M99">
            <v>3523.2865999999999</v>
          </cell>
          <cell r="N99">
            <v>50.103400000000001</v>
          </cell>
          <cell r="O99">
            <v>18.575600000000001</v>
          </cell>
          <cell r="P99">
            <v>7057.7374925328113</v>
          </cell>
          <cell r="Q99">
            <v>62617373.130000003</v>
          </cell>
          <cell r="R99">
            <v>11521322.550000001</v>
          </cell>
          <cell r="S99">
            <v>28596396.780000001</v>
          </cell>
          <cell r="T99">
            <v>480992.64</v>
          </cell>
          <cell r="U99">
            <v>167180.4</v>
          </cell>
          <cell r="V99">
            <v>103383265.50000001</v>
          </cell>
          <cell r="W99">
            <v>41357290</v>
          </cell>
          <cell r="X99">
            <v>62025975.5</v>
          </cell>
          <cell r="Y99">
            <v>1984259.11</v>
          </cell>
          <cell r="Z99">
            <v>64010234.609999999</v>
          </cell>
          <cell r="AA99">
            <v>64010234.609999999</v>
          </cell>
          <cell r="AB99">
            <v>0</v>
          </cell>
          <cell r="AC99" t="str">
            <v>ผ่าน</v>
          </cell>
          <cell r="AD99"/>
          <cell r="AE99">
            <v>64010234.609999999</v>
          </cell>
          <cell r="AF99"/>
          <cell r="AG99"/>
          <cell r="AH99">
            <v>0</v>
          </cell>
          <cell r="AI99">
            <v>64010234.609999999</v>
          </cell>
          <cell r="AJ99">
            <v>64010234.609999999</v>
          </cell>
        </row>
        <row r="100">
          <cell r="E100" t="str">
            <v>11111</v>
          </cell>
          <cell r="F100" t="str">
            <v>รพ.นาหว้า</v>
          </cell>
          <cell r="G100">
            <v>1.25</v>
          </cell>
          <cell r="H100"/>
          <cell r="I100">
            <v>1.25</v>
          </cell>
          <cell r="J100">
            <v>37785</v>
          </cell>
          <cell r="K100">
            <v>1284.2802786820166</v>
          </cell>
          <cell r="L100">
            <v>236.30194945084028</v>
          </cell>
          <cell r="M100">
            <v>1252.1901</v>
          </cell>
          <cell r="N100">
            <v>23.865400000000001</v>
          </cell>
          <cell r="O100">
            <v>0</v>
          </cell>
          <cell r="P100">
            <v>7057.7374925328113</v>
          </cell>
          <cell r="Q100">
            <v>48526530.329999998</v>
          </cell>
          <cell r="R100">
            <v>8928669.1600000001</v>
          </cell>
          <cell r="S100">
            <v>11047036.09</v>
          </cell>
          <cell r="T100">
            <v>229107.84</v>
          </cell>
          <cell r="U100">
            <v>0</v>
          </cell>
          <cell r="V100">
            <v>68731343.420000002</v>
          </cell>
          <cell r="W100">
            <v>27322644</v>
          </cell>
          <cell r="X100">
            <v>41408699.420000002</v>
          </cell>
          <cell r="Y100">
            <v>0</v>
          </cell>
          <cell r="Z100">
            <v>41408699.420000002</v>
          </cell>
          <cell r="AA100">
            <v>37724085.829999998</v>
          </cell>
          <cell r="AB100">
            <v>3684613.59</v>
          </cell>
          <cell r="AC100" t="str">
            <v>ผ่าน</v>
          </cell>
          <cell r="AD100"/>
          <cell r="AE100">
            <v>41408699.420000002</v>
          </cell>
          <cell r="AF100"/>
          <cell r="AG100"/>
          <cell r="AH100">
            <v>0</v>
          </cell>
          <cell r="AI100">
            <v>41408699.420000002</v>
          </cell>
          <cell r="AJ100">
            <v>41408699.420000002</v>
          </cell>
        </row>
        <row r="101">
          <cell r="E101" t="str">
            <v>11112</v>
          </cell>
          <cell r="F101" t="str">
            <v>รพ.โพนสวรรค์</v>
          </cell>
          <cell r="G101">
            <v>1.2</v>
          </cell>
          <cell r="H101"/>
          <cell r="I101">
            <v>1.2</v>
          </cell>
          <cell r="J101">
            <v>43329</v>
          </cell>
          <cell r="K101">
            <v>1241.2741835722034</v>
          </cell>
          <cell r="L101">
            <v>228.38901613238247</v>
          </cell>
          <cell r="M101">
            <v>1714.7805000000001</v>
          </cell>
          <cell r="N101">
            <v>23.7532</v>
          </cell>
          <cell r="O101">
            <v>0</v>
          </cell>
          <cell r="P101">
            <v>7057.7374925328113</v>
          </cell>
          <cell r="Q101">
            <v>53783169.100000001</v>
          </cell>
          <cell r="R101">
            <v>9895867.6799999997</v>
          </cell>
          <cell r="S101">
            <v>14522964.74</v>
          </cell>
          <cell r="T101">
            <v>228030.72</v>
          </cell>
          <cell r="U101">
            <v>0</v>
          </cell>
          <cell r="V101">
            <v>78430032.239999995</v>
          </cell>
          <cell r="W101">
            <v>28463961</v>
          </cell>
          <cell r="X101">
            <v>49966071.240000002</v>
          </cell>
          <cell r="Y101">
            <v>0</v>
          </cell>
          <cell r="Z101">
            <v>49966071.240000002</v>
          </cell>
          <cell r="AA101">
            <v>47136422.18</v>
          </cell>
          <cell r="AB101">
            <v>2829649.06</v>
          </cell>
          <cell r="AC101" t="str">
            <v>ผ่าน</v>
          </cell>
          <cell r="AD101"/>
          <cell r="AE101">
            <v>49966071.240000002</v>
          </cell>
          <cell r="AF101"/>
          <cell r="AG101"/>
          <cell r="AH101">
            <v>0</v>
          </cell>
          <cell r="AI101">
            <v>49966071.240000002</v>
          </cell>
          <cell r="AJ101">
            <v>49966071.240000002</v>
          </cell>
        </row>
        <row r="102">
          <cell r="E102" t="str">
            <v>11451</v>
          </cell>
          <cell r="F102" t="str">
            <v>รพร.ธาตุพนม</v>
          </cell>
          <cell r="G102">
            <v>1.1000000000000001</v>
          </cell>
          <cell r="H102"/>
          <cell r="I102">
            <v>1.1000000000000001</v>
          </cell>
          <cell r="J102">
            <v>61277</v>
          </cell>
          <cell r="K102">
            <v>1129.5160193873721</v>
          </cell>
          <cell r="L102">
            <v>207.82600306803531</v>
          </cell>
          <cell r="M102">
            <v>5172.192</v>
          </cell>
          <cell r="N102">
            <v>122.5997</v>
          </cell>
          <cell r="O102">
            <v>49.337800000000001</v>
          </cell>
          <cell r="P102">
            <v>7057.7374925328113</v>
          </cell>
          <cell r="Q102">
            <v>69213353.120000005</v>
          </cell>
          <cell r="R102">
            <v>12734953.99</v>
          </cell>
          <cell r="S102">
            <v>40154370.719999999</v>
          </cell>
          <cell r="T102">
            <v>1176957.1200000001</v>
          </cell>
          <cell r="U102">
            <v>444040.2</v>
          </cell>
          <cell r="V102">
            <v>123723675.15000001</v>
          </cell>
          <cell r="W102">
            <v>64307476</v>
          </cell>
          <cell r="X102">
            <v>59416199.149999999</v>
          </cell>
          <cell r="Y102">
            <v>0</v>
          </cell>
          <cell r="Z102">
            <v>59416199.149999999</v>
          </cell>
          <cell r="AA102">
            <v>56071921.600000001</v>
          </cell>
          <cell r="AB102">
            <v>3344277.55</v>
          </cell>
          <cell r="AC102" t="str">
            <v>ผ่าน</v>
          </cell>
          <cell r="AD102"/>
          <cell r="AE102">
            <v>59416199.149999999</v>
          </cell>
          <cell r="AF102"/>
          <cell r="AG102"/>
          <cell r="AH102">
            <v>0</v>
          </cell>
          <cell r="AI102">
            <v>59416199.149999999</v>
          </cell>
          <cell r="AJ102">
            <v>59416199.149999999</v>
          </cell>
        </row>
        <row r="103">
          <cell r="E103" t="str">
            <v>40840</v>
          </cell>
          <cell r="F103" t="str">
            <v>รพ.วังยาง</v>
          </cell>
          <cell r="G103">
            <v>1.35</v>
          </cell>
          <cell r="H103"/>
          <cell r="I103">
            <v>1.35</v>
          </cell>
          <cell r="J103">
            <v>11569</v>
          </cell>
          <cell r="K103">
            <v>1546.5023796352323</v>
          </cell>
          <cell r="L103">
            <v>284.54966807848558</v>
          </cell>
          <cell r="M103">
            <v>624.44299999999998</v>
          </cell>
          <cell r="N103">
            <v>7.3780999999999999</v>
          </cell>
          <cell r="O103">
            <v>0</v>
          </cell>
          <cell r="P103">
            <v>7057.7374925328113</v>
          </cell>
          <cell r="Q103">
            <v>17891486.030000001</v>
          </cell>
          <cell r="R103">
            <v>3291955.11</v>
          </cell>
          <cell r="S103">
            <v>5949659.29</v>
          </cell>
          <cell r="T103">
            <v>70829.759999999995</v>
          </cell>
          <cell r="U103">
            <v>0</v>
          </cell>
          <cell r="V103">
            <v>27203930.190000001</v>
          </cell>
          <cell r="W103">
            <v>10926693</v>
          </cell>
          <cell r="X103">
            <v>16277237.189999999</v>
          </cell>
          <cell r="Y103">
            <v>0</v>
          </cell>
          <cell r="Z103">
            <v>16277237.189999999</v>
          </cell>
          <cell r="AA103">
            <v>15062557.74</v>
          </cell>
          <cell r="AB103">
            <v>1214679.45</v>
          </cell>
          <cell r="AC103" t="str">
            <v>ผ่าน</v>
          </cell>
          <cell r="AD103"/>
          <cell r="AE103">
            <v>16277237.189999999</v>
          </cell>
          <cell r="AF103"/>
          <cell r="AG103"/>
          <cell r="AH103">
            <v>0</v>
          </cell>
          <cell r="AI103">
            <v>16277237.189999999</v>
          </cell>
          <cell r="AJ103">
            <v>16277237.189999999</v>
          </cell>
        </row>
        <row r="104">
          <cell r="E104"/>
          <cell r="F104"/>
          <cell r="G104"/>
          <cell r="H104"/>
          <cell r="I104"/>
          <cell r="J104">
            <v>533694</v>
          </cell>
          <cell r="K104"/>
          <cell r="L104"/>
          <cell r="M104">
            <v>45580.083400000003</v>
          </cell>
          <cell r="N104">
            <v>1057.6723</v>
          </cell>
          <cell r="O104">
            <v>781.97170000000006</v>
          </cell>
          <cell r="P104"/>
          <cell r="Q104">
            <v>634965307.61000001</v>
          </cell>
          <cell r="R104">
            <v>116830837.02999997</v>
          </cell>
          <cell r="S104">
            <v>365935679.68000001</v>
          </cell>
          <cell r="T104">
            <v>10153654.08</v>
          </cell>
          <cell r="U104">
            <v>7037745.3000000007</v>
          </cell>
          <cell r="V104">
            <v>1134923223.7</v>
          </cell>
          <cell r="W104">
            <v>543839616</v>
          </cell>
          <cell r="X104">
            <v>591083607.70000017</v>
          </cell>
          <cell r="Y104">
            <v>5051479.92</v>
          </cell>
          <cell r="Z104">
            <v>596135087.62000012</v>
          </cell>
          <cell r="AA104">
            <v>564885149.80000007</v>
          </cell>
          <cell r="AB104">
            <v>31249937.819999997</v>
          </cell>
          <cell r="AC104"/>
          <cell r="AD104">
            <v>0</v>
          </cell>
          <cell r="AE104">
            <v>596135087.62000012</v>
          </cell>
          <cell r="AF104">
            <v>0</v>
          </cell>
          <cell r="AG104">
            <v>0</v>
          </cell>
          <cell r="AH104">
            <v>0</v>
          </cell>
          <cell r="AI104">
            <v>596135087.62000012</v>
          </cell>
          <cell r="AJ104">
            <v>596135087.62000012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M2:O20"/>
  <sheetViews>
    <sheetView topLeftCell="A10" zoomScale="97" zoomScaleNormal="97" workbookViewId="0">
      <selection activeCell="O18" sqref="O18"/>
    </sheetView>
  </sheetViews>
  <sheetFormatPr defaultRowHeight="14.5"/>
  <cols>
    <col min="13" max="13" width="8.7265625" style="69"/>
    <col min="14" max="14" width="16.1796875" customWidth="1"/>
    <col min="15" max="15" width="31.26953125" customWidth="1"/>
    <col min="16" max="16" width="32.08984375" customWidth="1"/>
  </cols>
  <sheetData>
    <row r="2" spans="14:15" ht="24" thickBot="1">
      <c r="N2" s="296" t="s">
        <v>331</v>
      </c>
      <c r="O2" s="163"/>
    </row>
    <row r="3" spans="14:15" ht="18.5">
      <c r="N3" s="283" t="s">
        <v>118</v>
      </c>
      <c r="O3" s="284" t="s">
        <v>332</v>
      </c>
    </row>
    <row r="4" spans="14:15" ht="18.5">
      <c r="N4" s="285" t="s">
        <v>333</v>
      </c>
      <c r="O4" s="286">
        <v>177776421</v>
      </c>
    </row>
    <row r="5" spans="14:15" ht="18.5">
      <c r="N5" s="287" t="s">
        <v>334</v>
      </c>
      <c r="O5" s="288">
        <v>228750013</v>
      </c>
    </row>
    <row r="6" spans="14:15" ht="18.5">
      <c r="N6" s="285" t="s">
        <v>335</v>
      </c>
      <c r="O6" s="286">
        <v>145463793</v>
      </c>
    </row>
    <row r="7" spans="14:15" ht="18.5">
      <c r="N7" s="287" t="s">
        <v>336</v>
      </c>
      <c r="O7" s="288">
        <v>231644262</v>
      </c>
    </row>
    <row r="8" spans="14:15" ht="18.5">
      <c r="N8" s="285" t="s">
        <v>337</v>
      </c>
      <c r="O8" s="286">
        <v>333845615</v>
      </c>
    </row>
    <row r="9" spans="14:15" ht="18.5">
      <c r="N9" s="287" t="s">
        <v>338</v>
      </c>
      <c r="O9" s="288">
        <v>372991206</v>
      </c>
    </row>
    <row r="10" spans="14:15" ht="18.5">
      <c r="N10" s="285" t="s">
        <v>339</v>
      </c>
      <c r="O10" s="286">
        <v>283150466</v>
      </c>
    </row>
    <row r="11" spans="14:15" ht="21">
      <c r="N11" s="291" t="s">
        <v>340</v>
      </c>
      <c r="O11" s="292">
        <v>252043191</v>
      </c>
    </row>
    <row r="12" spans="14:15" ht="18.5">
      <c r="N12" s="285" t="s">
        <v>341</v>
      </c>
      <c r="O12" s="286">
        <v>296578459</v>
      </c>
    </row>
    <row r="13" spans="14:15" ht="18.5">
      <c r="N13" s="287" t="s">
        <v>342</v>
      </c>
      <c r="O13" s="288">
        <v>181654787</v>
      </c>
    </row>
    <row r="14" spans="14:15" ht="18.5">
      <c r="N14" s="285" t="s">
        <v>343</v>
      </c>
      <c r="O14" s="286">
        <v>232802990</v>
      </c>
    </row>
    <row r="15" spans="14:15" ht="18.5">
      <c r="N15" s="287" t="s">
        <v>344</v>
      </c>
      <c r="O15" s="288">
        <v>263298797</v>
      </c>
    </row>
    <row r="16" spans="14:15" ht="19" thickBot="1">
      <c r="N16" s="289" t="s">
        <v>345</v>
      </c>
      <c r="O16" s="290">
        <f>SUM(O4:O15)</f>
        <v>3000000000</v>
      </c>
    </row>
    <row r="18" spans="14:15" ht="21">
      <c r="N18" s="293" t="s">
        <v>346</v>
      </c>
      <c r="O18" s="294">
        <f>O11/100*12</f>
        <v>30245182.920000002</v>
      </c>
    </row>
    <row r="19" spans="14:15" ht="21">
      <c r="N19" s="293" t="s">
        <v>347</v>
      </c>
      <c r="O19" s="295"/>
    </row>
    <row r="20" spans="14:15" ht="21">
      <c r="N20" s="295"/>
      <c r="O20" s="294">
        <f>O11-O18</f>
        <v>221798008.07999998</v>
      </c>
    </row>
  </sheetData>
  <phoneticPr fontId="10" type="noConversion"/>
  <printOptions horizontalCentered="1"/>
  <pageMargins left="0.7" right="0.7" top="0.5" bottom="0.5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94E8-F1C2-41A3-AB0E-9D56F490EC8E}">
  <sheetPr>
    <tabColor rgb="FFCCFFFF"/>
  </sheetPr>
  <dimension ref="A1:N117"/>
  <sheetViews>
    <sheetView topLeftCell="A94" zoomScale="80" zoomScaleNormal="80" workbookViewId="0">
      <selection activeCell="J101" sqref="J101:L115"/>
    </sheetView>
  </sheetViews>
  <sheetFormatPr defaultColWidth="9" defaultRowHeight="24"/>
  <cols>
    <col min="1" max="1" width="4.26953125" style="11" customWidth="1"/>
    <col min="2" max="2" width="13.7265625" style="11" customWidth="1"/>
    <col min="3" max="3" width="25.90625" style="11" customWidth="1"/>
    <col min="4" max="6" width="8.26953125" style="11" customWidth="1"/>
    <col min="7" max="8" width="20" style="11" customWidth="1"/>
    <col min="9" max="9" width="8.7265625" style="11" customWidth="1"/>
    <col min="10" max="10" width="20" style="13" customWidth="1"/>
    <col min="11" max="11" width="19.26953125" style="11" customWidth="1"/>
    <col min="12" max="12" width="18.08984375" style="11" bestFit="1" customWidth="1"/>
    <col min="13" max="13" width="16.6328125" style="11" customWidth="1"/>
    <col min="14" max="14" width="9" style="34"/>
    <col min="15" max="217" width="9" style="11"/>
    <col min="218" max="218" width="4.26953125" style="11" customWidth="1"/>
    <col min="219" max="219" width="4.90625" style="11" customWidth="1"/>
    <col min="220" max="220" width="13.7265625" style="11" customWidth="1"/>
    <col min="221" max="221" width="8.36328125" style="11" customWidth="1"/>
    <col min="222" max="222" width="25.90625" style="11" customWidth="1"/>
    <col min="223" max="223" width="8.90625" style="11" customWidth="1"/>
    <col min="224" max="224" width="22.26953125" style="11" customWidth="1"/>
    <col min="225" max="227" width="8.26953125" style="11" customWidth="1"/>
    <col min="228" max="229" width="20" style="11" customWidth="1"/>
    <col min="230" max="233" width="7" style="11" customWidth="1"/>
    <col min="234" max="234" width="8.7265625" style="11" customWidth="1"/>
    <col min="235" max="236" width="13.26953125" style="11" customWidth="1"/>
    <col min="237" max="237" width="9" style="11"/>
    <col min="238" max="238" width="10.26953125" style="11" customWidth="1"/>
    <col min="239" max="239" width="10.6328125" style="11" customWidth="1"/>
    <col min="240" max="240" width="9" style="11"/>
    <col min="241" max="241" width="14.453125" style="11" bestFit="1" customWidth="1"/>
    <col min="242" max="242" width="13.26953125" style="11" bestFit="1" customWidth="1"/>
    <col min="243" max="248" width="9" style="11"/>
    <col min="249" max="249" width="4.26953125" style="11" customWidth="1"/>
    <col min="250" max="250" width="13.7265625" style="11" customWidth="1"/>
    <col min="251" max="251" width="25.90625" style="11" customWidth="1"/>
    <col min="252" max="254" width="8.26953125" style="11" customWidth="1"/>
    <col min="255" max="256" width="0" style="11" hidden="1" customWidth="1"/>
    <col min="257" max="257" width="8.7265625" style="11" customWidth="1"/>
    <col min="258" max="258" width="20" style="11" customWidth="1"/>
    <col min="259" max="259" width="17.6328125" style="11" bestFit="1" customWidth="1"/>
    <col min="260" max="260" width="15.26953125" style="11" bestFit="1" customWidth="1"/>
    <col min="261" max="261" width="15.90625" style="11" customWidth="1"/>
    <col min="262" max="262" width="15.6328125" style="11" bestFit="1" customWidth="1"/>
    <col min="263" max="263" width="14.7265625" style="11" bestFit="1" customWidth="1"/>
    <col min="264" max="473" width="9" style="11"/>
    <col min="474" max="474" width="4.26953125" style="11" customWidth="1"/>
    <col min="475" max="475" width="4.90625" style="11" customWidth="1"/>
    <col min="476" max="476" width="13.7265625" style="11" customWidth="1"/>
    <col min="477" max="477" width="8.36328125" style="11" customWidth="1"/>
    <col min="478" max="478" width="25.90625" style="11" customWidth="1"/>
    <col min="479" max="479" width="8.90625" style="11" customWidth="1"/>
    <col min="480" max="480" width="22.26953125" style="11" customWidth="1"/>
    <col min="481" max="483" width="8.26953125" style="11" customWidth="1"/>
    <col min="484" max="485" width="20" style="11" customWidth="1"/>
    <col min="486" max="489" width="7" style="11" customWidth="1"/>
    <col min="490" max="490" width="8.7265625" style="11" customWidth="1"/>
    <col min="491" max="492" width="13.26953125" style="11" customWidth="1"/>
    <col min="493" max="493" width="9" style="11"/>
    <col min="494" max="494" width="10.26953125" style="11" customWidth="1"/>
    <col min="495" max="495" width="10.6328125" style="11" customWidth="1"/>
    <col min="496" max="496" width="9" style="11"/>
    <col min="497" max="497" width="14.453125" style="11" bestFit="1" customWidth="1"/>
    <col min="498" max="498" width="13.26953125" style="11" bestFit="1" customWidth="1"/>
    <col min="499" max="504" width="9" style="11"/>
    <col min="505" max="505" width="4.26953125" style="11" customWidth="1"/>
    <col min="506" max="506" width="13.7265625" style="11" customWidth="1"/>
    <col min="507" max="507" width="25.90625" style="11" customWidth="1"/>
    <col min="508" max="510" width="8.26953125" style="11" customWidth="1"/>
    <col min="511" max="512" width="0" style="11" hidden="1" customWidth="1"/>
    <col min="513" max="513" width="8.7265625" style="11" customWidth="1"/>
    <col min="514" max="514" width="20" style="11" customWidth="1"/>
    <col min="515" max="515" width="17.6328125" style="11" bestFit="1" customWidth="1"/>
    <col min="516" max="516" width="15.26953125" style="11" bestFit="1" customWidth="1"/>
    <col min="517" max="517" width="15.90625" style="11" customWidth="1"/>
    <col min="518" max="518" width="15.6328125" style="11" bestFit="1" customWidth="1"/>
    <col min="519" max="519" width="14.7265625" style="11" bestFit="1" customWidth="1"/>
    <col min="520" max="729" width="9" style="11"/>
    <col min="730" max="730" width="4.26953125" style="11" customWidth="1"/>
    <col min="731" max="731" width="4.90625" style="11" customWidth="1"/>
    <col min="732" max="732" width="13.7265625" style="11" customWidth="1"/>
    <col min="733" max="733" width="8.36328125" style="11" customWidth="1"/>
    <col min="734" max="734" width="25.90625" style="11" customWidth="1"/>
    <col min="735" max="735" width="8.90625" style="11" customWidth="1"/>
    <col min="736" max="736" width="22.26953125" style="11" customWidth="1"/>
    <col min="737" max="739" width="8.26953125" style="11" customWidth="1"/>
    <col min="740" max="741" width="20" style="11" customWidth="1"/>
    <col min="742" max="745" width="7" style="11" customWidth="1"/>
    <col min="746" max="746" width="8.7265625" style="11" customWidth="1"/>
    <col min="747" max="748" width="13.26953125" style="11" customWidth="1"/>
    <col min="749" max="749" width="9" style="11"/>
    <col min="750" max="750" width="10.26953125" style="11" customWidth="1"/>
    <col min="751" max="751" width="10.6328125" style="11" customWidth="1"/>
    <col min="752" max="752" width="9" style="11"/>
    <col min="753" max="753" width="14.453125" style="11" bestFit="1" customWidth="1"/>
    <col min="754" max="754" width="13.26953125" style="11" bestFit="1" customWidth="1"/>
    <col min="755" max="760" width="9" style="11"/>
    <col min="761" max="761" width="4.26953125" style="11" customWidth="1"/>
    <col min="762" max="762" width="13.7265625" style="11" customWidth="1"/>
    <col min="763" max="763" width="25.90625" style="11" customWidth="1"/>
    <col min="764" max="766" width="8.26953125" style="11" customWidth="1"/>
    <col min="767" max="768" width="0" style="11" hidden="1" customWidth="1"/>
    <col min="769" max="769" width="8.7265625" style="11" customWidth="1"/>
    <col min="770" max="770" width="20" style="11" customWidth="1"/>
    <col min="771" max="771" width="17.6328125" style="11" bestFit="1" customWidth="1"/>
    <col min="772" max="772" width="15.26953125" style="11" bestFit="1" customWidth="1"/>
    <col min="773" max="773" width="15.90625" style="11" customWidth="1"/>
    <col min="774" max="774" width="15.6328125" style="11" bestFit="1" customWidth="1"/>
    <col min="775" max="775" width="14.7265625" style="11" bestFit="1" customWidth="1"/>
    <col min="776" max="985" width="9" style="11"/>
    <col min="986" max="986" width="4.26953125" style="11" customWidth="1"/>
    <col min="987" max="987" width="4.90625" style="11" customWidth="1"/>
    <col min="988" max="988" width="13.7265625" style="11" customWidth="1"/>
    <col min="989" max="989" width="8.36328125" style="11" customWidth="1"/>
    <col min="990" max="990" width="25.90625" style="11" customWidth="1"/>
    <col min="991" max="991" width="8.90625" style="11" customWidth="1"/>
    <col min="992" max="992" width="22.26953125" style="11" customWidth="1"/>
    <col min="993" max="995" width="8.26953125" style="11" customWidth="1"/>
    <col min="996" max="997" width="20" style="11" customWidth="1"/>
    <col min="998" max="1001" width="7" style="11" customWidth="1"/>
    <col min="1002" max="1002" width="8.7265625" style="11" customWidth="1"/>
    <col min="1003" max="1004" width="13.26953125" style="11" customWidth="1"/>
    <col min="1005" max="1005" width="9" style="11"/>
    <col min="1006" max="1006" width="10.26953125" style="11" customWidth="1"/>
    <col min="1007" max="1007" width="10.6328125" style="11" customWidth="1"/>
    <col min="1008" max="1008" width="9" style="11"/>
    <col min="1009" max="1009" width="14.453125" style="11" bestFit="1" customWidth="1"/>
    <col min="1010" max="1010" width="13.26953125" style="11" bestFit="1" customWidth="1"/>
    <col min="1011" max="1016" width="9" style="11"/>
    <col min="1017" max="1017" width="4.26953125" style="11" customWidth="1"/>
    <col min="1018" max="1018" width="13.7265625" style="11" customWidth="1"/>
    <col min="1019" max="1019" width="25.90625" style="11" customWidth="1"/>
    <col min="1020" max="1022" width="8.26953125" style="11" customWidth="1"/>
    <col min="1023" max="1024" width="0" style="11" hidden="1" customWidth="1"/>
    <col min="1025" max="1025" width="8.7265625" style="11" customWidth="1"/>
    <col min="1026" max="1026" width="20" style="11" customWidth="1"/>
    <col min="1027" max="1027" width="17.6328125" style="11" bestFit="1" customWidth="1"/>
    <col min="1028" max="1028" width="15.26953125" style="11" bestFit="1" customWidth="1"/>
    <col min="1029" max="1029" width="15.90625" style="11" customWidth="1"/>
    <col min="1030" max="1030" width="15.6328125" style="11" bestFit="1" customWidth="1"/>
    <col min="1031" max="1031" width="14.7265625" style="11" bestFit="1" customWidth="1"/>
    <col min="1032" max="1241" width="9" style="11"/>
    <col min="1242" max="1242" width="4.26953125" style="11" customWidth="1"/>
    <col min="1243" max="1243" width="4.90625" style="11" customWidth="1"/>
    <col min="1244" max="1244" width="13.7265625" style="11" customWidth="1"/>
    <col min="1245" max="1245" width="8.36328125" style="11" customWidth="1"/>
    <col min="1246" max="1246" width="25.90625" style="11" customWidth="1"/>
    <col min="1247" max="1247" width="8.90625" style="11" customWidth="1"/>
    <col min="1248" max="1248" width="22.26953125" style="11" customWidth="1"/>
    <col min="1249" max="1251" width="8.26953125" style="11" customWidth="1"/>
    <col min="1252" max="1253" width="20" style="11" customWidth="1"/>
    <col min="1254" max="1257" width="7" style="11" customWidth="1"/>
    <col min="1258" max="1258" width="8.7265625" style="11" customWidth="1"/>
    <col min="1259" max="1260" width="13.26953125" style="11" customWidth="1"/>
    <col min="1261" max="1261" width="9" style="11"/>
    <col min="1262" max="1262" width="10.26953125" style="11" customWidth="1"/>
    <col min="1263" max="1263" width="10.6328125" style="11" customWidth="1"/>
    <col min="1264" max="1264" width="9" style="11"/>
    <col min="1265" max="1265" width="14.453125" style="11" bestFit="1" customWidth="1"/>
    <col min="1266" max="1266" width="13.26953125" style="11" bestFit="1" customWidth="1"/>
    <col min="1267" max="1272" width="9" style="11"/>
    <col min="1273" max="1273" width="4.26953125" style="11" customWidth="1"/>
    <col min="1274" max="1274" width="13.7265625" style="11" customWidth="1"/>
    <col min="1275" max="1275" width="25.90625" style="11" customWidth="1"/>
    <col min="1276" max="1278" width="8.26953125" style="11" customWidth="1"/>
    <col min="1279" max="1280" width="0" style="11" hidden="1" customWidth="1"/>
    <col min="1281" max="1281" width="8.7265625" style="11" customWidth="1"/>
    <col min="1282" max="1282" width="20" style="11" customWidth="1"/>
    <col min="1283" max="1283" width="17.6328125" style="11" bestFit="1" customWidth="1"/>
    <col min="1284" max="1284" width="15.26953125" style="11" bestFit="1" customWidth="1"/>
    <col min="1285" max="1285" width="15.90625" style="11" customWidth="1"/>
    <col min="1286" max="1286" width="15.6328125" style="11" bestFit="1" customWidth="1"/>
    <col min="1287" max="1287" width="14.7265625" style="11" bestFit="1" customWidth="1"/>
    <col min="1288" max="1497" width="9" style="11"/>
    <col min="1498" max="1498" width="4.26953125" style="11" customWidth="1"/>
    <col min="1499" max="1499" width="4.90625" style="11" customWidth="1"/>
    <col min="1500" max="1500" width="13.7265625" style="11" customWidth="1"/>
    <col min="1501" max="1501" width="8.36328125" style="11" customWidth="1"/>
    <col min="1502" max="1502" width="25.90625" style="11" customWidth="1"/>
    <col min="1503" max="1503" width="8.90625" style="11" customWidth="1"/>
    <col min="1504" max="1504" width="22.26953125" style="11" customWidth="1"/>
    <col min="1505" max="1507" width="8.26953125" style="11" customWidth="1"/>
    <col min="1508" max="1509" width="20" style="11" customWidth="1"/>
    <col min="1510" max="1513" width="7" style="11" customWidth="1"/>
    <col min="1514" max="1514" width="8.7265625" style="11" customWidth="1"/>
    <col min="1515" max="1516" width="13.26953125" style="11" customWidth="1"/>
    <col min="1517" max="1517" width="9" style="11"/>
    <col min="1518" max="1518" width="10.26953125" style="11" customWidth="1"/>
    <col min="1519" max="1519" width="10.6328125" style="11" customWidth="1"/>
    <col min="1520" max="1520" width="9" style="11"/>
    <col min="1521" max="1521" width="14.453125" style="11" bestFit="1" customWidth="1"/>
    <col min="1522" max="1522" width="13.26953125" style="11" bestFit="1" customWidth="1"/>
    <col min="1523" max="1528" width="9" style="11"/>
    <col min="1529" max="1529" width="4.26953125" style="11" customWidth="1"/>
    <col min="1530" max="1530" width="13.7265625" style="11" customWidth="1"/>
    <col min="1531" max="1531" width="25.90625" style="11" customWidth="1"/>
    <col min="1532" max="1534" width="8.26953125" style="11" customWidth="1"/>
    <col min="1535" max="1536" width="0" style="11" hidden="1" customWidth="1"/>
    <col min="1537" max="1537" width="8.7265625" style="11" customWidth="1"/>
    <col min="1538" max="1538" width="20" style="11" customWidth="1"/>
    <col min="1539" max="1539" width="17.6328125" style="11" bestFit="1" customWidth="1"/>
    <col min="1540" max="1540" width="15.26953125" style="11" bestFit="1" customWidth="1"/>
    <col min="1541" max="1541" width="15.90625" style="11" customWidth="1"/>
    <col min="1542" max="1542" width="15.6328125" style="11" bestFit="1" customWidth="1"/>
    <col min="1543" max="1543" width="14.7265625" style="11" bestFit="1" customWidth="1"/>
    <col min="1544" max="1753" width="9" style="11"/>
    <col min="1754" max="1754" width="4.26953125" style="11" customWidth="1"/>
    <col min="1755" max="1755" width="4.90625" style="11" customWidth="1"/>
    <col min="1756" max="1756" width="13.7265625" style="11" customWidth="1"/>
    <col min="1757" max="1757" width="8.36328125" style="11" customWidth="1"/>
    <col min="1758" max="1758" width="25.90625" style="11" customWidth="1"/>
    <col min="1759" max="1759" width="8.90625" style="11" customWidth="1"/>
    <col min="1760" max="1760" width="22.26953125" style="11" customWidth="1"/>
    <col min="1761" max="1763" width="8.26953125" style="11" customWidth="1"/>
    <col min="1764" max="1765" width="20" style="11" customWidth="1"/>
    <col min="1766" max="1769" width="7" style="11" customWidth="1"/>
    <col min="1770" max="1770" width="8.7265625" style="11" customWidth="1"/>
    <col min="1771" max="1772" width="13.26953125" style="11" customWidth="1"/>
    <col min="1773" max="1773" width="9" style="11"/>
    <col min="1774" max="1774" width="10.26953125" style="11" customWidth="1"/>
    <col min="1775" max="1775" width="10.6328125" style="11" customWidth="1"/>
    <col min="1776" max="1776" width="9" style="11"/>
    <col min="1777" max="1777" width="14.453125" style="11" bestFit="1" customWidth="1"/>
    <col min="1778" max="1778" width="13.26953125" style="11" bestFit="1" customWidth="1"/>
    <col min="1779" max="1784" width="9" style="11"/>
    <col min="1785" max="1785" width="4.26953125" style="11" customWidth="1"/>
    <col min="1786" max="1786" width="13.7265625" style="11" customWidth="1"/>
    <col min="1787" max="1787" width="25.90625" style="11" customWidth="1"/>
    <col min="1788" max="1790" width="8.26953125" style="11" customWidth="1"/>
    <col min="1791" max="1792" width="0" style="11" hidden="1" customWidth="1"/>
    <col min="1793" max="1793" width="8.7265625" style="11" customWidth="1"/>
    <col min="1794" max="1794" width="20" style="11" customWidth="1"/>
    <col min="1795" max="1795" width="17.6328125" style="11" bestFit="1" customWidth="1"/>
    <col min="1796" max="1796" width="15.26953125" style="11" bestFit="1" customWidth="1"/>
    <col min="1797" max="1797" width="15.90625" style="11" customWidth="1"/>
    <col min="1798" max="1798" width="15.6328125" style="11" bestFit="1" customWidth="1"/>
    <col min="1799" max="1799" width="14.7265625" style="11" bestFit="1" customWidth="1"/>
    <col min="1800" max="2009" width="9" style="11"/>
    <col min="2010" max="2010" width="4.26953125" style="11" customWidth="1"/>
    <col min="2011" max="2011" width="4.90625" style="11" customWidth="1"/>
    <col min="2012" max="2012" width="13.7265625" style="11" customWidth="1"/>
    <col min="2013" max="2013" width="8.36328125" style="11" customWidth="1"/>
    <col min="2014" max="2014" width="25.90625" style="11" customWidth="1"/>
    <col min="2015" max="2015" width="8.90625" style="11" customWidth="1"/>
    <col min="2016" max="2016" width="22.26953125" style="11" customWidth="1"/>
    <col min="2017" max="2019" width="8.26953125" style="11" customWidth="1"/>
    <col min="2020" max="2021" width="20" style="11" customWidth="1"/>
    <col min="2022" max="2025" width="7" style="11" customWidth="1"/>
    <col min="2026" max="2026" width="8.7265625" style="11" customWidth="1"/>
    <col min="2027" max="2028" width="13.26953125" style="11" customWidth="1"/>
    <col min="2029" max="2029" width="9" style="11"/>
    <col min="2030" max="2030" width="10.26953125" style="11" customWidth="1"/>
    <col min="2031" max="2031" width="10.6328125" style="11" customWidth="1"/>
    <col min="2032" max="2032" width="9" style="11"/>
    <col min="2033" max="2033" width="14.453125" style="11" bestFit="1" customWidth="1"/>
    <col min="2034" max="2034" width="13.26953125" style="11" bestFit="1" customWidth="1"/>
    <col min="2035" max="2040" width="9" style="11"/>
    <col min="2041" max="2041" width="4.26953125" style="11" customWidth="1"/>
    <col min="2042" max="2042" width="13.7265625" style="11" customWidth="1"/>
    <col min="2043" max="2043" width="25.90625" style="11" customWidth="1"/>
    <col min="2044" max="2046" width="8.26953125" style="11" customWidth="1"/>
    <col min="2047" max="2048" width="0" style="11" hidden="1" customWidth="1"/>
    <col min="2049" max="2049" width="8.7265625" style="11" customWidth="1"/>
    <col min="2050" max="2050" width="20" style="11" customWidth="1"/>
    <col min="2051" max="2051" width="17.6328125" style="11" bestFit="1" customWidth="1"/>
    <col min="2052" max="2052" width="15.26953125" style="11" bestFit="1" customWidth="1"/>
    <col min="2053" max="2053" width="15.90625" style="11" customWidth="1"/>
    <col min="2054" max="2054" width="15.6328125" style="11" bestFit="1" customWidth="1"/>
    <col min="2055" max="2055" width="14.7265625" style="11" bestFit="1" customWidth="1"/>
    <col min="2056" max="2265" width="9" style="11"/>
    <col min="2266" max="2266" width="4.26953125" style="11" customWidth="1"/>
    <col min="2267" max="2267" width="4.90625" style="11" customWidth="1"/>
    <col min="2268" max="2268" width="13.7265625" style="11" customWidth="1"/>
    <col min="2269" max="2269" width="8.36328125" style="11" customWidth="1"/>
    <col min="2270" max="2270" width="25.90625" style="11" customWidth="1"/>
    <col min="2271" max="2271" width="8.90625" style="11" customWidth="1"/>
    <col min="2272" max="2272" width="22.26953125" style="11" customWidth="1"/>
    <col min="2273" max="2275" width="8.26953125" style="11" customWidth="1"/>
    <col min="2276" max="2277" width="20" style="11" customWidth="1"/>
    <col min="2278" max="2281" width="7" style="11" customWidth="1"/>
    <col min="2282" max="2282" width="8.7265625" style="11" customWidth="1"/>
    <col min="2283" max="2284" width="13.26953125" style="11" customWidth="1"/>
    <col min="2285" max="2285" width="9" style="11"/>
    <col min="2286" max="2286" width="10.26953125" style="11" customWidth="1"/>
    <col min="2287" max="2287" width="10.6328125" style="11" customWidth="1"/>
    <col min="2288" max="2288" width="9" style="11"/>
    <col min="2289" max="2289" width="14.453125" style="11" bestFit="1" customWidth="1"/>
    <col min="2290" max="2290" width="13.26953125" style="11" bestFit="1" customWidth="1"/>
    <col min="2291" max="2296" width="9" style="11"/>
    <col min="2297" max="2297" width="4.26953125" style="11" customWidth="1"/>
    <col min="2298" max="2298" width="13.7265625" style="11" customWidth="1"/>
    <col min="2299" max="2299" width="25.90625" style="11" customWidth="1"/>
    <col min="2300" max="2302" width="8.26953125" style="11" customWidth="1"/>
    <col min="2303" max="2304" width="0" style="11" hidden="1" customWidth="1"/>
    <col min="2305" max="2305" width="8.7265625" style="11" customWidth="1"/>
    <col min="2306" max="2306" width="20" style="11" customWidth="1"/>
    <col min="2307" max="2307" width="17.6328125" style="11" bestFit="1" customWidth="1"/>
    <col min="2308" max="2308" width="15.26953125" style="11" bestFit="1" customWidth="1"/>
    <col min="2309" max="2309" width="15.90625" style="11" customWidth="1"/>
    <col min="2310" max="2310" width="15.6328125" style="11" bestFit="1" customWidth="1"/>
    <col min="2311" max="2311" width="14.7265625" style="11" bestFit="1" customWidth="1"/>
    <col min="2312" max="2521" width="9" style="11"/>
    <col min="2522" max="2522" width="4.26953125" style="11" customWidth="1"/>
    <col min="2523" max="2523" width="4.90625" style="11" customWidth="1"/>
    <col min="2524" max="2524" width="13.7265625" style="11" customWidth="1"/>
    <col min="2525" max="2525" width="8.36328125" style="11" customWidth="1"/>
    <col min="2526" max="2526" width="25.90625" style="11" customWidth="1"/>
    <col min="2527" max="2527" width="8.90625" style="11" customWidth="1"/>
    <col min="2528" max="2528" width="22.26953125" style="11" customWidth="1"/>
    <col min="2529" max="2531" width="8.26953125" style="11" customWidth="1"/>
    <col min="2532" max="2533" width="20" style="11" customWidth="1"/>
    <col min="2534" max="2537" width="7" style="11" customWidth="1"/>
    <col min="2538" max="2538" width="8.7265625" style="11" customWidth="1"/>
    <col min="2539" max="2540" width="13.26953125" style="11" customWidth="1"/>
    <col min="2541" max="2541" width="9" style="11"/>
    <col min="2542" max="2542" width="10.26953125" style="11" customWidth="1"/>
    <col min="2543" max="2543" width="10.6328125" style="11" customWidth="1"/>
    <col min="2544" max="2544" width="9" style="11"/>
    <col min="2545" max="2545" width="14.453125" style="11" bestFit="1" customWidth="1"/>
    <col min="2546" max="2546" width="13.26953125" style="11" bestFit="1" customWidth="1"/>
    <col min="2547" max="2552" width="9" style="11"/>
    <col min="2553" max="2553" width="4.26953125" style="11" customWidth="1"/>
    <col min="2554" max="2554" width="13.7265625" style="11" customWidth="1"/>
    <col min="2555" max="2555" width="25.90625" style="11" customWidth="1"/>
    <col min="2556" max="2558" width="8.26953125" style="11" customWidth="1"/>
    <col min="2559" max="2560" width="0" style="11" hidden="1" customWidth="1"/>
    <col min="2561" max="2561" width="8.7265625" style="11" customWidth="1"/>
    <col min="2562" max="2562" width="20" style="11" customWidth="1"/>
    <col min="2563" max="2563" width="17.6328125" style="11" bestFit="1" customWidth="1"/>
    <col min="2564" max="2564" width="15.26953125" style="11" bestFit="1" customWidth="1"/>
    <col min="2565" max="2565" width="15.90625" style="11" customWidth="1"/>
    <col min="2566" max="2566" width="15.6328125" style="11" bestFit="1" customWidth="1"/>
    <col min="2567" max="2567" width="14.7265625" style="11" bestFit="1" customWidth="1"/>
    <col min="2568" max="2777" width="9" style="11"/>
    <col min="2778" max="2778" width="4.26953125" style="11" customWidth="1"/>
    <col min="2779" max="2779" width="4.90625" style="11" customWidth="1"/>
    <col min="2780" max="2780" width="13.7265625" style="11" customWidth="1"/>
    <col min="2781" max="2781" width="8.36328125" style="11" customWidth="1"/>
    <col min="2782" max="2782" width="25.90625" style="11" customWidth="1"/>
    <col min="2783" max="2783" width="8.90625" style="11" customWidth="1"/>
    <col min="2784" max="2784" width="22.26953125" style="11" customWidth="1"/>
    <col min="2785" max="2787" width="8.26953125" style="11" customWidth="1"/>
    <col min="2788" max="2789" width="20" style="11" customWidth="1"/>
    <col min="2790" max="2793" width="7" style="11" customWidth="1"/>
    <col min="2794" max="2794" width="8.7265625" style="11" customWidth="1"/>
    <col min="2795" max="2796" width="13.26953125" style="11" customWidth="1"/>
    <col min="2797" max="2797" width="9" style="11"/>
    <col min="2798" max="2798" width="10.26953125" style="11" customWidth="1"/>
    <col min="2799" max="2799" width="10.6328125" style="11" customWidth="1"/>
    <col min="2800" max="2800" width="9" style="11"/>
    <col min="2801" max="2801" width="14.453125" style="11" bestFit="1" customWidth="1"/>
    <col min="2802" max="2802" width="13.26953125" style="11" bestFit="1" customWidth="1"/>
    <col min="2803" max="2808" width="9" style="11"/>
    <col min="2809" max="2809" width="4.26953125" style="11" customWidth="1"/>
    <col min="2810" max="2810" width="13.7265625" style="11" customWidth="1"/>
    <col min="2811" max="2811" width="25.90625" style="11" customWidth="1"/>
    <col min="2812" max="2814" width="8.26953125" style="11" customWidth="1"/>
    <col min="2815" max="2816" width="0" style="11" hidden="1" customWidth="1"/>
    <col min="2817" max="2817" width="8.7265625" style="11" customWidth="1"/>
    <col min="2818" max="2818" width="20" style="11" customWidth="1"/>
    <col min="2819" max="2819" width="17.6328125" style="11" bestFit="1" customWidth="1"/>
    <col min="2820" max="2820" width="15.26953125" style="11" bestFit="1" customWidth="1"/>
    <col min="2821" max="2821" width="15.90625" style="11" customWidth="1"/>
    <col min="2822" max="2822" width="15.6328125" style="11" bestFit="1" customWidth="1"/>
    <col min="2823" max="2823" width="14.7265625" style="11" bestFit="1" customWidth="1"/>
    <col min="2824" max="3033" width="9" style="11"/>
    <col min="3034" max="3034" width="4.26953125" style="11" customWidth="1"/>
    <col min="3035" max="3035" width="4.90625" style="11" customWidth="1"/>
    <col min="3036" max="3036" width="13.7265625" style="11" customWidth="1"/>
    <col min="3037" max="3037" width="8.36328125" style="11" customWidth="1"/>
    <col min="3038" max="3038" width="25.90625" style="11" customWidth="1"/>
    <col min="3039" max="3039" width="8.90625" style="11" customWidth="1"/>
    <col min="3040" max="3040" width="22.26953125" style="11" customWidth="1"/>
    <col min="3041" max="3043" width="8.26953125" style="11" customWidth="1"/>
    <col min="3044" max="3045" width="20" style="11" customWidth="1"/>
    <col min="3046" max="3049" width="7" style="11" customWidth="1"/>
    <col min="3050" max="3050" width="8.7265625" style="11" customWidth="1"/>
    <col min="3051" max="3052" width="13.26953125" style="11" customWidth="1"/>
    <col min="3053" max="3053" width="9" style="11"/>
    <col min="3054" max="3054" width="10.26953125" style="11" customWidth="1"/>
    <col min="3055" max="3055" width="10.6328125" style="11" customWidth="1"/>
    <col min="3056" max="3056" width="9" style="11"/>
    <col min="3057" max="3057" width="14.453125" style="11" bestFit="1" customWidth="1"/>
    <col min="3058" max="3058" width="13.26953125" style="11" bestFit="1" customWidth="1"/>
    <col min="3059" max="3064" width="9" style="11"/>
    <col min="3065" max="3065" width="4.26953125" style="11" customWidth="1"/>
    <col min="3066" max="3066" width="13.7265625" style="11" customWidth="1"/>
    <col min="3067" max="3067" width="25.90625" style="11" customWidth="1"/>
    <col min="3068" max="3070" width="8.26953125" style="11" customWidth="1"/>
    <col min="3071" max="3072" width="0" style="11" hidden="1" customWidth="1"/>
    <col min="3073" max="3073" width="8.7265625" style="11" customWidth="1"/>
    <col min="3074" max="3074" width="20" style="11" customWidth="1"/>
    <col min="3075" max="3075" width="17.6328125" style="11" bestFit="1" customWidth="1"/>
    <col min="3076" max="3076" width="15.26953125" style="11" bestFit="1" customWidth="1"/>
    <col min="3077" max="3077" width="15.90625" style="11" customWidth="1"/>
    <col min="3078" max="3078" width="15.6328125" style="11" bestFit="1" customWidth="1"/>
    <col min="3079" max="3079" width="14.7265625" style="11" bestFit="1" customWidth="1"/>
    <col min="3080" max="3289" width="9" style="11"/>
    <col min="3290" max="3290" width="4.26953125" style="11" customWidth="1"/>
    <col min="3291" max="3291" width="4.90625" style="11" customWidth="1"/>
    <col min="3292" max="3292" width="13.7265625" style="11" customWidth="1"/>
    <col min="3293" max="3293" width="8.36328125" style="11" customWidth="1"/>
    <col min="3294" max="3294" width="25.90625" style="11" customWidth="1"/>
    <col min="3295" max="3295" width="8.90625" style="11" customWidth="1"/>
    <col min="3296" max="3296" width="22.26953125" style="11" customWidth="1"/>
    <col min="3297" max="3299" width="8.26953125" style="11" customWidth="1"/>
    <col min="3300" max="3301" width="20" style="11" customWidth="1"/>
    <col min="3302" max="3305" width="7" style="11" customWidth="1"/>
    <col min="3306" max="3306" width="8.7265625" style="11" customWidth="1"/>
    <col min="3307" max="3308" width="13.26953125" style="11" customWidth="1"/>
    <col min="3309" max="3309" width="9" style="11"/>
    <col min="3310" max="3310" width="10.26953125" style="11" customWidth="1"/>
    <col min="3311" max="3311" width="10.6328125" style="11" customWidth="1"/>
    <col min="3312" max="3312" width="9" style="11"/>
    <col min="3313" max="3313" width="14.453125" style="11" bestFit="1" customWidth="1"/>
    <col min="3314" max="3314" width="13.26953125" style="11" bestFit="1" customWidth="1"/>
    <col min="3315" max="3320" width="9" style="11"/>
    <col min="3321" max="3321" width="4.26953125" style="11" customWidth="1"/>
    <col min="3322" max="3322" width="13.7265625" style="11" customWidth="1"/>
    <col min="3323" max="3323" width="25.90625" style="11" customWidth="1"/>
    <col min="3324" max="3326" width="8.26953125" style="11" customWidth="1"/>
    <col min="3327" max="3328" width="0" style="11" hidden="1" customWidth="1"/>
    <col min="3329" max="3329" width="8.7265625" style="11" customWidth="1"/>
    <col min="3330" max="3330" width="20" style="11" customWidth="1"/>
    <col min="3331" max="3331" width="17.6328125" style="11" bestFit="1" customWidth="1"/>
    <col min="3332" max="3332" width="15.26953125" style="11" bestFit="1" customWidth="1"/>
    <col min="3333" max="3333" width="15.90625" style="11" customWidth="1"/>
    <col min="3334" max="3334" width="15.6328125" style="11" bestFit="1" customWidth="1"/>
    <col min="3335" max="3335" width="14.7265625" style="11" bestFit="1" customWidth="1"/>
    <col min="3336" max="3545" width="9" style="11"/>
    <col min="3546" max="3546" width="4.26953125" style="11" customWidth="1"/>
    <col min="3547" max="3547" width="4.90625" style="11" customWidth="1"/>
    <col min="3548" max="3548" width="13.7265625" style="11" customWidth="1"/>
    <col min="3549" max="3549" width="8.36328125" style="11" customWidth="1"/>
    <col min="3550" max="3550" width="25.90625" style="11" customWidth="1"/>
    <col min="3551" max="3551" width="8.90625" style="11" customWidth="1"/>
    <col min="3552" max="3552" width="22.26953125" style="11" customWidth="1"/>
    <col min="3553" max="3555" width="8.26953125" style="11" customWidth="1"/>
    <col min="3556" max="3557" width="20" style="11" customWidth="1"/>
    <col min="3558" max="3561" width="7" style="11" customWidth="1"/>
    <col min="3562" max="3562" width="8.7265625" style="11" customWidth="1"/>
    <col min="3563" max="3564" width="13.26953125" style="11" customWidth="1"/>
    <col min="3565" max="3565" width="9" style="11"/>
    <col min="3566" max="3566" width="10.26953125" style="11" customWidth="1"/>
    <col min="3567" max="3567" width="10.6328125" style="11" customWidth="1"/>
    <col min="3568" max="3568" width="9" style="11"/>
    <col min="3569" max="3569" width="14.453125" style="11" bestFit="1" customWidth="1"/>
    <col min="3570" max="3570" width="13.26953125" style="11" bestFit="1" customWidth="1"/>
    <col min="3571" max="3576" width="9" style="11"/>
    <col min="3577" max="3577" width="4.26953125" style="11" customWidth="1"/>
    <col min="3578" max="3578" width="13.7265625" style="11" customWidth="1"/>
    <col min="3579" max="3579" width="25.90625" style="11" customWidth="1"/>
    <col min="3580" max="3582" width="8.26953125" style="11" customWidth="1"/>
    <col min="3583" max="3584" width="0" style="11" hidden="1" customWidth="1"/>
    <col min="3585" max="3585" width="8.7265625" style="11" customWidth="1"/>
    <col min="3586" max="3586" width="20" style="11" customWidth="1"/>
    <col min="3587" max="3587" width="17.6328125" style="11" bestFit="1" customWidth="1"/>
    <col min="3588" max="3588" width="15.26953125" style="11" bestFit="1" customWidth="1"/>
    <col min="3589" max="3589" width="15.90625" style="11" customWidth="1"/>
    <col min="3590" max="3590" width="15.6328125" style="11" bestFit="1" customWidth="1"/>
    <col min="3591" max="3591" width="14.7265625" style="11" bestFit="1" customWidth="1"/>
    <col min="3592" max="3801" width="9" style="11"/>
    <col min="3802" max="3802" width="4.26953125" style="11" customWidth="1"/>
    <col min="3803" max="3803" width="4.90625" style="11" customWidth="1"/>
    <col min="3804" max="3804" width="13.7265625" style="11" customWidth="1"/>
    <col min="3805" max="3805" width="8.36328125" style="11" customWidth="1"/>
    <col min="3806" max="3806" width="25.90625" style="11" customWidth="1"/>
    <col min="3807" max="3807" width="8.90625" style="11" customWidth="1"/>
    <col min="3808" max="3808" width="22.26953125" style="11" customWidth="1"/>
    <col min="3809" max="3811" width="8.26953125" style="11" customWidth="1"/>
    <col min="3812" max="3813" width="20" style="11" customWidth="1"/>
    <col min="3814" max="3817" width="7" style="11" customWidth="1"/>
    <col min="3818" max="3818" width="8.7265625" style="11" customWidth="1"/>
    <col min="3819" max="3820" width="13.26953125" style="11" customWidth="1"/>
    <col min="3821" max="3821" width="9" style="11"/>
    <col min="3822" max="3822" width="10.26953125" style="11" customWidth="1"/>
    <col min="3823" max="3823" width="10.6328125" style="11" customWidth="1"/>
    <col min="3824" max="3824" width="9" style="11"/>
    <col min="3825" max="3825" width="14.453125" style="11" bestFit="1" customWidth="1"/>
    <col min="3826" max="3826" width="13.26953125" style="11" bestFit="1" customWidth="1"/>
    <col min="3827" max="3832" width="9" style="11"/>
    <col min="3833" max="3833" width="4.26953125" style="11" customWidth="1"/>
    <col min="3834" max="3834" width="13.7265625" style="11" customWidth="1"/>
    <col min="3835" max="3835" width="25.90625" style="11" customWidth="1"/>
    <col min="3836" max="3838" width="8.26953125" style="11" customWidth="1"/>
    <col min="3839" max="3840" width="0" style="11" hidden="1" customWidth="1"/>
    <col min="3841" max="3841" width="8.7265625" style="11" customWidth="1"/>
    <col min="3842" max="3842" width="20" style="11" customWidth="1"/>
    <col min="3843" max="3843" width="17.6328125" style="11" bestFit="1" customWidth="1"/>
    <col min="3844" max="3844" width="15.26953125" style="11" bestFit="1" customWidth="1"/>
    <col min="3845" max="3845" width="15.90625" style="11" customWidth="1"/>
    <col min="3846" max="3846" width="15.6328125" style="11" bestFit="1" customWidth="1"/>
    <col min="3847" max="3847" width="14.7265625" style="11" bestFit="1" customWidth="1"/>
    <col min="3848" max="4057" width="9" style="11"/>
    <col min="4058" max="4058" width="4.26953125" style="11" customWidth="1"/>
    <col min="4059" max="4059" width="4.90625" style="11" customWidth="1"/>
    <col min="4060" max="4060" width="13.7265625" style="11" customWidth="1"/>
    <col min="4061" max="4061" width="8.36328125" style="11" customWidth="1"/>
    <col min="4062" max="4062" width="25.90625" style="11" customWidth="1"/>
    <col min="4063" max="4063" width="8.90625" style="11" customWidth="1"/>
    <col min="4064" max="4064" width="22.26953125" style="11" customWidth="1"/>
    <col min="4065" max="4067" width="8.26953125" style="11" customWidth="1"/>
    <col min="4068" max="4069" width="20" style="11" customWidth="1"/>
    <col min="4070" max="4073" width="7" style="11" customWidth="1"/>
    <col min="4074" max="4074" width="8.7265625" style="11" customWidth="1"/>
    <col min="4075" max="4076" width="13.26953125" style="11" customWidth="1"/>
    <col min="4077" max="4077" width="9" style="11"/>
    <col min="4078" max="4078" width="10.26953125" style="11" customWidth="1"/>
    <col min="4079" max="4079" width="10.6328125" style="11" customWidth="1"/>
    <col min="4080" max="4080" width="9" style="11"/>
    <col min="4081" max="4081" width="14.453125" style="11" bestFit="1" customWidth="1"/>
    <col min="4082" max="4082" width="13.26953125" style="11" bestFit="1" customWidth="1"/>
    <col min="4083" max="4088" width="9" style="11"/>
    <col min="4089" max="4089" width="4.26953125" style="11" customWidth="1"/>
    <col min="4090" max="4090" width="13.7265625" style="11" customWidth="1"/>
    <col min="4091" max="4091" width="25.90625" style="11" customWidth="1"/>
    <col min="4092" max="4094" width="8.26953125" style="11" customWidth="1"/>
    <col min="4095" max="4096" width="0" style="11" hidden="1" customWidth="1"/>
    <col min="4097" max="4097" width="8.7265625" style="11" customWidth="1"/>
    <col min="4098" max="4098" width="20" style="11" customWidth="1"/>
    <col min="4099" max="4099" width="17.6328125" style="11" bestFit="1" customWidth="1"/>
    <col min="4100" max="4100" width="15.26953125" style="11" bestFit="1" customWidth="1"/>
    <col min="4101" max="4101" width="15.90625" style="11" customWidth="1"/>
    <col min="4102" max="4102" width="15.6328125" style="11" bestFit="1" customWidth="1"/>
    <col min="4103" max="4103" width="14.7265625" style="11" bestFit="1" customWidth="1"/>
    <col min="4104" max="4313" width="9" style="11"/>
    <col min="4314" max="4314" width="4.26953125" style="11" customWidth="1"/>
    <col min="4315" max="4315" width="4.90625" style="11" customWidth="1"/>
    <col min="4316" max="4316" width="13.7265625" style="11" customWidth="1"/>
    <col min="4317" max="4317" width="8.36328125" style="11" customWidth="1"/>
    <col min="4318" max="4318" width="25.90625" style="11" customWidth="1"/>
    <col min="4319" max="4319" width="8.90625" style="11" customWidth="1"/>
    <col min="4320" max="4320" width="22.26953125" style="11" customWidth="1"/>
    <col min="4321" max="4323" width="8.26953125" style="11" customWidth="1"/>
    <col min="4324" max="4325" width="20" style="11" customWidth="1"/>
    <col min="4326" max="4329" width="7" style="11" customWidth="1"/>
    <col min="4330" max="4330" width="8.7265625" style="11" customWidth="1"/>
    <col min="4331" max="4332" width="13.26953125" style="11" customWidth="1"/>
    <col min="4333" max="4333" width="9" style="11"/>
    <col min="4334" max="4334" width="10.26953125" style="11" customWidth="1"/>
    <col min="4335" max="4335" width="10.6328125" style="11" customWidth="1"/>
    <col min="4336" max="4336" width="9" style="11"/>
    <col min="4337" max="4337" width="14.453125" style="11" bestFit="1" customWidth="1"/>
    <col min="4338" max="4338" width="13.26953125" style="11" bestFit="1" customWidth="1"/>
    <col min="4339" max="4344" width="9" style="11"/>
    <col min="4345" max="4345" width="4.26953125" style="11" customWidth="1"/>
    <col min="4346" max="4346" width="13.7265625" style="11" customWidth="1"/>
    <col min="4347" max="4347" width="25.90625" style="11" customWidth="1"/>
    <col min="4348" max="4350" width="8.26953125" style="11" customWidth="1"/>
    <col min="4351" max="4352" width="0" style="11" hidden="1" customWidth="1"/>
    <col min="4353" max="4353" width="8.7265625" style="11" customWidth="1"/>
    <col min="4354" max="4354" width="20" style="11" customWidth="1"/>
    <col min="4355" max="4355" width="17.6328125" style="11" bestFit="1" customWidth="1"/>
    <col min="4356" max="4356" width="15.26953125" style="11" bestFit="1" customWidth="1"/>
    <col min="4357" max="4357" width="15.90625" style="11" customWidth="1"/>
    <col min="4358" max="4358" width="15.6328125" style="11" bestFit="1" customWidth="1"/>
    <col min="4359" max="4359" width="14.7265625" style="11" bestFit="1" customWidth="1"/>
    <col min="4360" max="4569" width="9" style="11"/>
    <col min="4570" max="4570" width="4.26953125" style="11" customWidth="1"/>
    <col min="4571" max="4571" width="4.90625" style="11" customWidth="1"/>
    <col min="4572" max="4572" width="13.7265625" style="11" customWidth="1"/>
    <col min="4573" max="4573" width="8.36328125" style="11" customWidth="1"/>
    <col min="4574" max="4574" width="25.90625" style="11" customWidth="1"/>
    <col min="4575" max="4575" width="8.90625" style="11" customWidth="1"/>
    <col min="4576" max="4576" width="22.26953125" style="11" customWidth="1"/>
    <col min="4577" max="4579" width="8.26953125" style="11" customWidth="1"/>
    <col min="4580" max="4581" width="20" style="11" customWidth="1"/>
    <col min="4582" max="4585" width="7" style="11" customWidth="1"/>
    <col min="4586" max="4586" width="8.7265625" style="11" customWidth="1"/>
    <col min="4587" max="4588" width="13.26953125" style="11" customWidth="1"/>
    <col min="4589" max="4589" width="9" style="11"/>
    <col min="4590" max="4590" width="10.26953125" style="11" customWidth="1"/>
    <col min="4591" max="4591" width="10.6328125" style="11" customWidth="1"/>
    <col min="4592" max="4592" width="9" style="11"/>
    <col min="4593" max="4593" width="14.453125" style="11" bestFit="1" customWidth="1"/>
    <col min="4594" max="4594" width="13.26953125" style="11" bestFit="1" customWidth="1"/>
    <col min="4595" max="4600" width="9" style="11"/>
    <col min="4601" max="4601" width="4.26953125" style="11" customWidth="1"/>
    <col min="4602" max="4602" width="13.7265625" style="11" customWidth="1"/>
    <col min="4603" max="4603" width="25.90625" style="11" customWidth="1"/>
    <col min="4604" max="4606" width="8.26953125" style="11" customWidth="1"/>
    <col min="4607" max="4608" width="0" style="11" hidden="1" customWidth="1"/>
    <col min="4609" max="4609" width="8.7265625" style="11" customWidth="1"/>
    <col min="4610" max="4610" width="20" style="11" customWidth="1"/>
    <col min="4611" max="4611" width="17.6328125" style="11" bestFit="1" customWidth="1"/>
    <col min="4612" max="4612" width="15.26953125" style="11" bestFit="1" customWidth="1"/>
    <col min="4613" max="4613" width="15.90625" style="11" customWidth="1"/>
    <col min="4614" max="4614" width="15.6328125" style="11" bestFit="1" customWidth="1"/>
    <col min="4615" max="4615" width="14.7265625" style="11" bestFit="1" customWidth="1"/>
    <col min="4616" max="4825" width="9" style="11"/>
    <col min="4826" max="4826" width="4.26953125" style="11" customWidth="1"/>
    <col min="4827" max="4827" width="4.90625" style="11" customWidth="1"/>
    <col min="4828" max="4828" width="13.7265625" style="11" customWidth="1"/>
    <col min="4829" max="4829" width="8.36328125" style="11" customWidth="1"/>
    <col min="4830" max="4830" width="25.90625" style="11" customWidth="1"/>
    <col min="4831" max="4831" width="8.90625" style="11" customWidth="1"/>
    <col min="4832" max="4832" width="22.26953125" style="11" customWidth="1"/>
    <col min="4833" max="4835" width="8.26953125" style="11" customWidth="1"/>
    <col min="4836" max="4837" width="20" style="11" customWidth="1"/>
    <col min="4838" max="4841" width="7" style="11" customWidth="1"/>
    <col min="4842" max="4842" width="8.7265625" style="11" customWidth="1"/>
    <col min="4843" max="4844" width="13.26953125" style="11" customWidth="1"/>
    <col min="4845" max="4845" width="9" style="11"/>
    <col min="4846" max="4846" width="10.26953125" style="11" customWidth="1"/>
    <col min="4847" max="4847" width="10.6328125" style="11" customWidth="1"/>
    <col min="4848" max="4848" width="9" style="11"/>
    <col min="4849" max="4849" width="14.453125" style="11" bestFit="1" customWidth="1"/>
    <col min="4850" max="4850" width="13.26953125" style="11" bestFit="1" customWidth="1"/>
    <col min="4851" max="4856" width="9" style="11"/>
    <col min="4857" max="4857" width="4.26953125" style="11" customWidth="1"/>
    <col min="4858" max="4858" width="13.7265625" style="11" customWidth="1"/>
    <col min="4859" max="4859" width="25.90625" style="11" customWidth="1"/>
    <col min="4860" max="4862" width="8.26953125" style="11" customWidth="1"/>
    <col min="4863" max="4864" width="0" style="11" hidden="1" customWidth="1"/>
    <col min="4865" max="4865" width="8.7265625" style="11" customWidth="1"/>
    <col min="4866" max="4866" width="20" style="11" customWidth="1"/>
    <col min="4867" max="4867" width="17.6328125" style="11" bestFit="1" customWidth="1"/>
    <col min="4868" max="4868" width="15.26953125" style="11" bestFit="1" customWidth="1"/>
    <col min="4869" max="4869" width="15.90625" style="11" customWidth="1"/>
    <col min="4870" max="4870" width="15.6328125" style="11" bestFit="1" customWidth="1"/>
    <col min="4871" max="4871" width="14.7265625" style="11" bestFit="1" customWidth="1"/>
    <col min="4872" max="5081" width="9" style="11"/>
    <col min="5082" max="5082" width="4.26953125" style="11" customWidth="1"/>
    <col min="5083" max="5083" width="4.90625" style="11" customWidth="1"/>
    <col min="5084" max="5084" width="13.7265625" style="11" customWidth="1"/>
    <col min="5085" max="5085" width="8.36328125" style="11" customWidth="1"/>
    <col min="5086" max="5086" width="25.90625" style="11" customWidth="1"/>
    <col min="5087" max="5087" width="8.90625" style="11" customWidth="1"/>
    <col min="5088" max="5088" width="22.26953125" style="11" customWidth="1"/>
    <col min="5089" max="5091" width="8.26953125" style="11" customWidth="1"/>
    <col min="5092" max="5093" width="20" style="11" customWidth="1"/>
    <col min="5094" max="5097" width="7" style="11" customWidth="1"/>
    <col min="5098" max="5098" width="8.7265625" style="11" customWidth="1"/>
    <col min="5099" max="5100" width="13.26953125" style="11" customWidth="1"/>
    <col min="5101" max="5101" width="9" style="11"/>
    <col min="5102" max="5102" width="10.26953125" style="11" customWidth="1"/>
    <col min="5103" max="5103" width="10.6328125" style="11" customWidth="1"/>
    <col min="5104" max="5104" width="9" style="11"/>
    <col min="5105" max="5105" width="14.453125" style="11" bestFit="1" customWidth="1"/>
    <col min="5106" max="5106" width="13.26953125" style="11" bestFit="1" customWidth="1"/>
    <col min="5107" max="5112" width="9" style="11"/>
    <col min="5113" max="5113" width="4.26953125" style="11" customWidth="1"/>
    <col min="5114" max="5114" width="13.7265625" style="11" customWidth="1"/>
    <col min="5115" max="5115" width="25.90625" style="11" customWidth="1"/>
    <col min="5116" max="5118" width="8.26953125" style="11" customWidth="1"/>
    <col min="5119" max="5120" width="0" style="11" hidden="1" customWidth="1"/>
    <col min="5121" max="5121" width="8.7265625" style="11" customWidth="1"/>
    <col min="5122" max="5122" width="20" style="11" customWidth="1"/>
    <col min="5123" max="5123" width="17.6328125" style="11" bestFit="1" customWidth="1"/>
    <col min="5124" max="5124" width="15.26953125" style="11" bestFit="1" customWidth="1"/>
    <col min="5125" max="5125" width="15.90625" style="11" customWidth="1"/>
    <col min="5126" max="5126" width="15.6328125" style="11" bestFit="1" customWidth="1"/>
    <col min="5127" max="5127" width="14.7265625" style="11" bestFit="1" customWidth="1"/>
    <col min="5128" max="5337" width="9" style="11"/>
    <col min="5338" max="5338" width="4.26953125" style="11" customWidth="1"/>
    <col min="5339" max="5339" width="4.90625" style="11" customWidth="1"/>
    <col min="5340" max="5340" width="13.7265625" style="11" customWidth="1"/>
    <col min="5341" max="5341" width="8.36328125" style="11" customWidth="1"/>
    <col min="5342" max="5342" width="25.90625" style="11" customWidth="1"/>
    <col min="5343" max="5343" width="8.90625" style="11" customWidth="1"/>
    <col min="5344" max="5344" width="22.26953125" style="11" customWidth="1"/>
    <col min="5345" max="5347" width="8.26953125" style="11" customWidth="1"/>
    <col min="5348" max="5349" width="20" style="11" customWidth="1"/>
    <col min="5350" max="5353" width="7" style="11" customWidth="1"/>
    <col min="5354" max="5354" width="8.7265625" style="11" customWidth="1"/>
    <col min="5355" max="5356" width="13.26953125" style="11" customWidth="1"/>
    <col min="5357" max="5357" width="9" style="11"/>
    <col min="5358" max="5358" width="10.26953125" style="11" customWidth="1"/>
    <col min="5359" max="5359" width="10.6328125" style="11" customWidth="1"/>
    <col min="5360" max="5360" width="9" style="11"/>
    <col min="5361" max="5361" width="14.453125" style="11" bestFit="1" customWidth="1"/>
    <col min="5362" max="5362" width="13.26953125" style="11" bestFit="1" customWidth="1"/>
    <col min="5363" max="5368" width="9" style="11"/>
    <col min="5369" max="5369" width="4.26953125" style="11" customWidth="1"/>
    <col min="5370" max="5370" width="13.7265625" style="11" customWidth="1"/>
    <col min="5371" max="5371" width="25.90625" style="11" customWidth="1"/>
    <col min="5372" max="5374" width="8.26953125" style="11" customWidth="1"/>
    <col min="5375" max="5376" width="0" style="11" hidden="1" customWidth="1"/>
    <col min="5377" max="5377" width="8.7265625" style="11" customWidth="1"/>
    <col min="5378" max="5378" width="20" style="11" customWidth="1"/>
    <col min="5379" max="5379" width="17.6328125" style="11" bestFit="1" customWidth="1"/>
    <col min="5380" max="5380" width="15.26953125" style="11" bestFit="1" customWidth="1"/>
    <col min="5381" max="5381" width="15.90625" style="11" customWidth="1"/>
    <col min="5382" max="5382" width="15.6328125" style="11" bestFit="1" customWidth="1"/>
    <col min="5383" max="5383" width="14.7265625" style="11" bestFit="1" customWidth="1"/>
    <col min="5384" max="5593" width="9" style="11"/>
    <col min="5594" max="5594" width="4.26953125" style="11" customWidth="1"/>
    <col min="5595" max="5595" width="4.90625" style="11" customWidth="1"/>
    <col min="5596" max="5596" width="13.7265625" style="11" customWidth="1"/>
    <col min="5597" max="5597" width="8.36328125" style="11" customWidth="1"/>
    <col min="5598" max="5598" width="25.90625" style="11" customWidth="1"/>
    <col min="5599" max="5599" width="8.90625" style="11" customWidth="1"/>
    <col min="5600" max="5600" width="22.26953125" style="11" customWidth="1"/>
    <col min="5601" max="5603" width="8.26953125" style="11" customWidth="1"/>
    <col min="5604" max="5605" width="20" style="11" customWidth="1"/>
    <col min="5606" max="5609" width="7" style="11" customWidth="1"/>
    <col min="5610" max="5610" width="8.7265625" style="11" customWidth="1"/>
    <col min="5611" max="5612" width="13.26953125" style="11" customWidth="1"/>
    <col min="5613" max="5613" width="9" style="11"/>
    <col min="5614" max="5614" width="10.26953125" style="11" customWidth="1"/>
    <col min="5615" max="5615" width="10.6328125" style="11" customWidth="1"/>
    <col min="5616" max="5616" width="9" style="11"/>
    <col min="5617" max="5617" width="14.453125" style="11" bestFit="1" customWidth="1"/>
    <col min="5618" max="5618" width="13.26953125" style="11" bestFit="1" customWidth="1"/>
    <col min="5619" max="5624" width="9" style="11"/>
    <col min="5625" max="5625" width="4.26953125" style="11" customWidth="1"/>
    <col min="5626" max="5626" width="13.7265625" style="11" customWidth="1"/>
    <col min="5627" max="5627" width="25.90625" style="11" customWidth="1"/>
    <col min="5628" max="5630" width="8.26953125" style="11" customWidth="1"/>
    <col min="5631" max="5632" width="0" style="11" hidden="1" customWidth="1"/>
    <col min="5633" max="5633" width="8.7265625" style="11" customWidth="1"/>
    <col min="5634" max="5634" width="20" style="11" customWidth="1"/>
    <col min="5635" max="5635" width="17.6328125" style="11" bestFit="1" customWidth="1"/>
    <col min="5636" max="5636" width="15.26953125" style="11" bestFit="1" customWidth="1"/>
    <col min="5637" max="5637" width="15.90625" style="11" customWidth="1"/>
    <col min="5638" max="5638" width="15.6328125" style="11" bestFit="1" customWidth="1"/>
    <col min="5639" max="5639" width="14.7265625" style="11" bestFit="1" customWidth="1"/>
    <col min="5640" max="5849" width="9" style="11"/>
    <col min="5850" max="5850" width="4.26953125" style="11" customWidth="1"/>
    <col min="5851" max="5851" width="4.90625" style="11" customWidth="1"/>
    <col min="5852" max="5852" width="13.7265625" style="11" customWidth="1"/>
    <col min="5853" max="5853" width="8.36328125" style="11" customWidth="1"/>
    <col min="5854" max="5854" width="25.90625" style="11" customWidth="1"/>
    <col min="5855" max="5855" width="8.90625" style="11" customWidth="1"/>
    <col min="5856" max="5856" width="22.26953125" style="11" customWidth="1"/>
    <col min="5857" max="5859" width="8.26953125" style="11" customWidth="1"/>
    <col min="5860" max="5861" width="20" style="11" customWidth="1"/>
    <col min="5862" max="5865" width="7" style="11" customWidth="1"/>
    <col min="5866" max="5866" width="8.7265625" style="11" customWidth="1"/>
    <col min="5867" max="5868" width="13.26953125" style="11" customWidth="1"/>
    <col min="5869" max="5869" width="9" style="11"/>
    <col min="5870" max="5870" width="10.26953125" style="11" customWidth="1"/>
    <col min="5871" max="5871" width="10.6328125" style="11" customWidth="1"/>
    <col min="5872" max="5872" width="9" style="11"/>
    <col min="5873" max="5873" width="14.453125" style="11" bestFit="1" customWidth="1"/>
    <col min="5874" max="5874" width="13.26953125" style="11" bestFit="1" customWidth="1"/>
    <col min="5875" max="5880" width="9" style="11"/>
    <col min="5881" max="5881" width="4.26953125" style="11" customWidth="1"/>
    <col min="5882" max="5882" width="13.7265625" style="11" customWidth="1"/>
    <col min="5883" max="5883" width="25.90625" style="11" customWidth="1"/>
    <col min="5884" max="5886" width="8.26953125" style="11" customWidth="1"/>
    <col min="5887" max="5888" width="0" style="11" hidden="1" customWidth="1"/>
    <col min="5889" max="5889" width="8.7265625" style="11" customWidth="1"/>
    <col min="5890" max="5890" width="20" style="11" customWidth="1"/>
    <col min="5891" max="5891" width="17.6328125" style="11" bestFit="1" customWidth="1"/>
    <col min="5892" max="5892" width="15.26953125" style="11" bestFit="1" customWidth="1"/>
    <col min="5893" max="5893" width="15.90625" style="11" customWidth="1"/>
    <col min="5894" max="5894" width="15.6328125" style="11" bestFit="1" customWidth="1"/>
    <col min="5895" max="5895" width="14.7265625" style="11" bestFit="1" customWidth="1"/>
    <col min="5896" max="6105" width="9" style="11"/>
    <col min="6106" max="6106" width="4.26953125" style="11" customWidth="1"/>
    <col min="6107" max="6107" width="4.90625" style="11" customWidth="1"/>
    <col min="6108" max="6108" width="13.7265625" style="11" customWidth="1"/>
    <col min="6109" max="6109" width="8.36328125" style="11" customWidth="1"/>
    <col min="6110" max="6110" width="25.90625" style="11" customWidth="1"/>
    <col min="6111" max="6111" width="8.90625" style="11" customWidth="1"/>
    <col min="6112" max="6112" width="22.26953125" style="11" customWidth="1"/>
    <col min="6113" max="6115" width="8.26953125" style="11" customWidth="1"/>
    <col min="6116" max="6117" width="20" style="11" customWidth="1"/>
    <col min="6118" max="6121" width="7" style="11" customWidth="1"/>
    <col min="6122" max="6122" width="8.7265625" style="11" customWidth="1"/>
    <col min="6123" max="6124" width="13.26953125" style="11" customWidth="1"/>
    <col min="6125" max="6125" width="9" style="11"/>
    <col min="6126" max="6126" width="10.26953125" style="11" customWidth="1"/>
    <col min="6127" max="6127" width="10.6328125" style="11" customWidth="1"/>
    <col min="6128" max="6128" width="9" style="11"/>
    <col min="6129" max="6129" width="14.453125" style="11" bestFit="1" customWidth="1"/>
    <col min="6130" max="6130" width="13.26953125" style="11" bestFit="1" customWidth="1"/>
    <col min="6131" max="6136" width="9" style="11"/>
    <col min="6137" max="6137" width="4.26953125" style="11" customWidth="1"/>
    <col min="6138" max="6138" width="13.7265625" style="11" customWidth="1"/>
    <col min="6139" max="6139" width="25.90625" style="11" customWidth="1"/>
    <col min="6140" max="6142" width="8.26953125" style="11" customWidth="1"/>
    <col min="6143" max="6144" width="0" style="11" hidden="1" customWidth="1"/>
    <col min="6145" max="6145" width="8.7265625" style="11" customWidth="1"/>
    <col min="6146" max="6146" width="20" style="11" customWidth="1"/>
    <col min="6147" max="6147" width="17.6328125" style="11" bestFit="1" customWidth="1"/>
    <col min="6148" max="6148" width="15.26953125" style="11" bestFit="1" customWidth="1"/>
    <col min="6149" max="6149" width="15.90625" style="11" customWidth="1"/>
    <col min="6150" max="6150" width="15.6328125" style="11" bestFit="1" customWidth="1"/>
    <col min="6151" max="6151" width="14.7265625" style="11" bestFit="1" customWidth="1"/>
    <col min="6152" max="6361" width="9" style="11"/>
    <col min="6362" max="6362" width="4.26953125" style="11" customWidth="1"/>
    <col min="6363" max="6363" width="4.90625" style="11" customWidth="1"/>
    <col min="6364" max="6364" width="13.7265625" style="11" customWidth="1"/>
    <col min="6365" max="6365" width="8.36328125" style="11" customWidth="1"/>
    <col min="6366" max="6366" width="25.90625" style="11" customWidth="1"/>
    <col min="6367" max="6367" width="8.90625" style="11" customWidth="1"/>
    <col min="6368" max="6368" width="22.26953125" style="11" customWidth="1"/>
    <col min="6369" max="6371" width="8.26953125" style="11" customWidth="1"/>
    <col min="6372" max="6373" width="20" style="11" customWidth="1"/>
    <col min="6374" max="6377" width="7" style="11" customWidth="1"/>
    <col min="6378" max="6378" width="8.7265625" style="11" customWidth="1"/>
    <col min="6379" max="6380" width="13.26953125" style="11" customWidth="1"/>
    <col min="6381" max="6381" width="9" style="11"/>
    <col min="6382" max="6382" width="10.26953125" style="11" customWidth="1"/>
    <col min="6383" max="6383" width="10.6328125" style="11" customWidth="1"/>
    <col min="6384" max="6384" width="9" style="11"/>
    <col min="6385" max="6385" width="14.453125" style="11" bestFit="1" customWidth="1"/>
    <col min="6386" max="6386" width="13.26953125" style="11" bestFit="1" customWidth="1"/>
    <col min="6387" max="6392" width="9" style="11"/>
    <col min="6393" max="6393" width="4.26953125" style="11" customWidth="1"/>
    <col min="6394" max="6394" width="13.7265625" style="11" customWidth="1"/>
    <col min="6395" max="6395" width="25.90625" style="11" customWidth="1"/>
    <col min="6396" max="6398" width="8.26953125" style="11" customWidth="1"/>
    <col min="6399" max="6400" width="0" style="11" hidden="1" customWidth="1"/>
    <col min="6401" max="6401" width="8.7265625" style="11" customWidth="1"/>
    <col min="6402" max="6402" width="20" style="11" customWidth="1"/>
    <col min="6403" max="6403" width="17.6328125" style="11" bestFit="1" customWidth="1"/>
    <col min="6404" max="6404" width="15.26953125" style="11" bestFit="1" customWidth="1"/>
    <col min="6405" max="6405" width="15.90625" style="11" customWidth="1"/>
    <col min="6406" max="6406" width="15.6328125" style="11" bestFit="1" customWidth="1"/>
    <col min="6407" max="6407" width="14.7265625" style="11" bestFit="1" customWidth="1"/>
    <col min="6408" max="6617" width="9" style="11"/>
    <col min="6618" max="6618" width="4.26953125" style="11" customWidth="1"/>
    <col min="6619" max="6619" width="4.90625" style="11" customWidth="1"/>
    <col min="6620" max="6620" width="13.7265625" style="11" customWidth="1"/>
    <col min="6621" max="6621" width="8.36328125" style="11" customWidth="1"/>
    <col min="6622" max="6622" width="25.90625" style="11" customWidth="1"/>
    <col min="6623" max="6623" width="8.90625" style="11" customWidth="1"/>
    <col min="6624" max="6624" width="22.26953125" style="11" customWidth="1"/>
    <col min="6625" max="6627" width="8.26953125" style="11" customWidth="1"/>
    <col min="6628" max="6629" width="20" style="11" customWidth="1"/>
    <col min="6630" max="6633" width="7" style="11" customWidth="1"/>
    <col min="6634" max="6634" width="8.7265625" style="11" customWidth="1"/>
    <col min="6635" max="6636" width="13.26953125" style="11" customWidth="1"/>
    <col min="6637" max="6637" width="9" style="11"/>
    <col min="6638" max="6638" width="10.26953125" style="11" customWidth="1"/>
    <col min="6639" max="6639" width="10.6328125" style="11" customWidth="1"/>
    <col min="6640" max="6640" width="9" style="11"/>
    <col min="6641" max="6641" width="14.453125" style="11" bestFit="1" customWidth="1"/>
    <col min="6642" max="6642" width="13.26953125" style="11" bestFit="1" customWidth="1"/>
    <col min="6643" max="6648" width="9" style="11"/>
    <col min="6649" max="6649" width="4.26953125" style="11" customWidth="1"/>
    <col min="6650" max="6650" width="13.7265625" style="11" customWidth="1"/>
    <col min="6651" max="6651" width="25.90625" style="11" customWidth="1"/>
    <col min="6652" max="6654" width="8.26953125" style="11" customWidth="1"/>
    <col min="6655" max="6656" width="0" style="11" hidden="1" customWidth="1"/>
    <col min="6657" max="6657" width="8.7265625" style="11" customWidth="1"/>
    <col min="6658" max="6658" width="20" style="11" customWidth="1"/>
    <col min="6659" max="6659" width="17.6328125" style="11" bestFit="1" customWidth="1"/>
    <col min="6660" max="6660" width="15.26953125" style="11" bestFit="1" customWidth="1"/>
    <col min="6661" max="6661" width="15.90625" style="11" customWidth="1"/>
    <col min="6662" max="6662" width="15.6328125" style="11" bestFit="1" customWidth="1"/>
    <col min="6663" max="6663" width="14.7265625" style="11" bestFit="1" customWidth="1"/>
    <col min="6664" max="6873" width="9" style="11"/>
    <col min="6874" max="6874" width="4.26953125" style="11" customWidth="1"/>
    <col min="6875" max="6875" width="4.90625" style="11" customWidth="1"/>
    <col min="6876" max="6876" width="13.7265625" style="11" customWidth="1"/>
    <col min="6877" max="6877" width="8.36328125" style="11" customWidth="1"/>
    <col min="6878" max="6878" width="25.90625" style="11" customWidth="1"/>
    <col min="6879" max="6879" width="8.90625" style="11" customWidth="1"/>
    <col min="6880" max="6880" width="22.26953125" style="11" customWidth="1"/>
    <col min="6881" max="6883" width="8.26953125" style="11" customWidth="1"/>
    <col min="6884" max="6885" width="20" style="11" customWidth="1"/>
    <col min="6886" max="6889" width="7" style="11" customWidth="1"/>
    <col min="6890" max="6890" width="8.7265625" style="11" customWidth="1"/>
    <col min="6891" max="6892" width="13.26953125" style="11" customWidth="1"/>
    <col min="6893" max="6893" width="9" style="11"/>
    <col min="6894" max="6894" width="10.26953125" style="11" customWidth="1"/>
    <col min="6895" max="6895" width="10.6328125" style="11" customWidth="1"/>
    <col min="6896" max="6896" width="9" style="11"/>
    <col min="6897" max="6897" width="14.453125" style="11" bestFit="1" customWidth="1"/>
    <col min="6898" max="6898" width="13.26953125" style="11" bestFit="1" customWidth="1"/>
    <col min="6899" max="6904" width="9" style="11"/>
    <col min="6905" max="6905" width="4.26953125" style="11" customWidth="1"/>
    <col min="6906" max="6906" width="13.7265625" style="11" customWidth="1"/>
    <col min="6907" max="6907" width="25.90625" style="11" customWidth="1"/>
    <col min="6908" max="6910" width="8.26953125" style="11" customWidth="1"/>
    <col min="6911" max="6912" width="0" style="11" hidden="1" customWidth="1"/>
    <col min="6913" max="6913" width="8.7265625" style="11" customWidth="1"/>
    <col min="6914" max="6914" width="20" style="11" customWidth="1"/>
    <col min="6915" max="6915" width="17.6328125" style="11" bestFit="1" customWidth="1"/>
    <col min="6916" max="6916" width="15.26953125" style="11" bestFit="1" customWidth="1"/>
    <col min="6917" max="6917" width="15.90625" style="11" customWidth="1"/>
    <col min="6918" max="6918" width="15.6328125" style="11" bestFit="1" customWidth="1"/>
    <col min="6919" max="6919" width="14.7265625" style="11" bestFit="1" customWidth="1"/>
    <col min="6920" max="7129" width="9" style="11"/>
    <col min="7130" max="7130" width="4.26953125" style="11" customWidth="1"/>
    <col min="7131" max="7131" width="4.90625" style="11" customWidth="1"/>
    <col min="7132" max="7132" width="13.7265625" style="11" customWidth="1"/>
    <col min="7133" max="7133" width="8.36328125" style="11" customWidth="1"/>
    <col min="7134" max="7134" width="25.90625" style="11" customWidth="1"/>
    <col min="7135" max="7135" width="8.90625" style="11" customWidth="1"/>
    <col min="7136" max="7136" width="22.26953125" style="11" customWidth="1"/>
    <col min="7137" max="7139" width="8.26953125" style="11" customWidth="1"/>
    <col min="7140" max="7141" width="20" style="11" customWidth="1"/>
    <col min="7142" max="7145" width="7" style="11" customWidth="1"/>
    <col min="7146" max="7146" width="8.7265625" style="11" customWidth="1"/>
    <col min="7147" max="7148" width="13.26953125" style="11" customWidth="1"/>
    <col min="7149" max="7149" width="9" style="11"/>
    <col min="7150" max="7150" width="10.26953125" style="11" customWidth="1"/>
    <col min="7151" max="7151" width="10.6328125" style="11" customWidth="1"/>
    <col min="7152" max="7152" width="9" style="11"/>
    <col min="7153" max="7153" width="14.453125" style="11" bestFit="1" customWidth="1"/>
    <col min="7154" max="7154" width="13.26953125" style="11" bestFit="1" customWidth="1"/>
    <col min="7155" max="7160" width="9" style="11"/>
    <col min="7161" max="7161" width="4.26953125" style="11" customWidth="1"/>
    <col min="7162" max="7162" width="13.7265625" style="11" customWidth="1"/>
    <col min="7163" max="7163" width="25.90625" style="11" customWidth="1"/>
    <col min="7164" max="7166" width="8.26953125" style="11" customWidth="1"/>
    <col min="7167" max="7168" width="0" style="11" hidden="1" customWidth="1"/>
    <col min="7169" max="7169" width="8.7265625" style="11" customWidth="1"/>
    <col min="7170" max="7170" width="20" style="11" customWidth="1"/>
    <col min="7171" max="7171" width="17.6328125" style="11" bestFit="1" customWidth="1"/>
    <col min="7172" max="7172" width="15.26953125" style="11" bestFit="1" customWidth="1"/>
    <col min="7173" max="7173" width="15.90625" style="11" customWidth="1"/>
    <col min="7174" max="7174" width="15.6328125" style="11" bestFit="1" customWidth="1"/>
    <col min="7175" max="7175" width="14.7265625" style="11" bestFit="1" customWidth="1"/>
    <col min="7176" max="7385" width="9" style="11"/>
    <col min="7386" max="7386" width="4.26953125" style="11" customWidth="1"/>
    <col min="7387" max="7387" width="4.90625" style="11" customWidth="1"/>
    <col min="7388" max="7388" width="13.7265625" style="11" customWidth="1"/>
    <col min="7389" max="7389" width="8.36328125" style="11" customWidth="1"/>
    <col min="7390" max="7390" width="25.90625" style="11" customWidth="1"/>
    <col min="7391" max="7391" width="8.90625" style="11" customWidth="1"/>
    <col min="7392" max="7392" width="22.26953125" style="11" customWidth="1"/>
    <col min="7393" max="7395" width="8.26953125" style="11" customWidth="1"/>
    <col min="7396" max="7397" width="20" style="11" customWidth="1"/>
    <col min="7398" max="7401" width="7" style="11" customWidth="1"/>
    <col min="7402" max="7402" width="8.7265625" style="11" customWidth="1"/>
    <col min="7403" max="7404" width="13.26953125" style="11" customWidth="1"/>
    <col min="7405" max="7405" width="9" style="11"/>
    <col min="7406" max="7406" width="10.26953125" style="11" customWidth="1"/>
    <col min="7407" max="7407" width="10.6328125" style="11" customWidth="1"/>
    <col min="7408" max="7408" width="9" style="11"/>
    <col min="7409" max="7409" width="14.453125" style="11" bestFit="1" customWidth="1"/>
    <col min="7410" max="7410" width="13.26953125" style="11" bestFit="1" customWidth="1"/>
    <col min="7411" max="7416" width="9" style="11"/>
    <col min="7417" max="7417" width="4.26953125" style="11" customWidth="1"/>
    <col min="7418" max="7418" width="13.7265625" style="11" customWidth="1"/>
    <col min="7419" max="7419" width="25.90625" style="11" customWidth="1"/>
    <col min="7420" max="7422" width="8.26953125" style="11" customWidth="1"/>
    <col min="7423" max="7424" width="0" style="11" hidden="1" customWidth="1"/>
    <col min="7425" max="7425" width="8.7265625" style="11" customWidth="1"/>
    <col min="7426" max="7426" width="20" style="11" customWidth="1"/>
    <col min="7427" max="7427" width="17.6328125" style="11" bestFit="1" customWidth="1"/>
    <col min="7428" max="7428" width="15.26953125" style="11" bestFit="1" customWidth="1"/>
    <col min="7429" max="7429" width="15.90625" style="11" customWidth="1"/>
    <col min="7430" max="7430" width="15.6328125" style="11" bestFit="1" customWidth="1"/>
    <col min="7431" max="7431" width="14.7265625" style="11" bestFit="1" customWidth="1"/>
    <col min="7432" max="7641" width="9" style="11"/>
    <col min="7642" max="7642" width="4.26953125" style="11" customWidth="1"/>
    <col min="7643" max="7643" width="4.90625" style="11" customWidth="1"/>
    <col min="7644" max="7644" width="13.7265625" style="11" customWidth="1"/>
    <col min="7645" max="7645" width="8.36328125" style="11" customWidth="1"/>
    <col min="7646" max="7646" width="25.90625" style="11" customWidth="1"/>
    <col min="7647" max="7647" width="8.90625" style="11" customWidth="1"/>
    <col min="7648" max="7648" width="22.26953125" style="11" customWidth="1"/>
    <col min="7649" max="7651" width="8.26953125" style="11" customWidth="1"/>
    <col min="7652" max="7653" width="20" style="11" customWidth="1"/>
    <col min="7654" max="7657" width="7" style="11" customWidth="1"/>
    <col min="7658" max="7658" width="8.7265625" style="11" customWidth="1"/>
    <col min="7659" max="7660" width="13.26953125" style="11" customWidth="1"/>
    <col min="7661" max="7661" width="9" style="11"/>
    <col min="7662" max="7662" width="10.26953125" style="11" customWidth="1"/>
    <col min="7663" max="7663" width="10.6328125" style="11" customWidth="1"/>
    <col min="7664" max="7664" width="9" style="11"/>
    <col min="7665" max="7665" width="14.453125" style="11" bestFit="1" customWidth="1"/>
    <col min="7666" max="7666" width="13.26953125" style="11" bestFit="1" customWidth="1"/>
    <col min="7667" max="7672" width="9" style="11"/>
    <col min="7673" max="7673" width="4.26953125" style="11" customWidth="1"/>
    <col min="7674" max="7674" width="13.7265625" style="11" customWidth="1"/>
    <col min="7675" max="7675" width="25.90625" style="11" customWidth="1"/>
    <col min="7676" max="7678" width="8.26953125" style="11" customWidth="1"/>
    <col min="7679" max="7680" width="0" style="11" hidden="1" customWidth="1"/>
    <col min="7681" max="7681" width="8.7265625" style="11" customWidth="1"/>
    <col min="7682" max="7682" width="20" style="11" customWidth="1"/>
    <col min="7683" max="7683" width="17.6328125" style="11" bestFit="1" customWidth="1"/>
    <col min="7684" max="7684" width="15.26953125" style="11" bestFit="1" customWidth="1"/>
    <col min="7685" max="7685" width="15.90625" style="11" customWidth="1"/>
    <col min="7686" max="7686" width="15.6328125" style="11" bestFit="1" customWidth="1"/>
    <col min="7687" max="7687" width="14.7265625" style="11" bestFit="1" customWidth="1"/>
    <col min="7688" max="7897" width="9" style="11"/>
    <col min="7898" max="7898" width="4.26953125" style="11" customWidth="1"/>
    <col min="7899" max="7899" width="4.90625" style="11" customWidth="1"/>
    <col min="7900" max="7900" width="13.7265625" style="11" customWidth="1"/>
    <col min="7901" max="7901" width="8.36328125" style="11" customWidth="1"/>
    <col min="7902" max="7902" width="25.90625" style="11" customWidth="1"/>
    <col min="7903" max="7903" width="8.90625" style="11" customWidth="1"/>
    <col min="7904" max="7904" width="22.26953125" style="11" customWidth="1"/>
    <col min="7905" max="7907" width="8.26953125" style="11" customWidth="1"/>
    <col min="7908" max="7909" width="20" style="11" customWidth="1"/>
    <col min="7910" max="7913" width="7" style="11" customWidth="1"/>
    <col min="7914" max="7914" width="8.7265625" style="11" customWidth="1"/>
    <col min="7915" max="7916" width="13.26953125" style="11" customWidth="1"/>
    <col min="7917" max="7917" width="9" style="11"/>
    <col min="7918" max="7918" width="10.26953125" style="11" customWidth="1"/>
    <col min="7919" max="7919" width="10.6328125" style="11" customWidth="1"/>
    <col min="7920" max="7920" width="9" style="11"/>
    <col min="7921" max="7921" width="14.453125" style="11" bestFit="1" customWidth="1"/>
    <col min="7922" max="7922" width="13.26953125" style="11" bestFit="1" customWidth="1"/>
    <col min="7923" max="7928" width="9" style="11"/>
    <col min="7929" max="7929" width="4.26953125" style="11" customWidth="1"/>
    <col min="7930" max="7930" width="13.7265625" style="11" customWidth="1"/>
    <col min="7931" max="7931" width="25.90625" style="11" customWidth="1"/>
    <col min="7932" max="7934" width="8.26953125" style="11" customWidth="1"/>
    <col min="7935" max="7936" width="0" style="11" hidden="1" customWidth="1"/>
    <col min="7937" max="7937" width="8.7265625" style="11" customWidth="1"/>
    <col min="7938" max="7938" width="20" style="11" customWidth="1"/>
    <col min="7939" max="7939" width="17.6328125" style="11" bestFit="1" customWidth="1"/>
    <col min="7940" max="7940" width="15.26953125" style="11" bestFit="1" customWidth="1"/>
    <col min="7941" max="7941" width="15.90625" style="11" customWidth="1"/>
    <col min="7942" max="7942" width="15.6328125" style="11" bestFit="1" customWidth="1"/>
    <col min="7943" max="7943" width="14.7265625" style="11" bestFit="1" customWidth="1"/>
    <col min="7944" max="8153" width="9" style="11"/>
    <col min="8154" max="8154" width="4.26953125" style="11" customWidth="1"/>
    <col min="8155" max="8155" width="4.90625" style="11" customWidth="1"/>
    <col min="8156" max="8156" width="13.7265625" style="11" customWidth="1"/>
    <col min="8157" max="8157" width="8.36328125" style="11" customWidth="1"/>
    <col min="8158" max="8158" width="25.90625" style="11" customWidth="1"/>
    <col min="8159" max="8159" width="8.90625" style="11" customWidth="1"/>
    <col min="8160" max="8160" width="22.26953125" style="11" customWidth="1"/>
    <col min="8161" max="8163" width="8.26953125" style="11" customWidth="1"/>
    <col min="8164" max="8165" width="20" style="11" customWidth="1"/>
    <col min="8166" max="8169" width="7" style="11" customWidth="1"/>
    <col min="8170" max="8170" width="8.7265625" style="11" customWidth="1"/>
    <col min="8171" max="8172" width="13.26953125" style="11" customWidth="1"/>
    <col min="8173" max="8173" width="9" style="11"/>
    <col min="8174" max="8174" width="10.26953125" style="11" customWidth="1"/>
    <col min="8175" max="8175" width="10.6328125" style="11" customWidth="1"/>
    <col min="8176" max="8176" width="9" style="11"/>
    <col min="8177" max="8177" width="14.453125" style="11" bestFit="1" customWidth="1"/>
    <col min="8178" max="8178" width="13.26953125" style="11" bestFit="1" customWidth="1"/>
    <col min="8179" max="8184" width="9" style="11"/>
    <col min="8185" max="8185" width="4.26953125" style="11" customWidth="1"/>
    <col min="8186" max="8186" width="13.7265625" style="11" customWidth="1"/>
    <col min="8187" max="8187" width="25.90625" style="11" customWidth="1"/>
    <col min="8188" max="8190" width="8.26953125" style="11" customWidth="1"/>
    <col min="8191" max="8192" width="0" style="11" hidden="1" customWidth="1"/>
    <col min="8193" max="8193" width="8.7265625" style="11" customWidth="1"/>
    <col min="8194" max="8194" width="20" style="11" customWidth="1"/>
    <col min="8195" max="8195" width="17.6328125" style="11" bestFit="1" customWidth="1"/>
    <col min="8196" max="8196" width="15.26953125" style="11" bestFit="1" customWidth="1"/>
    <col min="8197" max="8197" width="15.90625" style="11" customWidth="1"/>
    <col min="8198" max="8198" width="15.6328125" style="11" bestFit="1" customWidth="1"/>
    <col min="8199" max="8199" width="14.7265625" style="11" bestFit="1" customWidth="1"/>
    <col min="8200" max="8409" width="9" style="11"/>
    <col min="8410" max="8410" width="4.26953125" style="11" customWidth="1"/>
    <col min="8411" max="8411" width="4.90625" style="11" customWidth="1"/>
    <col min="8412" max="8412" width="13.7265625" style="11" customWidth="1"/>
    <col min="8413" max="8413" width="8.36328125" style="11" customWidth="1"/>
    <col min="8414" max="8414" width="25.90625" style="11" customWidth="1"/>
    <col min="8415" max="8415" width="8.90625" style="11" customWidth="1"/>
    <col min="8416" max="8416" width="22.26953125" style="11" customWidth="1"/>
    <col min="8417" max="8419" width="8.26953125" style="11" customWidth="1"/>
    <col min="8420" max="8421" width="20" style="11" customWidth="1"/>
    <col min="8422" max="8425" width="7" style="11" customWidth="1"/>
    <col min="8426" max="8426" width="8.7265625" style="11" customWidth="1"/>
    <col min="8427" max="8428" width="13.26953125" style="11" customWidth="1"/>
    <col min="8429" max="8429" width="9" style="11"/>
    <col min="8430" max="8430" width="10.26953125" style="11" customWidth="1"/>
    <col min="8431" max="8431" width="10.6328125" style="11" customWidth="1"/>
    <col min="8432" max="8432" width="9" style="11"/>
    <col min="8433" max="8433" width="14.453125" style="11" bestFit="1" customWidth="1"/>
    <col min="8434" max="8434" width="13.26953125" style="11" bestFit="1" customWidth="1"/>
    <col min="8435" max="8440" width="9" style="11"/>
    <col min="8441" max="8441" width="4.26953125" style="11" customWidth="1"/>
    <col min="8442" max="8442" width="13.7265625" style="11" customWidth="1"/>
    <col min="8443" max="8443" width="25.90625" style="11" customWidth="1"/>
    <col min="8444" max="8446" width="8.26953125" style="11" customWidth="1"/>
    <col min="8447" max="8448" width="0" style="11" hidden="1" customWidth="1"/>
    <col min="8449" max="8449" width="8.7265625" style="11" customWidth="1"/>
    <col min="8450" max="8450" width="20" style="11" customWidth="1"/>
    <col min="8451" max="8451" width="17.6328125" style="11" bestFit="1" customWidth="1"/>
    <col min="8452" max="8452" width="15.26953125" style="11" bestFit="1" customWidth="1"/>
    <col min="8453" max="8453" width="15.90625" style="11" customWidth="1"/>
    <col min="8454" max="8454" width="15.6328125" style="11" bestFit="1" customWidth="1"/>
    <col min="8455" max="8455" width="14.7265625" style="11" bestFit="1" customWidth="1"/>
    <col min="8456" max="8665" width="9" style="11"/>
    <col min="8666" max="8666" width="4.26953125" style="11" customWidth="1"/>
    <col min="8667" max="8667" width="4.90625" style="11" customWidth="1"/>
    <col min="8668" max="8668" width="13.7265625" style="11" customWidth="1"/>
    <col min="8669" max="8669" width="8.36328125" style="11" customWidth="1"/>
    <col min="8670" max="8670" width="25.90625" style="11" customWidth="1"/>
    <col min="8671" max="8671" width="8.90625" style="11" customWidth="1"/>
    <col min="8672" max="8672" width="22.26953125" style="11" customWidth="1"/>
    <col min="8673" max="8675" width="8.26953125" style="11" customWidth="1"/>
    <col min="8676" max="8677" width="20" style="11" customWidth="1"/>
    <col min="8678" max="8681" width="7" style="11" customWidth="1"/>
    <col min="8682" max="8682" width="8.7265625" style="11" customWidth="1"/>
    <col min="8683" max="8684" width="13.26953125" style="11" customWidth="1"/>
    <col min="8685" max="8685" width="9" style="11"/>
    <col min="8686" max="8686" width="10.26953125" style="11" customWidth="1"/>
    <col min="8687" max="8687" width="10.6328125" style="11" customWidth="1"/>
    <col min="8688" max="8688" width="9" style="11"/>
    <col min="8689" max="8689" width="14.453125" style="11" bestFit="1" customWidth="1"/>
    <col min="8690" max="8690" width="13.26953125" style="11" bestFit="1" customWidth="1"/>
    <col min="8691" max="8696" width="9" style="11"/>
    <col min="8697" max="8697" width="4.26953125" style="11" customWidth="1"/>
    <col min="8698" max="8698" width="13.7265625" style="11" customWidth="1"/>
    <col min="8699" max="8699" width="25.90625" style="11" customWidth="1"/>
    <col min="8700" max="8702" width="8.26953125" style="11" customWidth="1"/>
    <col min="8703" max="8704" width="0" style="11" hidden="1" customWidth="1"/>
    <col min="8705" max="8705" width="8.7265625" style="11" customWidth="1"/>
    <col min="8706" max="8706" width="20" style="11" customWidth="1"/>
    <col min="8707" max="8707" width="17.6328125" style="11" bestFit="1" customWidth="1"/>
    <col min="8708" max="8708" width="15.26953125" style="11" bestFit="1" customWidth="1"/>
    <col min="8709" max="8709" width="15.90625" style="11" customWidth="1"/>
    <col min="8710" max="8710" width="15.6328125" style="11" bestFit="1" customWidth="1"/>
    <col min="8711" max="8711" width="14.7265625" style="11" bestFit="1" customWidth="1"/>
    <col min="8712" max="8921" width="9" style="11"/>
    <col min="8922" max="8922" width="4.26953125" style="11" customWidth="1"/>
    <col min="8923" max="8923" width="4.90625" style="11" customWidth="1"/>
    <col min="8924" max="8924" width="13.7265625" style="11" customWidth="1"/>
    <col min="8925" max="8925" width="8.36328125" style="11" customWidth="1"/>
    <col min="8926" max="8926" width="25.90625" style="11" customWidth="1"/>
    <col min="8927" max="8927" width="8.90625" style="11" customWidth="1"/>
    <col min="8928" max="8928" width="22.26953125" style="11" customWidth="1"/>
    <col min="8929" max="8931" width="8.26953125" style="11" customWidth="1"/>
    <col min="8932" max="8933" width="20" style="11" customWidth="1"/>
    <col min="8934" max="8937" width="7" style="11" customWidth="1"/>
    <col min="8938" max="8938" width="8.7265625" style="11" customWidth="1"/>
    <col min="8939" max="8940" width="13.26953125" style="11" customWidth="1"/>
    <col min="8941" max="8941" width="9" style="11"/>
    <col min="8942" max="8942" width="10.26953125" style="11" customWidth="1"/>
    <col min="8943" max="8943" width="10.6328125" style="11" customWidth="1"/>
    <col min="8944" max="8944" width="9" style="11"/>
    <col min="8945" max="8945" width="14.453125" style="11" bestFit="1" customWidth="1"/>
    <col min="8946" max="8946" width="13.26953125" style="11" bestFit="1" customWidth="1"/>
    <col min="8947" max="8952" width="9" style="11"/>
    <col min="8953" max="8953" width="4.26953125" style="11" customWidth="1"/>
    <col min="8954" max="8954" width="13.7265625" style="11" customWidth="1"/>
    <col min="8955" max="8955" width="25.90625" style="11" customWidth="1"/>
    <col min="8956" max="8958" width="8.26953125" style="11" customWidth="1"/>
    <col min="8959" max="8960" width="0" style="11" hidden="1" customWidth="1"/>
    <col min="8961" max="8961" width="8.7265625" style="11" customWidth="1"/>
    <col min="8962" max="8962" width="20" style="11" customWidth="1"/>
    <col min="8963" max="8963" width="17.6328125" style="11" bestFit="1" customWidth="1"/>
    <col min="8964" max="8964" width="15.26953125" style="11" bestFit="1" customWidth="1"/>
    <col min="8965" max="8965" width="15.90625" style="11" customWidth="1"/>
    <col min="8966" max="8966" width="15.6328125" style="11" bestFit="1" customWidth="1"/>
    <col min="8967" max="8967" width="14.7265625" style="11" bestFit="1" customWidth="1"/>
    <col min="8968" max="9177" width="9" style="11"/>
    <col min="9178" max="9178" width="4.26953125" style="11" customWidth="1"/>
    <col min="9179" max="9179" width="4.90625" style="11" customWidth="1"/>
    <col min="9180" max="9180" width="13.7265625" style="11" customWidth="1"/>
    <col min="9181" max="9181" width="8.36328125" style="11" customWidth="1"/>
    <col min="9182" max="9182" width="25.90625" style="11" customWidth="1"/>
    <col min="9183" max="9183" width="8.90625" style="11" customWidth="1"/>
    <col min="9184" max="9184" width="22.26953125" style="11" customWidth="1"/>
    <col min="9185" max="9187" width="8.26953125" style="11" customWidth="1"/>
    <col min="9188" max="9189" width="20" style="11" customWidth="1"/>
    <col min="9190" max="9193" width="7" style="11" customWidth="1"/>
    <col min="9194" max="9194" width="8.7265625" style="11" customWidth="1"/>
    <col min="9195" max="9196" width="13.26953125" style="11" customWidth="1"/>
    <col min="9197" max="9197" width="9" style="11"/>
    <col min="9198" max="9198" width="10.26953125" style="11" customWidth="1"/>
    <col min="9199" max="9199" width="10.6328125" style="11" customWidth="1"/>
    <col min="9200" max="9200" width="9" style="11"/>
    <col min="9201" max="9201" width="14.453125" style="11" bestFit="1" customWidth="1"/>
    <col min="9202" max="9202" width="13.26953125" style="11" bestFit="1" customWidth="1"/>
    <col min="9203" max="9208" width="9" style="11"/>
    <col min="9209" max="9209" width="4.26953125" style="11" customWidth="1"/>
    <col min="9210" max="9210" width="13.7265625" style="11" customWidth="1"/>
    <col min="9211" max="9211" width="25.90625" style="11" customWidth="1"/>
    <col min="9212" max="9214" width="8.26953125" style="11" customWidth="1"/>
    <col min="9215" max="9216" width="0" style="11" hidden="1" customWidth="1"/>
    <col min="9217" max="9217" width="8.7265625" style="11" customWidth="1"/>
    <col min="9218" max="9218" width="20" style="11" customWidth="1"/>
    <col min="9219" max="9219" width="17.6328125" style="11" bestFit="1" customWidth="1"/>
    <col min="9220" max="9220" width="15.26953125" style="11" bestFit="1" customWidth="1"/>
    <col min="9221" max="9221" width="15.90625" style="11" customWidth="1"/>
    <col min="9222" max="9222" width="15.6328125" style="11" bestFit="1" customWidth="1"/>
    <col min="9223" max="9223" width="14.7265625" style="11" bestFit="1" customWidth="1"/>
    <col min="9224" max="9433" width="9" style="11"/>
    <col min="9434" max="9434" width="4.26953125" style="11" customWidth="1"/>
    <col min="9435" max="9435" width="4.90625" style="11" customWidth="1"/>
    <col min="9436" max="9436" width="13.7265625" style="11" customWidth="1"/>
    <col min="9437" max="9437" width="8.36328125" style="11" customWidth="1"/>
    <col min="9438" max="9438" width="25.90625" style="11" customWidth="1"/>
    <col min="9439" max="9439" width="8.90625" style="11" customWidth="1"/>
    <col min="9440" max="9440" width="22.26953125" style="11" customWidth="1"/>
    <col min="9441" max="9443" width="8.26953125" style="11" customWidth="1"/>
    <col min="9444" max="9445" width="20" style="11" customWidth="1"/>
    <col min="9446" max="9449" width="7" style="11" customWidth="1"/>
    <col min="9450" max="9450" width="8.7265625" style="11" customWidth="1"/>
    <col min="9451" max="9452" width="13.26953125" style="11" customWidth="1"/>
    <col min="9453" max="9453" width="9" style="11"/>
    <col min="9454" max="9454" width="10.26953125" style="11" customWidth="1"/>
    <col min="9455" max="9455" width="10.6328125" style="11" customWidth="1"/>
    <col min="9456" max="9456" width="9" style="11"/>
    <col min="9457" max="9457" width="14.453125" style="11" bestFit="1" customWidth="1"/>
    <col min="9458" max="9458" width="13.26953125" style="11" bestFit="1" customWidth="1"/>
    <col min="9459" max="9464" width="9" style="11"/>
    <col min="9465" max="9465" width="4.26953125" style="11" customWidth="1"/>
    <col min="9466" max="9466" width="13.7265625" style="11" customWidth="1"/>
    <col min="9467" max="9467" width="25.90625" style="11" customWidth="1"/>
    <col min="9468" max="9470" width="8.26953125" style="11" customWidth="1"/>
    <col min="9471" max="9472" width="0" style="11" hidden="1" customWidth="1"/>
    <col min="9473" max="9473" width="8.7265625" style="11" customWidth="1"/>
    <col min="9474" max="9474" width="20" style="11" customWidth="1"/>
    <col min="9475" max="9475" width="17.6328125" style="11" bestFit="1" customWidth="1"/>
    <col min="9476" max="9476" width="15.26953125" style="11" bestFit="1" customWidth="1"/>
    <col min="9477" max="9477" width="15.90625" style="11" customWidth="1"/>
    <col min="9478" max="9478" width="15.6328125" style="11" bestFit="1" customWidth="1"/>
    <col min="9479" max="9479" width="14.7265625" style="11" bestFit="1" customWidth="1"/>
    <col min="9480" max="9689" width="9" style="11"/>
    <col min="9690" max="9690" width="4.26953125" style="11" customWidth="1"/>
    <col min="9691" max="9691" width="4.90625" style="11" customWidth="1"/>
    <col min="9692" max="9692" width="13.7265625" style="11" customWidth="1"/>
    <col min="9693" max="9693" width="8.36328125" style="11" customWidth="1"/>
    <col min="9694" max="9694" width="25.90625" style="11" customWidth="1"/>
    <col min="9695" max="9695" width="8.90625" style="11" customWidth="1"/>
    <col min="9696" max="9696" width="22.26953125" style="11" customWidth="1"/>
    <col min="9697" max="9699" width="8.26953125" style="11" customWidth="1"/>
    <col min="9700" max="9701" width="20" style="11" customWidth="1"/>
    <col min="9702" max="9705" width="7" style="11" customWidth="1"/>
    <col min="9706" max="9706" width="8.7265625" style="11" customWidth="1"/>
    <col min="9707" max="9708" width="13.26953125" style="11" customWidth="1"/>
    <col min="9709" max="9709" width="9" style="11"/>
    <col min="9710" max="9710" width="10.26953125" style="11" customWidth="1"/>
    <col min="9711" max="9711" width="10.6328125" style="11" customWidth="1"/>
    <col min="9712" max="9712" width="9" style="11"/>
    <col min="9713" max="9713" width="14.453125" style="11" bestFit="1" customWidth="1"/>
    <col min="9714" max="9714" width="13.26953125" style="11" bestFit="1" customWidth="1"/>
    <col min="9715" max="9720" width="9" style="11"/>
    <col min="9721" max="9721" width="4.26953125" style="11" customWidth="1"/>
    <col min="9722" max="9722" width="13.7265625" style="11" customWidth="1"/>
    <col min="9723" max="9723" width="25.90625" style="11" customWidth="1"/>
    <col min="9724" max="9726" width="8.26953125" style="11" customWidth="1"/>
    <col min="9727" max="9728" width="0" style="11" hidden="1" customWidth="1"/>
    <col min="9729" max="9729" width="8.7265625" style="11" customWidth="1"/>
    <col min="9730" max="9730" width="20" style="11" customWidth="1"/>
    <col min="9731" max="9731" width="17.6328125" style="11" bestFit="1" customWidth="1"/>
    <col min="9732" max="9732" width="15.26953125" style="11" bestFit="1" customWidth="1"/>
    <col min="9733" max="9733" width="15.90625" style="11" customWidth="1"/>
    <col min="9734" max="9734" width="15.6328125" style="11" bestFit="1" customWidth="1"/>
    <col min="9735" max="9735" width="14.7265625" style="11" bestFit="1" customWidth="1"/>
    <col min="9736" max="9945" width="9" style="11"/>
    <col min="9946" max="9946" width="4.26953125" style="11" customWidth="1"/>
    <col min="9947" max="9947" width="4.90625" style="11" customWidth="1"/>
    <col min="9948" max="9948" width="13.7265625" style="11" customWidth="1"/>
    <col min="9949" max="9949" width="8.36328125" style="11" customWidth="1"/>
    <col min="9950" max="9950" width="25.90625" style="11" customWidth="1"/>
    <col min="9951" max="9951" width="8.90625" style="11" customWidth="1"/>
    <col min="9952" max="9952" width="22.26953125" style="11" customWidth="1"/>
    <col min="9953" max="9955" width="8.26953125" style="11" customWidth="1"/>
    <col min="9956" max="9957" width="20" style="11" customWidth="1"/>
    <col min="9958" max="9961" width="7" style="11" customWidth="1"/>
    <col min="9962" max="9962" width="8.7265625" style="11" customWidth="1"/>
    <col min="9963" max="9964" width="13.26953125" style="11" customWidth="1"/>
    <col min="9965" max="9965" width="9" style="11"/>
    <col min="9966" max="9966" width="10.26953125" style="11" customWidth="1"/>
    <col min="9967" max="9967" width="10.6328125" style="11" customWidth="1"/>
    <col min="9968" max="9968" width="9" style="11"/>
    <col min="9969" max="9969" width="14.453125" style="11" bestFit="1" customWidth="1"/>
    <col min="9970" max="9970" width="13.26953125" style="11" bestFit="1" customWidth="1"/>
    <col min="9971" max="9976" width="9" style="11"/>
    <col min="9977" max="9977" width="4.26953125" style="11" customWidth="1"/>
    <col min="9978" max="9978" width="13.7265625" style="11" customWidth="1"/>
    <col min="9979" max="9979" width="25.90625" style="11" customWidth="1"/>
    <col min="9980" max="9982" width="8.26953125" style="11" customWidth="1"/>
    <col min="9983" max="9984" width="0" style="11" hidden="1" customWidth="1"/>
    <col min="9985" max="9985" width="8.7265625" style="11" customWidth="1"/>
    <col min="9986" max="9986" width="20" style="11" customWidth="1"/>
    <col min="9987" max="9987" width="17.6328125" style="11" bestFit="1" customWidth="1"/>
    <col min="9988" max="9988" width="15.26953125" style="11" bestFit="1" customWidth="1"/>
    <col min="9989" max="9989" width="15.90625" style="11" customWidth="1"/>
    <col min="9990" max="9990" width="15.6328125" style="11" bestFit="1" customWidth="1"/>
    <col min="9991" max="9991" width="14.7265625" style="11" bestFit="1" customWidth="1"/>
    <col min="9992" max="10201" width="9" style="11"/>
    <col min="10202" max="10202" width="4.26953125" style="11" customWidth="1"/>
    <col min="10203" max="10203" width="4.90625" style="11" customWidth="1"/>
    <col min="10204" max="10204" width="13.7265625" style="11" customWidth="1"/>
    <col min="10205" max="10205" width="8.36328125" style="11" customWidth="1"/>
    <col min="10206" max="10206" width="25.90625" style="11" customWidth="1"/>
    <col min="10207" max="10207" width="8.90625" style="11" customWidth="1"/>
    <col min="10208" max="10208" width="22.26953125" style="11" customWidth="1"/>
    <col min="10209" max="10211" width="8.26953125" style="11" customWidth="1"/>
    <col min="10212" max="10213" width="20" style="11" customWidth="1"/>
    <col min="10214" max="10217" width="7" style="11" customWidth="1"/>
    <col min="10218" max="10218" width="8.7265625" style="11" customWidth="1"/>
    <col min="10219" max="10220" width="13.26953125" style="11" customWidth="1"/>
    <col min="10221" max="10221" width="9" style="11"/>
    <col min="10222" max="10222" width="10.26953125" style="11" customWidth="1"/>
    <col min="10223" max="10223" width="10.6328125" style="11" customWidth="1"/>
    <col min="10224" max="10224" width="9" style="11"/>
    <col min="10225" max="10225" width="14.453125" style="11" bestFit="1" customWidth="1"/>
    <col min="10226" max="10226" width="13.26953125" style="11" bestFit="1" customWidth="1"/>
    <col min="10227" max="10232" width="9" style="11"/>
    <col min="10233" max="10233" width="4.26953125" style="11" customWidth="1"/>
    <col min="10234" max="10234" width="13.7265625" style="11" customWidth="1"/>
    <col min="10235" max="10235" width="25.90625" style="11" customWidth="1"/>
    <col min="10236" max="10238" width="8.26953125" style="11" customWidth="1"/>
    <col min="10239" max="10240" width="0" style="11" hidden="1" customWidth="1"/>
    <col min="10241" max="10241" width="8.7265625" style="11" customWidth="1"/>
    <col min="10242" max="10242" width="20" style="11" customWidth="1"/>
    <col min="10243" max="10243" width="17.6328125" style="11" bestFit="1" customWidth="1"/>
    <col min="10244" max="10244" width="15.26953125" style="11" bestFit="1" customWidth="1"/>
    <col min="10245" max="10245" width="15.90625" style="11" customWidth="1"/>
    <col min="10246" max="10246" width="15.6328125" style="11" bestFit="1" customWidth="1"/>
    <col min="10247" max="10247" width="14.7265625" style="11" bestFit="1" customWidth="1"/>
    <col min="10248" max="10457" width="9" style="11"/>
    <col min="10458" max="10458" width="4.26953125" style="11" customWidth="1"/>
    <col min="10459" max="10459" width="4.90625" style="11" customWidth="1"/>
    <col min="10460" max="10460" width="13.7265625" style="11" customWidth="1"/>
    <col min="10461" max="10461" width="8.36328125" style="11" customWidth="1"/>
    <col min="10462" max="10462" width="25.90625" style="11" customWidth="1"/>
    <col min="10463" max="10463" width="8.90625" style="11" customWidth="1"/>
    <col min="10464" max="10464" width="22.26953125" style="11" customWidth="1"/>
    <col min="10465" max="10467" width="8.26953125" style="11" customWidth="1"/>
    <col min="10468" max="10469" width="20" style="11" customWidth="1"/>
    <col min="10470" max="10473" width="7" style="11" customWidth="1"/>
    <col min="10474" max="10474" width="8.7265625" style="11" customWidth="1"/>
    <col min="10475" max="10476" width="13.26953125" style="11" customWidth="1"/>
    <col min="10477" max="10477" width="9" style="11"/>
    <col min="10478" max="10478" width="10.26953125" style="11" customWidth="1"/>
    <col min="10479" max="10479" width="10.6328125" style="11" customWidth="1"/>
    <col min="10480" max="10480" width="9" style="11"/>
    <col min="10481" max="10481" width="14.453125" style="11" bestFit="1" customWidth="1"/>
    <col min="10482" max="10482" width="13.26953125" style="11" bestFit="1" customWidth="1"/>
    <col min="10483" max="10488" width="9" style="11"/>
    <col min="10489" max="10489" width="4.26953125" style="11" customWidth="1"/>
    <col min="10490" max="10490" width="13.7265625" style="11" customWidth="1"/>
    <col min="10491" max="10491" width="25.90625" style="11" customWidth="1"/>
    <col min="10492" max="10494" width="8.26953125" style="11" customWidth="1"/>
    <col min="10495" max="10496" width="0" style="11" hidden="1" customWidth="1"/>
    <col min="10497" max="10497" width="8.7265625" style="11" customWidth="1"/>
    <col min="10498" max="10498" width="20" style="11" customWidth="1"/>
    <col min="10499" max="10499" width="17.6328125" style="11" bestFit="1" customWidth="1"/>
    <col min="10500" max="10500" width="15.26953125" style="11" bestFit="1" customWidth="1"/>
    <col min="10501" max="10501" width="15.90625" style="11" customWidth="1"/>
    <col min="10502" max="10502" width="15.6328125" style="11" bestFit="1" customWidth="1"/>
    <col min="10503" max="10503" width="14.7265625" style="11" bestFit="1" customWidth="1"/>
    <col min="10504" max="10713" width="9" style="11"/>
    <col min="10714" max="10714" width="4.26953125" style="11" customWidth="1"/>
    <col min="10715" max="10715" width="4.90625" style="11" customWidth="1"/>
    <col min="10716" max="10716" width="13.7265625" style="11" customWidth="1"/>
    <col min="10717" max="10717" width="8.36328125" style="11" customWidth="1"/>
    <col min="10718" max="10718" width="25.90625" style="11" customWidth="1"/>
    <col min="10719" max="10719" width="8.90625" style="11" customWidth="1"/>
    <col min="10720" max="10720" width="22.26953125" style="11" customWidth="1"/>
    <col min="10721" max="10723" width="8.26953125" style="11" customWidth="1"/>
    <col min="10724" max="10725" width="20" style="11" customWidth="1"/>
    <col min="10726" max="10729" width="7" style="11" customWidth="1"/>
    <col min="10730" max="10730" width="8.7265625" style="11" customWidth="1"/>
    <col min="10731" max="10732" width="13.26953125" style="11" customWidth="1"/>
    <col min="10733" max="10733" width="9" style="11"/>
    <col min="10734" max="10734" width="10.26953125" style="11" customWidth="1"/>
    <col min="10735" max="10735" width="10.6328125" style="11" customWidth="1"/>
    <col min="10736" max="10736" width="9" style="11"/>
    <col min="10737" max="10737" width="14.453125" style="11" bestFit="1" customWidth="1"/>
    <col min="10738" max="10738" width="13.26953125" style="11" bestFit="1" customWidth="1"/>
    <col min="10739" max="10744" width="9" style="11"/>
    <col min="10745" max="10745" width="4.26953125" style="11" customWidth="1"/>
    <col min="10746" max="10746" width="13.7265625" style="11" customWidth="1"/>
    <col min="10747" max="10747" width="25.90625" style="11" customWidth="1"/>
    <col min="10748" max="10750" width="8.26953125" style="11" customWidth="1"/>
    <col min="10751" max="10752" width="0" style="11" hidden="1" customWidth="1"/>
    <col min="10753" max="10753" width="8.7265625" style="11" customWidth="1"/>
    <col min="10754" max="10754" width="20" style="11" customWidth="1"/>
    <col min="10755" max="10755" width="17.6328125" style="11" bestFit="1" customWidth="1"/>
    <col min="10756" max="10756" width="15.26953125" style="11" bestFit="1" customWidth="1"/>
    <col min="10757" max="10757" width="15.90625" style="11" customWidth="1"/>
    <col min="10758" max="10758" width="15.6328125" style="11" bestFit="1" customWidth="1"/>
    <col min="10759" max="10759" width="14.7265625" style="11" bestFit="1" customWidth="1"/>
    <col min="10760" max="10969" width="9" style="11"/>
    <col min="10970" max="10970" width="4.26953125" style="11" customWidth="1"/>
    <col min="10971" max="10971" width="4.90625" style="11" customWidth="1"/>
    <col min="10972" max="10972" width="13.7265625" style="11" customWidth="1"/>
    <col min="10973" max="10973" width="8.36328125" style="11" customWidth="1"/>
    <col min="10974" max="10974" width="25.90625" style="11" customWidth="1"/>
    <col min="10975" max="10975" width="8.90625" style="11" customWidth="1"/>
    <col min="10976" max="10976" width="22.26953125" style="11" customWidth="1"/>
    <col min="10977" max="10979" width="8.26953125" style="11" customWidth="1"/>
    <col min="10980" max="10981" width="20" style="11" customWidth="1"/>
    <col min="10982" max="10985" width="7" style="11" customWidth="1"/>
    <col min="10986" max="10986" width="8.7265625" style="11" customWidth="1"/>
    <col min="10987" max="10988" width="13.26953125" style="11" customWidth="1"/>
    <col min="10989" max="10989" width="9" style="11"/>
    <col min="10990" max="10990" width="10.26953125" style="11" customWidth="1"/>
    <col min="10991" max="10991" width="10.6328125" style="11" customWidth="1"/>
    <col min="10992" max="10992" width="9" style="11"/>
    <col min="10993" max="10993" width="14.453125" style="11" bestFit="1" customWidth="1"/>
    <col min="10994" max="10994" width="13.26953125" style="11" bestFit="1" customWidth="1"/>
    <col min="10995" max="11000" width="9" style="11"/>
    <col min="11001" max="11001" width="4.26953125" style="11" customWidth="1"/>
    <col min="11002" max="11002" width="13.7265625" style="11" customWidth="1"/>
    <col min="11003" max="11003" width="25.90625" style="11" customWidth="1"/>
    <col min="11004" max="11006" width="8.26953125" style="11" customWidth="1"/>
    <col min="11007" max="11008" width="0" style="11" hidden="1" customWidth="1"/>
    <col min="11009" max="11009" width="8.7265625" style="11" customWidth="1"/>
    <col min="11010" max="11010" width="20" style="11" customWidth="1"/>
    <col min="11011" max="11011" width="17.6328125" style="11" bestFit="1" customWidth="1"/>
    <col min="11012" max="11012" width="15.26953125" style="11" bestFit="1" customWidth="1"/>
    <col min="11013" max="11013" width="15.90625" style="11" customWidth="1"/>
    <col min="11014" max="11014" width="15.6328125" style="11" bestFit="1" customWidth="1"/>
    <col min="11015" max="11015" width="14.7265625" style="11" bestFit="1" customWidth="1"/>
    <col min="11016" max="11225" width="9" style="11"/>
    <col min="11226" max="11226" width="4.26953125" style="11" customWidth="1"/>
    <col min="11227" max="11227" width="4.90625" style="11" customWidth="1"/>
    <col min="11228" max="11228" width="13.7265625" style="11" customWidth="1"/>
    <col min="11229" max="11229" width="8.36328125" style="11" customWidth="1"/>
    <col min="11230" max="11230" width="25.90625" style="11" customWidth="1"/>
    <col min="11231" max="11231" width="8.90625" style="11" customWidth="1"/>
    <col min="11232" max="11232" width="22.26953125" style="11" customWidth="1"/>
    <col min="11233" max="11235" width="8.26953125" style="11" customWidth="1"/>
    <col min="11236" max="11237" width="20" style="11" customWidth="1"/>
    <col min="11238" max="11241" width="7" style="11" customWidth="1"/>
    <col min="11242" max="11242" width="8.7265625" style="11" customWidth="1"/>
    <col min="11243" max="11244" width="13.26953125" style="11" customWidth="1"/>
    <col min="11245" max="11245" width="9" style="11"/>
    <col min="11246" max="11246" width="10.26953125" style="11" customWidth="1"/>
    <col min="11247" max="11247" width="10.6328125" style="11" customWidth="1"/>
    <col min="11248" max="11248" width="9" style="11"/>
    <col min="11249" max="11249" width="14.453125" style="11" bestFit="1" customWidth="1"/>
    <col min="11250" max="11250" width="13.26953125" style="11" bestFit="1" customWidth="1"/>
    <col min="11251" max="11256" width="9" style="11"/>
    <col min="11257" max="11257" width="4.26953125" style="11" customWidth="1"/>
    <col min="11258" max="11258" width="13.7265625" style="11" customWidth="1"/>
    <col min="11259" max="11259" width="25.90625" style="11" customWidth="1"/>
    <col min="11260" max="11262" width="8.26953125" style="11" customWidth="1"/>
    <col min="11263" max="11264" width="0" style="11" hidden="1" customWidth="1"/>
    <col min="11265" max="11265" width="8.7265625" style="11" customWidth="1"/>
    <col min="11266" max="11266" width="20" style="11" customWidth="1"/>
    <col min="11267" max="11267" width="17.6328125" style="11" bestFit="1" customWidth="1"/>
    <col min="11268" max="11268" width="15.26953125" style="11" bestFit="1" customWidth="1"/>
    <col min="11269" max="11269" width="15.90625" style="11" customWidth="1"/>
    <col min="11270" max="11270" width="15.6328125" style="11" bestFit="1" customWidth="1"/>
    <col min="11271" max="11271" width="14.7265625" style="11" bestFit="1" customWidth="1"/>
    <col min="11272" max="11481" width="9" style="11"/>
    <col min="11482" max="11482" width="4.26953125" style="11" customWidth="1"/>
    <col min="11483" max="11483" width="4.90625" style="11" customWidth="1"/>
    <col min="11484" max="11484" width="13.7265625" style="11" customWidth="1"/>
    <col min="11485" max="11485" width="8.36328125" style="11" customWidth="1"/>
    <col min="11486" max="11486" width="25.90625" style="11" customWidth="1"/>
    <col min="11487" max="11487" width="8.90625" style="11" customWidth="1"/>
    <col min="11488" max="11488" width="22.26953125" style="11" customWidth="1"/>
    <col min="11489" max="11491" width="8.26953125" style="11" customWidth="1"/>
    <col min="11492" max="11493" width="20" style="11" customWidth="1"/>
    <col min="11494" max="11497" width="7" style="11" customWidth="1"/>
    <col min="11498" max="11498" width="8.7265625" style="11" customWidth="1"/>
    <col min="11499" max="11500" width="13.26953125" style="11" customWidth="1"/>
    <col min="11501" max="11501" width="9" style="11"/>
    <col min="11502" max="11502" width="10.26953125" style="11" customWidth="1"/>
    <col min="11503" max="11503" width="10.6328125" style="11" customWidth="1"/>
    <col min="11504" max="11504" width="9" style="11"/>
    <col min="11505" max="11505" width="14.453125" style="11" bestFit="1" customWidth="1"/>
    <col min="11506" max="11506" width="13.26953125" style="11" bestFit="1" customWidth="1"/>
    <col min="11507" max="11512" width="9" style="11"/>
    <col min="11513" max="11513" width="4.26953125" style="11" customWidth="1"/>
    <col min="11514" max="11514" width="13.7265625" style="11" customWidth="1"/>
    <col min="11515" max="11515" width="25.90625" style="11" customWidth="1"/>
    <col min="11516" max="11518" width="8.26953125" style="11" customWidth="1"/>
    <col min="11519" max="11520" width="0" style="11" hidden="1" customWidth="1"/>
    <col min="11521" max="11521" width="8.7265625" style="11" customWidth="1"/>
    <col min="11522" max="11522" width="20" style="11" customWidth="1"/>
    <col min="11523" max="11523" width="17.6328125" style="11" bestFit="1" customWidth="1"/>
    <col min="11524" max="11524" width="15.26953125" style="11" bestFit="1" customWidth="1"/>
    <col min="11525" max="11525" width="15.90625" style="11" customWidth="1"/>
    <col min="11526" max="11526" width="15.6328125" style="11" bestFit="1" customWidth="1"/>
    <col min="11527" max="11527" width="14.7265625" style="11" bestFit="1" customWidth="1"/>
    <col min="11528" max="11737" width="9" style="11"/>
    <col min="11738" max="11738" width="4.26953125" style="11" customWidth="1"/>
    <col min="11739" max="11739" width="4.90625" style="11" customWidth="1"/>
    <col min="11740" max="11740" width="13.7265625" style="11" customWidth="1"/>
    <col min="11741" max="11741" width="8.36328125" style="11" customWidth="1"/>
    <col min="11742" max="11742" width="25.90625" style="11" customWidth="1"/>
    <col min="11743" max="11743" width="8.90625" style="11" customWidth="1"/>
    <col min="11744" max="11744" width="22.26953125" style="11" customWidth="1"/>
    <col min="11745" max="11747" width="8.26953125" style="11" customWidth="1"/>
    <col min="11748" max="11749" width="20" style="11" customWidth="1"/>
    <col min="11750" max="11753" width="7" style="11" customWidth="1"/>
    <col min="11754" max="11754" width="8.7265625" style="11" customWidth="1"/>
    <col min="11755" max="11756" width="13.26953125" style="11" customWidth="1"/>
    <col min="11757" max="11757" width="9" style="11"/>
    <col min="11758" max="11758" width="10.26953125" style="11" customWidth="1"/>
    <col min="11759" max="11759" width="10.6328125" style="11" customWidth="1"/>
    <col min="11760" max="11760" width="9" style="11"/>
    <col min="11761" max="11761" width="14.453125" style="11" bestFit="1" customWidth="1"/>
    <col min="11762" max="11762" width="13.26953125" style="11" bestFit="1" customWidth="1"/>
    <col min="11763" max="11768" width="9" style="11"/>
    <col min="11769" max="11769" width="4.26953125" style="11" customWidth="1"/>
    <col min="11770" max="11770" width="13.7265625" style="11" customWidth="1"/>
    <col min="11771" max="11771" width="25.90625" style="11" customWidth="1"/>
    <col min="11772" max="11774" width="8.26953125" style="11" customWidth="1"/>
    <col min="11775" max="11776" width="0" style="11" hidden="1" customWidth="1"/>
    <col min="11777" max="11777" width="8.7265625" style="11" customWidth="1"/>
    <col min="11778" max="11778" width="20" style="11" customWidth="1"/>
    <col min="11779" max="11779" width="17.6328125" style="11" bestFit="1" customWidth="1"/>
    <col min="11780" max="11780" width="15.26953125" style="11" bestFit="1" customWidth="1"/>
    <col min="11781" max="11781" width="15.90625" style="11" customWidth="1"/>
    <col min="11782" max="11782" width="15.6328125" style="11" bestFit="1" customWidth="1"/>
    <col min="11783" max="11783" width="14.7265625" style="11" bestFit="1" customWidth="1"/>
    <col min="11784" max="11993" width="9" style="11"/>
    <col min="11994" max="11994" width="4.26953125" style="11" customWidth="1"/>
    <col min="11995" max="11995" width="4.90625" style="11" customWidth="1"/>
    <col min="11996" max="11996" width="13.7265625" style="11" customWidth="1"/>
    <col min="11997" max="11997" width="8.36328125" style="11" customWidth="1"/>
    <col min="11998" max="11998" width="25.90625" style="11" customWidth="1"/>
    <col min="11999" max="11999" width="8.90625" style="11" customWidth="1"/>
    <col min="12000" max="12000" width="22.26953125" style="11" customWidth="1"/>
    <col min="12001" max="12003" width="8.26953125" style="11" customWidth="1"/>
    <col min="12004" max="12005" width="20" style="11" customWidth="1"/>
    <col min="12006" max="12009" width="7" style="11" customWidth="1"/>
    <col min="12010" max="12010" width="8.7265625" style="11" customWidth="1"/>
    <col min="12011" max="12012" width="13.26953125" style="11" customWidth="1"/>
    <col min="12013" max="12013" width="9" style="11"/>
    <col min="12014" max="12014" width="10.26953125" style="11" customWidth="1"/>
    <col min="12015" max="12015" width="10.6328125" style="11" customWidth="1"/>
    <col min="12016" max="12016" width="9" style="11"/>
    <col min="12017" max="12017" width="14.453125" style="11" bestFit="1" customWidth="1"/>
    <col min="12018" max="12018" width="13.26953125" style="11" bestFit="1" customWidth="1"/>
    <col min="12019" max="12024" width="9" style="11"/>
    <col min="12025" max="12025" width="4.26953125" style="11" customWidth="1"/>
    <col min="12026" max="12026" width="13.7265625" style="11" customWidth="1"/>
    <col min="12027" max="12027" width="25.90625" style="11" customWidth="1"/>
    <col min="12028" max="12030" width="8.26953125" style="11" customWidth="1"/>
    <col min="12031" max="12032" width="0" style="11" hidden="1" customWidth="1"/>
    <col min="12033" max="12033" width="8.7265625" style="11" customWidth="1"/>
    <col min="12034" max="12034" width="20" style="11" customWidth="1"/>
    <col min="12035" max="12035" width="17.6328125" style="11" bestFit="1" customWidth="1"/>
    <col min="12036" max="12036" width="15.26953125" style="11" bestFit="1" customWidth="1"/>
    <col min="12037" max="12037" width="15.90625" style="11" customWidth="1"/>
    <col min="12038" max="12038" width="15.6328125" style="11" bestFit="1" customWidth="1"/>
    <col min="12039" max="12039" width="14.7265625" style="11" bestFit="1" customWidth="1"/>
    <col min="12040" max="12249" width="9" style="11"/>
    <col min="12250" max="12250" width="4.26953125" style="11" customWidth="1"/>
    <col min="12251" max="12251" width="4.90625" style="11" customWidth="1"/>
    <col min="12252" max="12252" width="13.7265625" style="11" customWidth="1"/>
    <col min="12253" max="12253" width="8.36328125" style="11" customWidth="1"/>
    <col min="12254" max="12254" width="25.90625" style="11" customWidth="1"/>
    <col min="12255" max="12255" width="8.90625" style="11" customWidth="1"/>
    <col min="12256" max="12256" width="22.26953125" style="11" customWidth="1"/>
    <col min="12257" max="12259" width="8.26953125" style="11" customWidth="1"/>
    <col min="12260" max="12261" width="20" style="11" customWidth="1"/>
    <col min="12262" max="12265" width="7" style="11" customWidth="1"/>
    <col min="12266" max="12266" width="8.7265625" style="11" customWidth="1"/>
    <col min="12267" max="12268" width="13.26953125" style="11" customWidth="1"/>
    <col min="12269" max="12269" width="9" style="11"/>
    <col min="12270" max="12270" width="10.26953125" style="11" customWidth="1"/>
    <col min="12271" max="12271" width="10.6328125" style="11" customWidth="1"/>
    <col min="12272" max="12272" width="9" style="11"/>
    <col min="12273" max="12273" width="14.453125" style="11" bestFit="1" customWidth="1"/>
    <col min="12274" max="12274" width="13.26953125" style="11" bestFit="1" customWidth="1"/>
    <col min="12275" max="12280" width="9" style="11"/>
    <col min="12281" max="12281" width="4.26953125" style="11" customWidth="1"/>
    <col min="12282" max="12282" width="13.7265625" style="11" customWidth="1"/>
    <col min="12283" max="12283" width="25.90625" style="11" customWidth="1"/>
    <col min="12284" max="12286" width="8.26953125" style="11" customWidth="1"/>
    <col min="12287" max="12288" width="0" style="11" hidden="1" customWidth="1"/>
    <col min="12289" max="12289" width="8.7265625" style="11" customWidth="1"/>
    <col min="12290" max="12290" width="20" style="11" customWidth="1"/>
    <col min="12291" max="12291" width="17.6328125" style="11" bestFit="1" customWidth="1"/>
    <col min="12292" max="12292" width="15.26953125" style="11" bestFit="1" customWidth="1"/>
    <col min="12293" max="12293" width="15.90625" style="11" customWidth="1"/>
    <col min="12294" max="12294" width="15.6328125" style="11" bestFit="1" customWidth="1"/>
    <col min="12295" max="12295" width="14.7265625" style="11" bestFit="1" customWidth="1"/>
    <col min="12296" max="12505" width="9" style="11"/>
    <col min="12506" max="12506" width="4.26953125" style="11" customWidth="1"/>
    <col min="12507" max="12507" width="4.90625" style="11" customWidth="1"/>
    <col min="12508" max="12508" width="13.7265625" style="11" customWidth="1"/>
    <col min="12509" max="12509" width="8.36328125" style="11" customWidth="1"/>
    <col min="12510" max="12510" width="25.90625" style="11" customWidth="1"/>
    <col min="12511" max="12511" width="8.90625" style="11" customWidth="1"/>
    <col min="12512" max="12512" width="22.26953125" style="11" customWidth="1"/>
    <col min="12513" max="12515" width="8.26953125" style="11" customWidth="1"/>
    <col min="12516" max="12517" width="20" style="11" customWidth="1"/>
    <col min="12518" max="12521" width="7" style="11" customWidth="1"/>
    <col min="12522" max="12522" width="8.7265625" style="11" customWidth="1"/>
    <col min="12523" max="12524" width="13.26953125" style="11" customWidth="1"/>
    <col min="12525" max="12525" width="9" style="11"/>
    <col min="12526" max="12526" width="10.26953125" style="11" customWidth="1"/>
    <col min="12527" max="12527" width="10.6328125" style="11" customWidth="1"/>
    <col min="12528" max="12528" width="9" style="11"/>
    <col min="12529" max="12529" width="14.453125" style="11" bestFit="1" customWidth="1"/>
    <col min="12530" max="12530" width="13.26953125" style="11" bestFit="1" customWidth="1"/>
    <col min="12531" max="12536" width="9" style="11"/>
    <col min="12537" max="12537" width="4.26953125" style="11" customWidth="1"/>
    <col min="12538" max="12538" width="13.7265625" style="11" customWidth="1"/>
    <col min="12539" max="12539" width="25.90625" style="11" customWidth="1"/>
    <col min="12540" max="12542" width="8.26953125" style="11" customWidth="1"/>
    <col min="12543" max="12544" width="0" style="11" hidden="1" customWidth="1"/>
    <col min="12545" max="12545" width="8.7265625" style="11" customWidth="1"/>
    <col min="12546" max="12546" width="20" style="11" customWidth="1"/>
    <col min="12547" max="12547" width="17.6328125" style="11" bestFit="1" customWidth="1"/>
    <col min="12548" max="12548" width="15.26953125" style="11" bestFit="1" customWidth="1"/>
    <col min="12549" max="12549" width="15.90625" style="11" customWidth="1"/>
    <col min="12550" max="12550" width="15.6328125" style="11" bestFit="1" customWidth="1"/>
    <col min="12551" max="12551" width="14.7265625" style="11" bestFit="1" customWidth="1"/>
    <col min="12552" max="12761" width="9" style="11"/>
    <col min="12762" max="12762" width="4.26953125" style="11" customWidth="1"/>
    <col min="12763" max="12763" width="4.90625" style="11" customWidth="1"/>
    <col min="12764" max="12764" width="13.7265625" style="11" customWidth="1"/>
    <col min="12765" max="12765" width="8.36328125" style="11" customWidth="1"/>
    <col min="12766" max="12766" width="25.90625" style="11" customWidth="1"/>
    <col min="12767" max="12767" width="8.90625" style="11" customWidth="1"/>
    <col min="12768" max="12768" width="22.26953125" style="11" customWidth="1"/>
    <col min="12769" max="12771" width="8.26953125" style="11" customWidth="1"/>
    <col min="12772" max="12773" width="20" style="11" customWidth="1"/>
    <col min="12774" max="12777" width="7" style="11" customWidth="1"/>
    <col min="12778" max="12778" width="8.7265625" style="11" customWidth="1"/>
    <col min="12779" max="12780" width="13.26953125" style="11" customWidth="1"/>
    <col min="12781" max="12781" width="9" style="11"/>
    <col min="12782" max="12782" width="10.26953125" style="11" customWidth="1"/>
    <col min="12783" max="12783" width="10.6328125" style="11" customWidth="1"/>
    <col min="12784" max="12784" width="9" style="11"/>
    <col min="12785" max="12785" width="14.453125" style="11" bestFit="1" customWidth="1"/>
    <col min="12786" max="12786" width="13.26953125" style="11" bestFit="1" customWidth="1"/>
    <col min="12787" max="12792" width="9" style="11"/>
    <col min="12793" max="12793" width="4.26953125" style="11" customWidth="1"/>
    <col min="12794" max="12794" width="13.7265625" style="11" customWidth="1"/>
    <col min="12795" max="12795" width="25.90625" style="11" customWidth="1"/>
    <col min="12796" max="12798" width="8.26953125" style="11" customWidth="1"/>
    <col min="12799" max="12800" width="0" style="11" hidden="1" customWidth="1"/>
    <col min="12801" max="12801" width="8.7265625" style="11" customWidth="1"/>
    <col min="12802" max="12802" width="20" style="11" customWidth="1"/>
    <col min="12803" max="12803" width="17.6328125" style="11" bestFit="1" customWidth="1"/>
    <col min="12804" max="12804" width="15.26953125" style="11" bestFit="1" customWidth="1"/>
    <col min="12805" max="12805" width="15.90625" style="11" customWidth="1"/>
    <col min="12806" max="12806" width="15.6328125" style="11" bestFit="1" customWidth="1"/>
    <col min="12807" max="12807" width="14.7265625" style="11" bestFit="1" customWidth="1"/>
    <col min="12808" max="13017" width="9" style="11"/>
    <col min="13018" max="13018" width="4.26953125" style="11" customWidth="1"/>
    <col min="13019" max="13019" width="4.90625" style="11" customWidth="1"/>
    <col min="13020" max="13020" width="13.7265625" style="11" customWidth="1"/>
    <col min="13021" max="13021" width="8.36328125" style="11" customWidth="1"/>
    <col min="13022" max="13022" width="25.90625" style="11" customWidth="1"/>
    <col min="13023" max="13023" width="8.90625" style="11" customWidth="1"/>
    <col min="13024" max="13024" width="22.26953125" style="11" customWidth="1"/>
    <col min="13025" max="13027" width="8.26953125" style="11" customWidth="1"/>
    <col min="13028" max="13029" width="20" style="11" customWidth="1"/>
    <col min="13030" max="13033" width="7" style="11" customWidth="1"/>
    <col min="13034" max="13034" width="8.7265625" style="11" customWidth="1"/>
    <col min="13035" max="13036" width="13.26953125" style="11" customWidth="1"/>
    <col min="13037" max="13037" width="9" style="11"/>
    <col min="13038" max="13038" width="10.26953125" style="11" customWidth="1"/>
    <col min="13039" max="13039" width="10.6328125" style="11" customWidth="1"/>
    <col min="13040" max="13040" width="9" style="11"/>
    <col min="13041" max="13041" width="14.453125" style="11" bestFit="1" customWidth="1"/>
    <col min="13042" max="13042" width="13.26953125" style="11" bestFit="1" customWidth="1"/>
    <col min="13043" max="13048" width="9" style="11"/>
    <col min="13049" max="13049" width="4.26953125" style="11" customWidth="1"/>
    <col min="13050" max="13050" width="13.7265625" style="11" customWidth="1"/>
    <col min="13051" max="13051" width="25.90625" style="11" customWidth="1"/>
    <col min="13052" max="13054" width="8.26953125" style="11" customWidth="1"/>
    <col min="13055" max="13056" width="0" style="11" hidden="1" customWidth="1"/>
    <col min="13057" max="13057" width="8.7265625" style="11" customWidth="1"/>
    <col min="13058" max="13058" width="20" style="11" customWidth="1"/>
    <col min="13059" max="13059" width="17.6328125" style="11" bestFit="1" customWidth="1"/>
    <col min="13060" max="13060" width="15.26953125" style="11" bestFit="1" customWidth="1"/>
    <col min="13061" max="13061" width="15.90625" style="11" customWidth="1"/>
    <col min="13062" max="13062" width="15.6328125" style="11" bestFit="1" customWidth="1"/>
    <col min="13063" max="13063" width="14.7265625" style="11" bestFit="1" customWidth="1"/>
    <col min="13064" max="13273" width="9" style="11"/>
    <col min="13274" max="13274" width="4.26953125" style="11" customWidth="1"/>
    <col min="13275" max="13275" width="4.90625" style="11" customWidth="1"/>
    <col min="13276" max="13276" width="13.7265625" style="11" customWidth="1"/>
    <col min="13277" max="13277" width="8.36328125" style="11" customWidth="1"/>
    <col min="13278" max="13278" width="25.90625" style="11" customWidth="1"/>
    <col min="13279" max="13279" width="8.90625" style="11" customWidth="1"/>
    <col min="13280" max="13280" width="22.26953125" style="11" customWidth="1"/>
    <col min="13281" max="13283" width="8.26953125" style="11" customWidth="1"/>
    <col min="13284" max="13285" width="20" style="11" customWidth="1"/>
    <col min="13286" max="13289" width="7" style="11" customWidth="1"/>
    <col min="13290" max="13290" width="8.7265625" style="11" customWidth="1"/>
    <col min="13291" max="13292" width="13.26953125" style="11" customWidth="1"/>
    <col min="13293" max="13293" width="9" style="11"/>
    <col min="13294" max="13294" width="10.26953125" style="11" customWidth="1"/>
    <col min="13295" max="13295" width="10.6328125" style="11" customWidth="1"/>
    <col min="13296" max="13296" width="9" style="11"/>
    <col min="13297" max="13297" width="14.453125" style="11" bestFit="1" customWidth="1"/>
    <col min="13298" max="13298" width="13.26953125" style="11" bestFit="1" customWidth="1"/>
    <col min="13299" max="13304" width="9" style="11"/>
    <col min="13305" max="13305" width="4.26953125" style="11" customWidth="1"/>
    <col min="13306" max="13306" width="13.7265625" style="11" customWidth="1"/>
    <col min="13307" max="13307" width="25.90625" style="11" customWidth="1"/>
    <col min="13308" max="13310" width="8.26953125" style="11" customWidth="1"/>
    <col min="13311" max="13312" width="0" style="11" hidden="1" customWidth="1"/>
    <col min="13313" max="13313" width="8.7265625" style="11" customWidth="1"/>
    <col min="13314" max="13314" width="20" style="11" customWidth="1"/>
    <col min="13315" max="13315" width="17.6328125" style="11" bestFit="1" customWidth="1"/>
    <col min="13316" max="13316" width="15.26953125" style="11" bestFit="1" customWidth="1"/>
    <col min="13317" max="13317" width="15.90625" style="11" customWidth="1"/>
    <col min="13318" max="13318" width="15.6328125" style="11" bestFit="1" customWidth="1"/>
    <col min="13319" max="13319" width="14.7265625" style="11" bestFit="1" customWidth="1"/>
    <col min="13320" max="13529" width="9" style="11"/>
    <col min="13530" max="13530" width="4.26953125" style="11" customWidth="1"/>
    <col min="13531" max="13531" width="4.90625" style="11" customWidth="1"/>
    <col min="13532" max="13532" width="13.7265625" style="11" customWidth="1"/>
    <col min="13533" max="13533" width="8.36328125" style="11" customWidth="1"/>
    <col min="13534" max="13534" width="25.90625" style="11" customWidth="1"/>
    <col min="13535" max="13535" width="8.90625" style="11" customWidth="1"/>
    <col min="13536" max="13536" width="22.26953125" style="11" customWidth="1"/>
    <col min="13537" max="13539" width="8.26953125" style="11" customWidth="1"/>
    <col min="13540" max="13541" width="20" style="11" customWidth="1"/>
    <col min="13542" max="13545" width="7" style="11" customWidth="1"/>
    <col min="13546" max="13546" width="8.7265625" style="11" customWidth="1"/>
    <col min="13547" max="13548" width="13.26953125" style="11" customWidth="1"/>
    <col min="13549" max="13549" width="9" style="11"/>
    <col min="13550" max="13550" width="10.26953125" style="11" customWidth="1"/>
    <col min="13551" max="13551" width="10.6328125" style="11" customWidth="1"/>
    <col min="13552" max="13552" width="9" style="11"/>
    <col min="13553" max="13553" width="14.453125" style="11" bestFit="1" customWidth="1"/>
    <col min="13554" max="13554" width="13.26953125" style="11" bestFit="1" customWidth="1"/>
    <col min="13555" max="13560" width="9" style="11"/>
    <col min="13561" max="13561" width="4.26953125" style="11" customWidth="1"/>
    <col min="13562" max="13562" width="13.7265625" style="11" customWidth="1"/>
    <col min="13563" max="13563" width="25.90625" style="11" customWidth="1"/>
    <col min="13564" max="13566" width="8.26953125" style="11" customWidth="1"/>
    <col min="13567" max="13568" width="0" style="11" hidden="1" customWidth="1"/>
    <col min="13569" max="13569" width="8.7265625" style="11" customWidth="1"/>
    <col min="13570" max="13570" width="20" style="11" customWidth="1"/>
    <col min="13571" max="13571" width="17.6328125" style="11" bestFit="1" customWidth="1"/>
    <col min="13572" max="13572" width="15.26953125" style="11" bestFit="1" customWidth="1"/>
    <col min="13573" max="13573" width="15.90625" style="11" customWidth="1"/>
    <col min="13574" max="13574" width="15.6328125" style="11" bestFit="1" customWidth="1"/>
    <col min="13575" max="13575" width="14.7265625" style="11" bestFit="1" customWidth="1"/>
    <col min="13576" max="13785" width="9" style="11"/>
    <col min="13786" max="13786" width="4.26953125" style="11" customWidth="1"/>
    <col min="13787" max="13787" width="4.90625" style="11" customWidth="1"/>
    <col min="13788" max="13788" width="13.7265625" style="11" customWidth="1"/>
    <col min="13789" max="13789" width="8.36328125" style="11" customWidth="1"/>
    <col min="13790" max="13790" width="25.90625" style="11" customWidth="1"/>
    <col min="13791" max="13791" width="8.90625" style="11" customWidth="1"/>
    <col min="13792" max="13792" width="22.26953125" style="11" customWidth="1"/>
    <col min="13793" max="13795" width="8.26953125" style="11" customWidth="1"/>
    <col min="13796" max="13797" width="20" style="11" customWidth="1"/>
    <col min="13798" max="13801" width="7" style="11" customWidth="1"/>
    <col min="13802" max="13802" width="8.7265625" style="11" customWidth="1"/>
    <col min="13803" max="13804" width="13.26953125" style="11" customWidth="1"/>
    <col min="13805" max="13805" width="9" style="11"/>
    <col min="13806" max="13806" width="10.26953125" style="11" customWidth="1"/>
    <col min="13807" max="13807" width="10.6328125" style="11" customWidth="1"/>
    <col min="13808" max="13808" width="9" style="11"/>
    <col min="13809" max="13809" width="14.453125" style="11" bestFit="1" customWidth="1"/>
    <col min="13810" max="13810" width="13.26953125" style="11" bestFit="1" customWidth="1"/>
    <col min="13811" max="13816" width="9" style="11"/>
    <col min="13817" max="13817" width="4.26953125" style="11" customWidth="1"/>
    <col min="13818" max="13818" width="13.7265625" style="11" customWidth="1"/>
    <col min="13819" max="13819" width="25.90625" style="11" customWidth="1"/>
    <col min="13820" max="13822" width="8.26953125" style="11" customWidth="1"/>
    <col min="13823" max="13824" width="0" style="11" hidden="1" customWidth="1"/>
    <col min="13825" max="13825" width="8.7265625" style="11" customWidth="1"/>
    <col min="13826" max="13826" width="20" style="11" customWidth="1"/>
    <col min="13827" max="13827" width="17.6328125" style="11" bestFit="1" customWidth="1"/>
    <col min="13828" max="13828" width="15.26953125" style="11" bestFit="1" customWidth="1"/>
    <col min="13829" max="13829" width="15.90625" style="11" customWidth="1"/>
    <col min="13830" max="13830" width="15.6328125" style="11" bestFit="1" customWidth="1"/>
    <col min="13831" max="13831" width="14.7265625" style="11" bestFit="1" customWidth="1"/>
    <col min="13832" max="14041" width="9" style="11"/>
    <col min="14042" max="14042" width="4.26953125" style="11" customWidth="1"/>
    <col min="14043" max="14043" width="4.90625" style="11" customWidth="1"/>
    <col min="14044" max="14044" width="13.7265625" style="11" customWidth="1"/>
    <col min="14045" max="14045" width="8.36328125" style="11" customWidth="1"/>
    <col min="14046" max="14046" width="25.90625" style="11" customWidth="1"/>
    <col min="14047" max="14047" width="8.90625" style="11" customWidth="1"/>
    <col min="14048" max="14048" width="22.26953125" style="11" customWidth="1"/>
    <col min="14049" max="14051" width="8.26953125" style="11" customWidth="1"/>
    <col min="14052" max="14053" width="20" style="11" customWidth="1"/>
    <col min="14054" max="14057" width="7" style="11" customWidth="1"/>
    <col min="14058" max="14058" width="8.7265625" style="11" customWidth="1"/>
    <col min="14059" max="14060" width="13.26953125" style="11" customWidth="1"/>
    <col min="14061" max="14061" width="9" style="11"/>
    <col min="14062" max="14062" width="10.26953125" style="11" customWidth="1"/>
    <col min="14063" max="14063" width="10.6328125" style="11" customWidth="1"/>
    <col min="14064" max="14064" width="9" style="11"/>
    <col min="14065" max="14065" width="14.453125" style="11" bestFit="1" customWidth="1"/>
    <col min="14066" max="14066" width="13.26953125" style="11" bestFit="1" customWidth="1"/>
    <col min="14067" max="14072" width="9" style="11"/>
    <col min="14073" max="14073" width="4.26953125" style="11" customWidth="1"/>
    <col min="14074" max="14074" width="13.7265625" style="11" customWidth="1"/>
    <col min="14075" max="14075" width="25.90625" style="11" customWidth="1"/>
    <col min="14076" max="14078" width="8.26953125" style="11" customWidth="1"/>
    <col min="14079" max="14080" width="0" style="11" hidden="1" customWidth="1"/>
    <col min="14081" max="14081" width="8.7265625" style="11" customWidth="1"/>
    <col min="14082" max="14082" width="20" style="11" customWidth="1"/>
    <col min="14083" max="14083" width="17.6328125" style="11" bestFit="1" customWidth="1"/>
    <col min="14084" max="14084" width="15.26953125" style="11" bestFit="1" customWidth="1"/>
    <col min="14085" max="14085" width="15.90625" style="11" customWidth="1"/>
    <col min="14086" max="14086" width="15.6328125" style="11" bestFit="1" customWidth="1"/>
    <col min="14087" max="14087" width="14.7265625" style="11" bestFit="1" customWidth="1"/>
    <col min="14088" max="14297" width="9" style="11"/>
    <col min="14298" max="14298" width="4.26953125" style="11" customWidth="1"/>
    <col min="14299" max="14299" width="4.90625" style="11" customWidth="1"/>
    <col min="14300" max="14300" width="13.7265625" style="11" customWidth="1"/>
    <col min="14301" max="14301" width="8.36328125" style="11" customWidth="1"/>
    <col min="14302" max="14302" width="25.90625" style="11" customWidth="1"/>
    <col min="14303" max="14303" width="8.90625" style="11" customWidth="1"/>
    <col min="14304" max="14304" width="22.26953125" style="11" customWidth="1"/>
    <col min="14305" max="14307" width="8.26953125" style="11" customWidth="1"/>
    <col min="14308" max="14309" width="20" style="11" customWidth="1"/>
    <col min="14310" max="14313" width="7" style="11" customWidth="1"/>
    <col min="14314" max="14314" width="8.7265625" style="11" customWidth="1"/>
    <col min="14315" max="14316" width="13.26953125" style="11" customWidth="1"/>
    <col min="14317" max="14317" width="9" style="11"/>
    <col min="14318" max="14318" width="10.26953125" style="11" customWidth="1"/>
    <col min="14319" max="14319" width="10.6328125" style="11" customWidth="1"/>
    <col min="14320" max="14320" width="9" style="11"/>
    <col min="14321" max="14321" width="14.453125" style="11" bestFit="1" customWidth="1"/>
    <col min="14322" max="14322" width="13.26953125" style="11" bestFit="1" customWidth="1"/>
    <col min="14323" max="14328" width="9" style="11"/>
    <col min="14329" max="14329" width="4.26953125" style="11" customWidth="1"/>
    <col min="14330" max="14330" width="13.7265625" style="11" customWidth="1"/>
    <col min="14331" max="14331" width="25.90625" style="11" customWidth="1"/>
    <col min="14332" max="14334" width="8.26953125" style="11" customWidth="1"/>
    <col min="14335" max="14336" width="0" style="11" hidden="1" customWidth="1"/>
    <col min="14337" max="14337" width="8.7265625" style="11" customWidth="1"/>
    <col min="14338" max="14338" width="20" style="11" customWidth="1"/>
    <col min="14339" max="14339" width="17.6328125" style="11" bestFit="1" customWidth="1"/>
    <col min="14340" max="14340" width="15.26953125" style="11" bestFit="1" customWidth="1"/>
    <col min="14341" max="14341" width="15.90625" style="11" customWidth="1"/>
    <col min="14342" max="14342" width="15.6328125" style="11" bestFit="1" customWidth="1"/>
    <col min="14343" max="14343" width="14.7265625" style="11" bestFit="1" customWidth="1"/>
    <col min="14344" max="14553" width="9" style="11"/>
    <col min="14554" max="14554" width="4.26953125" style="11" customWidth="1"/>
    <col min="14555" max="14555" width="4.90625" style="11" customWidth="1"/>
    <col min="14556" max="14556" width="13.7265625" style="11" customWidth="1"/>
    <col min="14557" max="14557" width="8.36328125" style="11" customWidth="1"/>
    <col min="14558" max="14558" width="25.90625" style="11" customWidth="1"/>
    <col min="14559" max="14559" width="8.90625" style="11" customWidth="1"/>
    <col min="14560" max="14560" width="22.26953125" style="11" customWidth="1"/>
    <col min="14561" max="14563" width="8.26953125" style="11" customWidth="1"/>
    <col min="14564" max="14565" width="20" style="11" customWidth="1"/>
    <col min="14566" max="14569" width="7" style="11" customWidth="1"/>
    <col min="14570" max="14570" width="8.7265625" style="11" customWidth="1"/>
    <col min="14571" max="14572" width="13.26953125" style="11" customWidth="1"/>
    <col min="14573" max="14573" width="9" style="11"/>
    <col min="14574" max="14574" width="10.26953125" style="11" customWidth="1"/>
    <col min="14575" max="14575" width="10.6328125" style="11" customWidth="1"/>
    <col min="14576" max="14576" width="9" style="11"/>
    <col min="14577" max="14577" width="14.453125" style="11" bestFit="1" customWidth="1"/>
    <col min="14578" max="14578" width="13.26953125" style="11" bestFit="1" customWidth="1"/>
    <col min="14579" max="14584" width="9" style="11"/>
    <col min="14585" max="14585" width="4.26953125" style="11" customWidth="1"/>
    <col min="14586" max="14586" width="13.7265625" style="11" customWidth="1"/>
    <col min="14587" max="14587" width="25.90625" style="11" customWidth="1"/>
    <col min="14588" max="14590" width="8.26953125" style="11" customWidth="1"/>
    <col min="14591" max="14592" width="0" style="11" hidden="1" customWidth="1"/>
    <col min="14593" max="14593" width="8.7265625" style="11" customWidth="1"/>
    <col min="14594" max="14594" width="20" style="11" customWidth="1"/>
    <col min="14595" max="14595" width="17.6328125" style="11" bestFit="1" customWidth="1"/>
    <col min="14596" max="14596" width="15.26953125" style="11" bestFit="1" customWidth="1"/>
    <col min="14597" max="14597" width="15.90625" style="11" customWidth="1"/>
    <col min="14598" max="14598" width="15.6328125" style="11" bestFit="1" customWidth="1"/>
    <col min="14599" max="14599" width="14.7265625" style="11" bestFit="1" customWidth="1"/>
    <col min="14600" max="14809" width="9" style="11"/>
    <col min="14810" max="14810" width="4.26953125" style="11" customWidth="1"/>
    <col min="14811" max="14811" width="4.90625" style="11" customWidth="1"/>
    <col min="14812" max="14812" width="13.7265625" style="11" customWidth="1"/>
    <col min="14813" max="14813" width="8.36328125" style="11" customWidth="1"/>
    <col min="14814" max="14814" width="25.90625" style="11" customWidth="1"/>
    <col min="14815" max="14815" width="8.90625" style="11" customWidth="1"/>
    <col min="14816" max="14816" width="22.26953125" style="11" customWidth="1"/>
    <col min="14817" max="14819" width="8.26953125" style="11" customWidth="1"/>
    <col min="14820" max="14821" width="20" style="11" customWidth="1"/>
    <col min="14822" max="14825" width="7" style="11" customWidth="1"/>
    <col min="14826" max="14826" width="8.7265625" style="11" customWidth="1"/>
    <col min="14827" max="14828" width="13.26953125" style="11" customWidth="1"/>
    <col min="14829" max="14829" width="9" style="11"/>
    <col min="14830" max="14830" width="10.26953125" style="11" customWidth="1"/>
    <col min="14831" max="14831" width="10.6328125" style="11" customWidth="1"/>
    <col min="14832" max="14832" width="9" style="11"/>
    <col min="14833" max="14833" width="14.453125" style="11" bestFit="1" customWidth="1"/>
    <col min="14834" max="14834" width="13.26953125" style="11" bestFit="1" customWidth="1"/>
    <col min="14835" max="14840" width="9" style="11"/>
    <col min="14841" max="14841" width="4.26953125" style="11" customWidth="1"/>
    <col min="14842" max="14842" width="13.7265625" style="11" customWidth="1"/>
    <col min="14843" max="14843" width="25.90625" style="11" customWidth="1"/>
    <col min="14844" max="14846" width="8.26953125" style="11" customWidth="1"/>
    <col min="14847" max="14848" width="0" style="11" hidden="1" customWidth="1"/>
    <col min="14849" max="14849" width="8.7265625" style="11" customWidth="1"/>
    <col min="14850" max="14850" width="20" style="11" customWidth="1"/>
    <col min="14851" max="14851" width="17.6328125" style="11" bestFit="1" customWidth="1"/>
    <col min="14852" max="14852" width="15.26953125" style="11" bestFit="1" customWidth="1"/>
    <col min="14853" max="14853" width="15.90625" style="11" customWidth="1"/>
    <col min="14854" max="14854" width="15.6328125" style="11" bestFit="1" customWidth="1"/>
    <col min="14855" max="14855" width="14.7265625" style="11" bestFit="1" customWidth="1"/>
    <col min="14856" max="15065" width="9" style="11"/>
    <col min="15066" max="15066" width="4.26953125" style="11" customWidth="1"/>
    <col min="15067" max="15067" width="4.90625" style="11" customWidth="1"/>
    <col min="15068" max="15068" width="13.7265625" style="11" customWidth="1"/>
    <col min="15069" max="15069" width="8.36328125" style="11" customWidth="1"/>
    <col min="15070" max="15070" width="25.90625" style="11" customWidth="1"/>
    <col min="15071" max="15071" width="8.90625" style="11" customWidth="1"/>
    <col min="15072" max="15072" width="22.26953125" style="11" customWidth="1"/>
    <col min="15073" max="15075" width="8.26953125" style="11" customWidth="1"/>
    <col min="15076" max="15077" width="20" style="11" customWidth="1"/>
    <col min="15078" max="15081" width="7" style="11" customWidth="1"/>
    <col min="15082" max="15082" width="8.7265625" style="11" customWidth="1"/>
    <col min="15083" max="15084" width="13.26953125" style="11" customWidth="1"/>
    <col min="15085" max="15085" width="9" style="11"/>
    <col min="15086" max="15086" width="10.26953125" style="11" customWidth="1"/>
    <col min="15087" max="15087" width="10.6328125" style="11" customWidth="1"/>
    <col min="15088" max="15088" width="9" style="11"/>
    <col min="15089" max="15089" width="14.453125" style="11" bestFit="1" customWidth="1"/>
    <col min="15090" max="15090" width="13.26953125" style="11" bestFit="1" customWidth="1"/>
    <col min="15091" max="15096" width="9" style="11"/>
    <col min="15097" max="15097" width="4.26953125" style="11" customWidth="1"/>
    <col min="15098" max="15098" width="13.7265625" style="11" customWidth="1"/>
    <col min="15099" max="15099" width="25.90625" style="11" customWidth="1"/>
    <col min="15100" max="15102" width="8.26953125" style="11" customWidth="1"/>
    <col min="15103" max="15104" width="0" style="11" hidden="1" customWidth="1"/>
    <col min="15105" max="15105" width="8.7265625" style="11" customWidth="1"/>
    <col min="15106" max="15106" width="20" style="11" customWidth="1"/>
    <col min="15107" max="15107" width="17.6328125" style="11" bestFit="1" customWidth="1"/>
    <col min="15108" max="15108" width="15.26953125" style="11" bestFit="1" customWidth="1"/>
    <col min="15109" max="15109" width="15.90625" style="11" customWidth="1"/>
    <col min="15110" max="15110" width="15.6328125" style="11" bestFit="1" customWidth="1"/>
    <col min="15111" max="15111" width="14.7265625" style="11" bestFit="1" customWidth="1"/>
    <col min="15112" max="15321" width="9" style="11"/>
    <col min="15322" max="15322" width="4.26953125" style="11" customWidth="1"/>
    <col min="15323" max="15323" width="4.90625" style="11" customWidth="1"/>
    <col min="15324" max="15324" width="13.7265625" style="11" customWidth="1"/>
    <col min="15325" max="15325" width="8.36328125" style="11" customWidth="1"/>
    <col min="15326" max="15326" width="25.90625" style="11" customWidth="1"/>
    <col min="15327" max="15327" width="8.90625" style="11" customWidth="1"/>
    <col min="15328" max="15328" width="22.26953125" style="11" customWidth="1"/>
    <col min="15329" max="15331" width="8.26953125" style="11" customWidth="1"/>
    <col min="15332" max="15333" width="20" style="11" customWidth="1"/>
    <col min="15334" max="15337" width="7" style="11" customWidth="1"/>
    <col min="15338" max="15338" width="8.7265625" style="11" customWidth="1"/>
    <col min="15339" max="15340" width="13.26953125" style="11" customWidth="1"/>
    <col min="15341" max="15341" width="9" style="11"/>
    <col min="15342" max="15342" width="10.26953125" style="11" customWidth="1"/>
    <col min="15343" max="15343" width="10.6328125" style="11" customWidth="1"/>
    <col min="15344" max="15344" width="9" style="11"/>
    <col min="15345" max="15345" width="14.453125" style="11" bestFit="1" customWidth="1"/>
    <col min="15346" max="15346" width="13.26953125" style="11" bestFit="1" customWidth="1"/>
    <col min="15347" max="15352" width="9" style="11"/>
    <col min="15353" max="15353" width="4.26953125" style="11" customWidth="1"/>
    <col min="15354" max="15354" width="13.7265625" style="11" customWidth="1"/>
    <col min="15355" max="15355" width="25.90625" style="11" customWidth="1"/>
    <col min="15356" max="15358" width="8.26953125" style="11" customWidth="1"/>
    <col min="15359" max="15360" width="0" style="11" hidden="1" customWidth="1"/>
    <col min="15361" max="15361" width="8.7265625" style="11" customWidth="1"/>
    <col min="15362" max="15362" width="20" style="11" customWidth="1"/>
    <col min="15363" max="15363" width="17.6328125" style="11" bestFit="1" customWidth="1"/>
    <col min="15364" max="15364" width="15.26953125" style="11" bestFit="1" customWidth="1"/>
    <col min="15365" max="15365" width="15.90625" style="11" customWidth="1"/>
    <col min="15366" max="15366" width="15.6328125" style="11" bestFit="1" customWidth="1"/>
    <col min="15367" max="15367" width="14.7265625" style="11" bestFit="1" customWidth="1"/>
    <col min="15368" max="15577" width="9" style="11"/>
    <col min="15578" max="15578" width="4.26953125" style="11" customWidth="1"/>
    <col min="15579" max="15579" width="4.90625" style="11" customWidth="1"/>
    <col min="15580" max="15580" width="13.7265625" style="11" customWidth="1"/>
    <col min="15581" max="15581" width="8.36328125" style="11" customWidth="1"/>
    <col min="15582" max="15582" width="25.90625" style="11" customWidth="1"/>
    <col min="15583" max="15583" width="8.90625" style="11" customWidth="1"/>
    <col min="15584" max="15584" width="22.26953125" style="11" customWidth="1"/>
    <col min="15585" max="15587" width="8.26953125" style="11" customWidth="1"/>
    <col min="15588" max="15589" width="20" style="11" customWidth="1"/>
    <col min="15590" max="15593" width="7" style="11" customWidth="1"/>
    <col min="15594" max="15594" width="8.7265625" style="11" customWidth="1"/>
    <col min="15595" max="15596" width="13.26953125" style="11" customWidth="1"/>
    <col min="15597" max="15597" width="9" style="11"/>
    <col min="15598" max="15598" width="10.26953125" style="11" customWidth="1"/>
    <col min="15599" max="15599" width="10.6328125" style="11" customWidth="1"/>
    <col min="15600" max="15600" width="9" style="11"/>
    <col min="15601" max="15601" width="14.453125" style="11" bestFit="1" customWidth="1"/>
    <col min="15602" max="15602" width="13.26953125" style="11" bestFit="1" customWidth="1"/>
    <col min="15603" max="15608" width="9" style="11"/>
    <col min="15609" max="15609" width="4.26953125" style="11" customWidth="1"/>
    <col min="15610" max="15610" width="13.7265625" style="11" customWidth="1"/>
    <col min="15611" max="15611" width="25.90625" style="11" customWidth="1"/>
    <col min="15612" max="15614" width="8.26953125" style="11" customWidth="1"/>
    <col min="15615" max="15616" width="0" style="11" hidden="1" customWidth="1"/>
    <col min="15617" max="15617" width="8.7265625" style="11" customWidth="1"/>
    <col min="15618" max="15618" width="20" style="11" customWidth="1"/>
    <col min="15619" max="15619" width="17.6328125" style="11" bestFit="1" customWidth="1"/>
    <col min="15620" max="15620" width="15.26953125" style="11" bestFit="1" customWidth="1"/>
    <col min="15621" max="15621" width="15.90625" style="11" customWidth="1"/>
    <col min="15622" max="15622" width="15.6328125" style="11" bestFit="1" customWidth="1"/>
    <col min="15623" max="15623" width="14.7265625" style="11" bestFit="1" customWidth="1"/>
    <col min="15624" max="15833" width="9" style="11"/>
    <col min="15834" max="15834" width="4.26953125" style="11" customWidth="1"/>
    <col min="15835" max="15835" width="4.90625" style="11" customWidth="1"/>
    <col min="15836" max="15836" width="13.7265625" style="11" customWidth="1"/>
    <col min="15837" max="15837" width="8.36328125" style="11" customWidth="1"/>
    <col min="15838" max="15838" width="25.90625" style="11" customWidth="1"/>
    <col min="15839" max="15839" width="8.90625" style="11" customWidth="1"/>
    <col min="15840" max="15840" width="22.26953125" style="11" customWidth="1"/>
    <col min="15841" max="15843" width="8.26953125" style="11" customWidth="1"/>
    <col min="15844" max="15845" width="20" style="11" customWidth="1"/>
    <col min="15846" max="15849" width="7" style="11" customWidth="1"/>
    <col min="15850" max="15850" width="8.7265625" style="11" customWidth="1"/>
    <col min="15851" max="15852" width="13.26953125" style="11" customWidth="1"/>
    <col min="15853" max="15853" width="9" style="11"/>
    <col min="15854" max="15854" width="10.26953125" style="11" customWidth="1"/>
    <col min="15855" max="15855" width="10.6328125" style="11" customWidth="1"/>
    <col min="15856" max="15856" width="9" style="11"/>
    <col min="15857" max="15857" width="14.453125" style="11" bestFit="1" customWidth="1"/>
    <col min="15858" max="15858" width="13.26953125" style="11" bestFit="1" customWidth="1"/>
    <col min="15859" max="15864" width="9" style="11"/>
    <col min="15865" max="15865" width="4.26953125" style="11" customWidth="1"/>
    <col min="15866" max="15866" width="13.7265625" style="11" customWidth="1"/>
    <col min="15867" max="15867" width="25.90625" style="11" customWidth="1"/>
    <col min="15868" max="15870" width="8.26953125" style="11" customWidth="1"/>
    <col min="15871" max="15872" width="0" style="11" hidden="1" customWidth="1"/>
    <col min="15873" max="15873" width="8.7265625" style="11" customWidth="1"/>
    <col min="15874" max="15874" width="20" style="11" customWidth="1"/>
    <col min="15875" max="15875" width="17.6328125" style="11" bestFit="1" customWidth="1"/>
    <col min="15876" max="15876" width="15.26953125" style="11" bestFit="1" customWidth="1"/>
    <col min="15877" max="15877" width="15.90625" style="11" customWidth="1"/>
    <col min="15878" max="15878" width="15.6328125" style="11" bestFit="1" customWidth="1"/>
    <col min="15879" max="15879" width="14.7265625" style="11" bestFit="1" customWidth="1"/>
    <col min="15880" max="16089" width="9" style="11"/>
    <col min="16090" max="16090" width="4.26953125" style="11" customWidth="1"/>
    <col min="16091" max="16091" width="4.90625" style="11" customWidth="1"/>
    <col min="16092" max="16092" width="13.7265625" style="11" customWidth="1"/>
    <col min="16093" max="16093" width="8.36328125" style="11" customWidth="1"/>
    <col min="16094" max="16094" width="25.90625" style="11" customWidth="1"/>
    <col min="16095" max="16095" width="8.90625" style="11" customWidth="1"/>
    <col min="16096" max="16096" width="22.26953125" style="11" customWidth="1"/>
    <col min="16097" max="16099" width="8.26953125" style="11" customWidth="1"/>
    <col min="16100" max="16101" width="20" style="11" customWidth="1"/>
    <col min="16102" max="16105" width="7" style="11" customWidth="1"/>
    <col min="16106" max="16106" width="8.7265625" style="11" customWidth="1"/>
    <col min="16107" max="16108" width="13.26953125" style="11" customWidth="1"/>
    <col min="16109" max="16109" width="9" style="11"/>
    <col min="16110" max="16110" width="10.26953125" style="11" customWidth="1"/>
    <col min="16111" max="16111" width="10.6328125" style="11" customWidth="1"/>
    <col min="16112" max="16112" width="9" style="11"/>
    <col min="16113" max="16113" width="14.453125" style="11" bestFit="1" customWidth="1"/>
    <col min="16114" max="16114" width="13.26953125" style="11" bestFit="1" customWidth="1"/>
    <col min="16115" max="16120" width="9" style="11"/>
    <col min="16121" max="16121" width="4.26953125" style="11" customWidth="1"/>
    <col min="16122" max="16122" width="13.7265625" style="11" customWidth="1"/>
    <col min="16123" max="16123" width="25.90625" style="11" customWidth="1"/>
    <col min="16124" max="16126" width="8.26953125" style="11" customWidth="1"/>
    <col min="16127" max="16128" width="0" style="11" hidden="1" customWidth="1"/>
    <col min="16129" max="16129" width="8.7265625" style="11" customWidth="1"/>
    <col min="16130" max="16130" width="20" style="11" customWidth="1"/>
    <col min="16131" max="16131" width="17.6328125" style="11" bestFit="1" customWidth="1"/>
    <col min="16132" max="16132" width="15.26953125" style="11" bestFit="1" customWidth="1"/>
    <col min="16133" max="16133" width="15.90625" style="11" customWidth="1"/>
    <col min="16134" max="16134" width="15.6328125" style="11" bestFit="1" customWidth="1"/>
    <col min="16135" max="16135" width="14.7265625" style="11" bestFit="1" customWidth="1"/>
    <col min="16136" max="16345" width="9" style="11"/>
    <col min="16346" max="16346" width="4.26953125" style="11" customWidth="1"/>
    <col min="16347" max="16347" width="4.90625" style="11" customWidth="1"/>
    <col min="16348" max="16348" width="13.7265625" style="11" customWidth="1"/>
    <col min="16349" max="16349" width="8.36328125" style="11" customWidth="1"/>
    <col min="16350" max="16350" width="25.90625" style="11" customWidth="1"/>
    <col min="16351" max="16351" width="8.90625" style="11" customWidth="1"/>
    <col min="16352" max="16352" width="22.26953125" style="11" customWidth="1"/>
    <col min="16353" max="16355" width="8.26953125" style="11" customWidth="1"/>
    <col min="16356" max="16357" width="20" style="11" customWidth="1"/>
    <col min="16358" max="16361" width="7" style="11" customWidth="1"/>
    <col min="16362" max="16362" width="8.7265625" style="11" customWidth="1"/>
    <col min="16363" max="16364" width="13.26953125" style="11" customWidth="1"/>
    <col min="16365" max="16365" width="9" style="11"/>
    <col min="16366" max="16366" width="10.26953125" style="11" customWidth="1"/>
    <col min="16367" max="16367" width="10.6328125" style="11" customWidth="1"/>
    <col min="16368" max="16368" width="9" style="11"/>
    <col min="16369" max="16369" width="14.453125" style="11" bestFit="1" customWidth="1"/>
    <col min="16370" max="16370" width="13.26953125" style="11" bestFit="1" customWidth="1"/>
    <col min="16371" max="16384" width="9" style="11"/>
  </cols>
  <sheetData>
    <row r="1" spans="1:14">
      <c r="I1" s="12"/>
    </row>
    <row r="2" spans="1:14" ht="39.75" customHeight="1">
      <c r="B2" s="76" t="s">
        <v>154</v>
      </c>
    </row>
    <row r="3" spans="1:14" ht="22.5" customHeight="1">
      <c r="B3" s="77" t="s">
        <v>229</v>
      </c>
      <c r="J3" s="15"/>
      <c r="K3" s="421" t="s">
        <v>9</v>
      </c>
      <c r="L3" s="422"/>
      <c r="M3" s="423"/>
    </row>
    <row r="4" spans="1:14" s="21" customFormat="1" ht="85.5" customHeight="1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7" t="s">
        <v>134</v>
      </c>
      <c r="I4" s="18" t="s">
        <v>17</v>
      </c>
      <c r="J4" s="19" t="s">
        <v>16</v>
      </c>
      <c r="K4" s="46" t="s">
        <v>230</v>
      </c>
      <c r="L4" s="153" t="s">
        <v>231</v>
      </c>
      <c r="M4" s="20" t="s">
        <v>18</v>
      </c>
      <c r="N4" s="64"/>
    </row>
    <row r="5" spans="1:14">
      <c r="A5" s="22">
        <v>1</v>
      </c>
      <c r="B5" s="8" t="s">
        <v>1</v>
      </c>
      <c r="C5" s="8" t="s">
        <v>19</v>
      </c>
      <c r="D5" s="156">
        <v>2.41</v>
      </c>
      <c r="E5" s="156">
        <v>2.2799999999999998</v>
      </c>
      <c r="F5" s="156">
        <v>0.8</v>
      </c>
      <c r="G5" s="155">
        <v>222470053.71000001</v>
      </c>
      <c r="H5" s="155">
        <v>67309747.680000007</v>
      </c>
      <c r="I5" s="158">
        <v>0</v>
      </c>
      <c r="J5" s="25">
        <f>G5</f>
        <v>222470053.71000001</v>
      </c>
      <c r="K5" s="26">
        <f>H5</f>
        <v>67309747.680000007</v>
      </c>
      <c r="L5" s="67">
        <v>728687629.8099997</v>
      </c>
      <c r="M5" s="27">
        <f>K5/L5</f>
        <v>9.2371195731085154E-2</v>
      </c>
    </row>
    <row r="6" spans="1:14">
      <c r="A6" s="22">
        <v>2</v>
      </c>
      <c r="B6" s="8" t="s">
        <v>1</v>
      </c>
      <c r="C6" s="8" t="s">
        <v>20</v>
      </c>
      <c r="D6" s="156">
        <v>4.7699999999999996</v>
      </c>
      <c r="E6" s="156">
        <v>4.3</v>
      </c>
      <c r="F6" s="156">
        <v>2.44</v>
      </c>
      <c r="G6" s="155">
        <v>38758509.100000001</v>
      </c>
      <c r="H6" s="155">
        <v>-3452419.8</v>
      </c>
      <c r="I6" s="158">
        <v>1</v>
      </c>
      <c r="J6" s="25">
        <f t="shared" ref="J6:J71" si="0">G6</f>
        <v>38758509.100000001</v>
      </c>
      <c r="K6" s="26">
        <f t="shared" ref="K6:K71" si="1">H6</f>
        <v>-3452419.8</v>
      </c>
      <c r="L6" s="67">
        <v>92050545.159999996</v>
      </c>
      <c r="M6" s="27">
        <f t="shared" ref="M6:M16" si="2">K6/L6</f>
        <v>-3.750569639755081E-2</v>
      </c>
    </row>
    <row r="7" spans="1:14">
      <c r="A7" s="22">
        <v>3</v>
      </c>
      <c r="B7" s="8" t="s">
        <v>1</v>
      </c>
      <c r="C7" s="8" t="s">
        <v>21</v>
      </c>
      <c r="D7" s="156">
        <v>2.54</v>
      </c>
      <c r="E7" s="156">
        <v>2.31</v>
      </c>
      <c r="F7" s="156">
        <v>1.93</v>
      </c>
      <c r="G7" s="155">
        <v>17519773.43</v>
      </c>
      <c r="H7" s="155">
        <v>1473697.95</v>
      </c>
      <c r="I7" s="158">
        <v>0</v>
      </c>
      <c r="J7" s="25">
        <f t="shared" si="0"/>
        <v>17519773.43</v>
      </c>
      <c r="K7" s="26">
        <f t="shared" si="1"/>
        <v>1473697.95</v>
      </c>
      <c r="L7" s="67">
        <v>89137858.070000023</v>
      </c>
      <c r="M7" s="27">
        <f t="shared" si="2"/>
        <v>1.6532795177136787E-2</v>
      </c>
    </row>
    <row r="8" spans="1:14">
      <c r="A8" s="22">
        <v>4</v>
      </c>
      <c r="B8" s="8" t="s">
        <v>1</v>
      </c>
      <c r="C8" s="8" t="s">
        <v>22</v>
      </c>
      <c r="D8" s="156">
        <v>2.11</v>
      </c>
      <c r="E8" s="156">
        <v>1.89</v>
      </c>
      <c r="F8" s="156">
        <v>1.55</v>
      </c>
      <c r="G8" s="155">
        <v>19722592.460000001</v>
      </c>
      <c r="H8" s="155">
        <v>4059840.18</v>
      </c>
      <c r="I8" s="158">
        <v>0</v>
      </c>
      <c r="J8" s="25">
        <f t="shared" si="0"/>
        <v>19722592.460000001</v>
      </c>
      <c r="K8" s="26">
        <f t="shared" si="1"/>
        <v>4059840.18</v>
      </c>
      <c r="L8" s="67">
        <v>79449790.730000034</v>
      </c>
      <c r="M8" s="27">
        <f t="shared" si="2"/>
        <v>5.1099444601394213E-2</v>
      </c>
    </row>
    <row r="9" spans="1:14">
      <c r="A9" s="22">
        <v>5</v>
      </c>
      <c r="B9" s="8" t="s">
        <v>1</v>
      </c>
      <c r="C9" s="8" t="s">
        <v>23</v>
      </c>
      <c r="D9" s="156">
        <v>2.75</v>
      </c>
      <c r="E9" s="156">
        <v>2.4700000000000002</v>
      </c>
      <c r="F9" s="156">
        <v>2.11</v>
      </c>
      <c r="G9" s="155">
        <v>16128924.199999999</v>
      </c>
      <c r="H9" s="155">
        <v>4585609.4000000004</v>
      </c>
      <c r="I9" s="158">
        <v>0</v>
      </c>
      <c r="J9" s="25">
        <f t="shared" si="0"/>
        <v>16128924.199999999</v>
      </c>
      <c r="K9" s="26">
        <f t="shared" si="1"/>
        <v>4585609.4000000004</v>
      </c>
      <c r="L9" s="67">
        <v>50183466.739999995</v>
      </c>
      <c r="M9" s="27">
        <f t="shared" si="2"/>
        <v>9.1376895577142847E-2</v>
      </c>
    </row>
    <row r="10" spans="1:14">
      <c r="A10" s="22">
        <v>6</v>
      </c>
      <c r="B10" s="8" t="s">
        <v>1</v>
      </c>
      <c r="C10" s="8" t="s">
        <v>24</v>
      </c>
      <c r="D10" s="156">
        <v>1.93</v>
      </c>
      <c r="E10" s="156">
        <v>1.73</v>
      </c>
      <c r="F10" s="156">
        <v>1.07</v>
      </c>
      <c r="G10" s="155">
        <v>14059200.08</v>
      </c>
      <c r="H10" s="155">
        <v>-3571961.77</v>
      </c>
      <c r="I10" s="158">
        <v>1</v>
      </c>
      <c r="J10" s="25">
        <f t="shared" si="0"/>
        <v>14059200.08</v>
      </c>
      <c r="K10" s="26">
        <f t="shared" si="1"/>
        <v>-3571961.77</v>
      </c>
      <c r="L10" s="67">
        <v>102279896.88000003</v>
      </c>
      <c r="M10" s="27">
        <f t="shared" si="2"/>
        <v>-3.492340018870773E-2</v>
      </c>
    </row>
    <row r="11" spans="1:14">
      <c r="A11" s="22">
        <v>7</v>
      </c>
      <c r="B11" s="8" t="s">
        <v>1</v>
      </c>
      <c r="C11" s="8" t="s">
        <v>25</v>
      </c>
      <c r="D11" s="156">
        <v>2.14</v>
      </c>
      <c r="E11" s="156">
        <v>1.9</v>
      </c>
      <c r="F11" s="156">
        <v>1.44</v>
      </c>
      <c r="G11" s="155">
        <v>22257688.670000002</v>
      </c>
      <c r="H11" s="155">
        <v>-11800823.859999999</v>
      </c>
      <c r="I11" s="158">
        <v>1</v>
      </c>
      <c r="J11" s="25">
        <f t="shared" si="0"/>
        <v>22257688.670000002</v>
      </c>
      <c r="K11" s="26">
        <f t="shared" si="1"/>
        <v>-11800823.859999999</v>
      </c>
      <c r="L11" s="67">
        <v>117261560.06000003</v>
      </c>
      <c r="M11" s="27">
        <f t="shared" si="2"/>
        <v>-0.10063676326634056</v>
      </c>
    </row>
    <row r="12" spans="1:14">
      <c r="A12" s="22">
        <v>8</v>
      </c>
      <c r="B12" s="8" t="s">
        <v>1</v>
      </c>
      <c r="C12" s="8" t="s">
        <v>26</v>
      </c>
      <c r="D12" s="156">
        <v>2.2999999999999998</v>
      </c>
      <c r="E12" s="156">
        <v>2.02</v>
      </c>
      <c r="F12" s="156">
        <v>1.26</v>
      </c>
      <c r="G12" s="155">
        <v>46293568.189999998</v>
      </c>
      <c r="H12" s="155">
        <v>9009880.0999999996</v>
      </c>
      <c r="I12" s="158">
        <v>0</v>
      </c>
      <c r="J12" s="25">
        <f t="shared" si="0"/>
        <v>46293568.189999998</v>
      </c>
      <c r="K12" s="26">
        <f t="shared" si="1"/>
        <v>9009880.0999999996</v>
      </c>
      <c r="L12" s="67">
        <v>156301350.97</v>
      </c>
      <c r="M12" s="27">
        <f t="shared" si="2"/>
        <v>5.7644288063315133E-2</v>
      </c>
    </row>
    <row r="13" spans="1:14">
      <c r="A13" s="22">
        <v>9</v>
      </c>
      <c r="B13" s="8" t="s">
        <v>1</v>
      </c>
      <c r="C13" s="8" t="s">
        <v>27</v>
      </c>
      <c r="D13" s="156">
        <v>2.7</v>
      </c>
      <c r="E13" s="156">
        <v>2.4500000000000002</v>
      </c>
      <c r="F13" s="156">
        <v>1.96</v>
      </c>
      <c r="G13" s="155">
        <v>26935486.920000002</v>
      </c>
      <c r="H13" s="155">
        <v>38664.85</v>
      </c>
      <c r="I13" s="158">
        <v>0</v>
      </c>
      <c r="J13" s="25">
        <f t="shared" si="0"/>
        <v>26935486.920000002</v>
      </c>
      <c r="K13" s="26">
        <f t="shared" si="1"/>
        <v>38664.85</v>
      </c>
      <c r="L13" s="67">
        <v>83246698.689999983</v>
      </c>
      <c r="M13" s="27">
        <f t="shared" si="2"/>
        <v>4.644610610203647E-4</v>
      </c>
    </row>
    <row r="14" spans="1:14">
      <c r="A14" s="22">
        <v>10</v>
      </c>
      <c r="B14" s="8" t="s">
        <v>1</v>
      </c>
      <c r="C14" s="8" t="s">
        <v>28</v>
      </c>
      <c r="D14" s="156">
        <v>3.91</v>
      </c>
      <c r="E14" s="156">
        <v>3.42</v>
      </c>
      <c r="F14" s="156">
        <v>2.83</v>
      </c>
      <c r="G14" s="155">
        <v>32393820.989999998</v>
      </c>
      <c r="H14" s="155">
        <v>42978628.43</v>
      </c>
      <c r="I14" s="158">
        <v>0</v>
      </c>
      <c r="J14" s="25">
        <f t="shared" si="0"/>
        <v>32393820.989999998</v>
      </c>
      <c r="K14" s="26">
        <f t="shared" si="1"/>
        <v>42978628.43</v>
      </c>
      <c r="L14" s="67">
        <v>89229401.910000041</v>
      </c>
      <c r="M14" s="27">
        <f t="shared" si="2"/>
        <v>0.48166442349742272</v>
      </c>
    </row>
    <row r="15" spans="1:14">
      <c r="A15" s="22">
        <v>11</v>
      </c>
      <c r="B15" s="8" t="s">
        <v>1</v>
      </c>
      <c r="C15" s="8" t="s">
        <v>29</v>
      </c>
      <c r="D15" s="156">
        <v>0.73</v>
      </c>
      <c r="E15" s="156">
        <v>0.6</v>
      </c>
      <c r="F15" s="156">
        <v>0.26</v>
      </c>
      <c r="G15" s="155">
        <v>-19440261.449999999</v>
      </c>
      <c r="H15" s="155">
        <v>-5281193.9000000004</v>
      </c>
      <c r="I15" s="158">
        <v>7</v>
      </c>
      <c r="J15" s="25">
        <f t="shared" si="0"/>
        <v>-19440261.449999999</v>
      </c>
      <c r="K15" s="26">
        <f t="shared" si="1"/>
        <v>-5281193.9000000004</v>
      </c>
      <c r="L15" s="67">
        <v>212207971.30999997</v>
      </c>
      <c r="M15" s="27">
        <f t="shared" si="2"/>
        <v>-2.4886878034779705E-2</v>
      </c>
    </row>
    <row r="16" spans="1:14">
      <c r="A16" s="22">
        <v>12</v>
      </c>
      <c r="B16" s="8" t="s">
        <v>1</v>
      </c>
      <c r="C16" s="8" t="s">
        <v>30</v>
      </c>
      <c r="D16" s="156">
        <v>2.46</v>
      </c>
      <c r="E16" s="156">
        <v>1.89</v>
      </c>
      <c r="F16" s="156">
        <v>1.34</v>
      </c>
      <c r="G16" s="155">
        <v>8214184.9199999999</v>
      </c>
      <c r="H16" s="155">
        <v>1568943.59</v>
      </c>
      <c r="I16" s="158">
        <v>0</v>
      </c>
      <c r="J16" s="25">
        <f t="shared" si="0"/>
        <v>8214184.9199999999</v>
      </c>
      <c r="K16" s="26">
        <f t="shared" si="1"/>
        <v>1568943.59</v>
      </c>
      <c r="L16" s="67">
        <v>29069126.099999994</v>
      </c>
      <c r="M16" s="27">
        <f t="shared" si="2"/>
        <v>5.3972850253657965E-2</v>
      </c>
    </row>
    <row r="17" spans="1:13">
      <c r="A17" s="28"/>
      <c r="B17" s="29" t="s">
        <v>31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43">
        <f>STDEV(M5:M16)</f>
        <v>0.14662073988721894</v>
      </c>
    </row>
    <row r="18" spans="1:13">
      <c r="A18" s="22">
        <v>13</v>
      </c>
      <c r="B18" s="8" t="s">
        <v>2</v>
      </c>
      <c r="C18" s="8" t="s">
        <v>32</v>
      </c>
      <c r="D18" s="159">
        <v>1.38</v>
      </c>
      <c r="E18" s="159">
        <v>1.1299999999999999</v>
      </c>
      <c r="F18" s="159">
        <v>0.57999999999999996</v>
      </c>
      <c r="G18" s="157">
        <v>55036991.310000002</v>
      </c>
      <c r="H18" s="157">
        <v>57536608.32</v>
      </c>
      <c r="I18" s="24">
        <v>2</v>
      </c>
      <c r="J18" s="25">
        <f t="shared" si="0"/>
        <v>55036991.310000002</v>
      </c>
      <c r="K18" s="26">
        <f t="shared" si="1"/>
        <v>57536608.32</v>
      </c>
      <c r="L18" s="67">
        <v>444470716.94999999</v>
      </c>
      <c r="M18" s="27">
        <f t="shared" ref="M18:M69" si="3">K18/L18</f>
        <v>0.12944971654110676</v>
      </c>
    </row>
    <row r="19" spans="1:13">
      <c r="A19" s="22">
        <v>14</v>
      </c>
      <c r="B19" s="8" t="s">
        <v>2</v>
      </c>
      <c r="C19" s="8" t="s">
        <v>33</v>
      </c>
      <c r="D19" s="159">
        <v>2.62</v>
      </c>
      <c r="E19" s="159">
        <v>2.33</v>
      </c>
      <c r="F19" s="159">
        <v>2</v>
      </c>
      <c r="G19" s="157">
        <v>27320923.140000001</v>
      </c>
      <c r="H19" s="157">
        <v>3519470.39</v>
      </c>
      <c r="I19" s="24">
        <v>0</v>
      </c>
      <c r="J19" s="25">
        <f t="shared" si="0"/>
        <v>27320923.140000001</v>
      </c>
      <c r="K19" s="26">
        <f t="shared" si="1"/>
        <v>3519470.39</v>
      </c>
      <c r="L19" s="67">
        <v>93076769.590000004</v>
      </c>
      <c r="M19" s="27">
        <f t="shared" si="3"/>
        <v>3.7812554147540221E-2</v>
      </c>
    </row>
    <row r="20" spans="1:13">
      <c r="A20" s="22">
        <v>15</v>
      </c>
      <c r="B20" s="8" t="s">
        <v>2</v>
      </c>
      <c r="C20" s="8" t="s">
        <v>34</v>
      </c>
      <c r="D20" s="159">
        <v>1.48</v>
      </c>
      <c r="E20" s="159">
        <v>1.33</v>
      </c>
      <c r="F20" s="159">
        <v>0.99</v>
      </c>
      <c r="G20" s="157">
        <v>14843250.369999999</v>
      </c>
      <c r="H20" s="157">
        <v>-5476541.3700000001</v>
      </c>
      <c r="I20" s="24">
        <v>2</v>
      </c>
      <c r="J20" s="25">
        <f t="shared" si="0"/>
        <v>14843250.369999999</v>
      </c>
      <c r="K20" s="26">
        <f t="shared" si="1"/>
        <v>-5476541.3700000001</v>
      </c>
      <c r="L20" s="67">
        <v>117761627.87</v>
      </c>
      <c r="M20" s="27">
        <f t="shared" si="3"/>
        <v>-4.6505313055333189E-2</v>
      </c>
    </row>
    <row r="21" spans="1:13">
      <c r="A21" s="22">
        <v>16</v>
      </c>
      <c r="B21" s="8" t="s">
        <v>2</v>
      </c>
      <c r="C21" s="8" t="s">
        <v>35</v>
      </c>
      <c r="D21" s="159">
        <v>2.2599999999999998</v>
      </c>
      <c r="E21" s="159">
        <v>2.0699999999999998</v>
      </c>
      <c r="F21" s="159">
        <v>1.07</v>
      </c>
      <c r="G21" s="157">
        <v>48875281.149999999</v>
      </c>
      <c r="H21" s="157">
        <v>5039250.25</v>
      </c>
      <c r="I21" s="24">
        <v>0</v>
      </c>
      <c r="J21" s="25">
        <f t="shared" si="0"/>
        <v>48875281.149999999</v>
      </c>
      <c r="K21" s="26">
        <f t="shared" si="1"/>
        <v>5039250.25</v>
      </c>
      <c r="L21" s="67">
        <v>180081502.87999994</v>
      </c>
      <c r="M21" s="27">
        <f t="shared" si="3"/>
        <v>2.7983164119626331E-2</v>
      </c>
    </row>
    <row r="22" spans="1:13">
      <c r="A22" s="22">
        <v>17</v>
      </c>
      <c r="B22" s="8" t="s">
        <v>2</v>
      </c>
      <c r="C22" s="8" t="s">
        <v>36</v>
      </c>
      <c r="D22" s="159">
        <v>3.58</v>
      </c>
      <c r="E22" s="159">
        <v>3.3</v>
      </c>
      <c r="F22" s="159">
        <v>2.2200000000000002</v>
      </c>
      <c r="G22" s="157">
        <v>34968170.189999998</v>
      </c>
      <c r="H22" s="157">
        <v>9173877.3200000003</v>
      </c>
      <c r="I22" s="24">
        <v>0</v>
      </c>
      <c r="J22" s="25">
        <f t="shared" si="0"/>
        <v>34968170.189999998</v>
      </c>
      <c r="K22" s="26">
        <f t="shared" si="1"/>
        <v>9173877.3200000003</v>
      </c>
      <c r="L22" s="67">
        <v>88266415.380000025</v>
      </c>
      <c r="M22" s="27">
        <f t="shared" si="3"/>
        <v>0.10393395132797788</v>
      </c>
    </row>
    <row r="23" spans="1:13">
      <c r="A23" s="22">
        <v>18</v>
      </c>
      <c r="B23" s="8" t="s">
        <v>2</v>
      </c>
      <c r="C23" s="8" t="s">
        <v>37</v>
      </c>
      <c r="D23" s="159">
        <v>2.58</v>
      </c>
      <c r="E23" s="159">
        <v>2.1</v>
      </c>
      <c r="F23" s="159">
        <v>1.72</v>
      </c>
      <c r="G23" s="157">
        <v>25558484.399999999</v>
      </c>
      <c r="H23" s="157">
        <v>7204778.75</v>
      </c>
      <c r="I23" s="24">
        <v>0</v>
      </c>
      <c r="J23" s="25">
        <f t="shared" si="0"/>
        <v>25558484.399999999</v>
      </c>
      <c r="K23" s="26">
        <f t="shared" si="1"/>
        <v>7204778.75</v>
      </c>
      <c r="L23" s="67">
        <v>90124411.769999996</v>
      </c>
      <c r="M23" s="27">
        <f t="shared" si="3"/>
        <v>7.9942588345395207E-2</v>
      </c>
    </row>
    <row r="24" spans="1:13">
      <c r="A24" s="22">
        <v>19</v>
      </c>
      <c r="B24" s="8" t="s">
        <v>2</v>
      </c>
      <c r="C24" s="8" t="s">
        <v>38</v>
      </c>
      <c r="D24" s="159">
        <v>1.61</v>
      </c>
      <c r="E24" s="159">
        <v>1.37</v>
      </c>
      <c r="F24" s="159">
        <v>1.0900000000000001</v>
      </c>
      <c r="G24" s="157">
        <v>14928237.279999999</v>
      </c>
      <c r="H24" s="157">
        <v>4039851.63</v>
      </c>
      <c r="I24" s="24">
        <v>0</v>
      </c>
      <c r="J24" s="25">
        <f t="shared" si="0"/>
        <v>14928237.279999999</v>
      </c>
      <c r="K24" s="26">
        <f t="shared" si="1"/>
        <v>4039851.63</v>
      </c>
      <c r="L24" s="67">
        <v>76340459.270000011</v>
      </c>
      <c r="M24" s="27">
        <f t="shared" si="3"/>
        <v>5.2918880350351333E-2</v>
      </c>
    </row>
    <row r="25" spans="1:13">
      <c r="A25" s="22">
        <v>20</v>
      </c>
      <c r="B25" s="8" t="s">
        <v>2</v>
      </c>
      <c r="C25" s="8" t="s">
        <v>39</v>
      </c>
      <c r="D25" s="159">
        <v>1.54</v>
      </c>
      <c r="E25" s="159">
        <v>1.38</v>
      </c>
      <c r="F25" s="159">
        <v>1.21</v>
      </c>
      <c r="G25" s="157">
        <v>8468194.8699999992</v>
      </c>
      <c r="H25" s="157">
        <v>-33888.53</v>
      </c>
      <c r="I25" s="24">
        <v>1</v>
      </c>
      <c r="J25" s="25">
        <f t="shared" si="0"/>
        <v>8468194.8699999992</v>
      </c>
      <c r="K25" s="26">
        <f t="shared" si="1"/>
        <v>-33888.53</v>
      </c>
      <c r="L25" s="67">
        <v>44958944.760000005</v>
      </c>
      <c r="M25" s="27">
        <f t="shared" si="3"/>
        <v>-7.5376613443451279E-4</v>
      </c>
    </row>
    <row r="26" spans="1:13">
      <c r="A26" s="28"/>
      <c r="B26" s="29" t="s">
        <v>40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43">
        <f>STDEV(M18:M25)</f>
        <v>5.6845345145382482E-2</v>
      </c>
    </row>
    <row r="27" spans="1:13">
      <c r="A27" s="22">
        <v>21</v>
      </c>
      <c r="B27" s="8" t="s">
        <v>3</v>
      </c>
      <c r="C27" s="8" t="s">
        <v>41</v>
      </c>
      <c r="D27" s="23">
        <v>1.32</v>
      </c>
      <c r="E27" s="23">
        <v>1.21</v>
      </c>
      <c r="F27" s="23">
        <v>0.4</v>
      </c>
      <c r="G27" s="23">
        <v>103521876.70999999</v>
      </c>
      <c r="H27" s="23">
        <v>66902512.219999999</v>
      </c>
      <c r="I27" s="24">
        <v>2</v>
      </c>
      <c r="J27" s="25">
        <f t="shared" si="0"/>
        <v>103521876.70999999</v>
      </c>
      <c r="K27" s="26">
        <f t="shared" si="1"/>
        <v>66902512.219999999</v>
      </c>
      <c r="L27" s="67">
        <v>1012841175.4900004</v>
      </c>
      <c r="M27" s="27">
        <f t="shared" si="3"/>
        <v>6.6054297395278558E-2</v>
      </c>
    </row>
    <row r="28" spans="1:13">
      <c r="A28" s="22">
        <v>22</v>
      </c>
      <c r="B28" s="8" t="s">
        <v>3</v>
      </c>
      <c r="C28" s="8" t="s">
        <v>42</v>
      </c>
      <c r="D28" s="23">
        <v>3.03</v>
      </c>
      <c r="E28" s="23">
        <v>2.76</v>
      </c>
      <c r="F28" s="23">
        <v>1.72</v>
      </c>
      <c r="G28" s="23">
        <v>19207390.280000001</v>
      </c>
      <c r="H28" s="23">
        <v>8696055.8200000003</v>
      </c>
      <c r="I28" s="24">
        <v>0</v>
      </c>
      <c r="J28" s="25">
        <f t="shared" si="0"/>
        <v>19207390.280000001</v>
      </c>
      <c r="K28" s="26">
        <f t="shared" si="1"/>
        <v>8696055.8200000003</v>
      </c>
      <c r="L28" s="67">
        <v>65793298.049999967</v>
      </c>
      <c r="M28" s="27">
        <f t="shared" si="3"/>
        <v>0.13217236523682679</v>
      </c>
    </row>
    <row r="29" spans="1:13">
      <c r="A29" s="22">
        <v>23</v>
      </c>
      <c r="B29" s="8" t="s">
        <v>3</v>
      </c>
      <c r="C29" s="8" t="s">
        <v>43</v>
      </c>
      <c r="D29" s="23">
        <v>3.03</v>
      </c>
      <c r="E29" s="23">
        <v>2.41</v>
      </c>
      <c r="F29" s="23">
        <v>1.85</v>
      </c>
      <c r="G29" s="23">
        <v>35861918.899999999</v>
      </c>
      <c r="H29" s="23">
        <v>-4686917.59</v>
      </c>
      <c r="I29" s="24">
        <v>1</v>
      </c>
      <c r="J29" s="25">
        <f t="shared" si="0"/>
        <v>35861918.899999999</v>
      </c>
      <c r="K29" s="26">
        <f t="shared" si="1"/>
        <v>-4686917.59</v>
      </c>
      <c r="L29" s="67">
        <v>122069632.80000003</v>
      </c>
      <c r="M29" s="27">
        <f t="shared" si="3"/>
        <v>-3.8395442687036568E-2</v>
      </c>
    </row>
    <row r="30" spans="1:13">
      <c r="A30" s="22">
        <v>24</v>
      </c>
      <c r="B30" s="8" t="s">
        <v>3</v>
      </c>
      <c r="C30" s="8" t="s">
        <v>44</v>
      </c>
      <c r="D30" s="23">
        <v>1.61</v>
      </c>
      <c r="E30" s="23">
        <v>1.43</v>
      </c>
      <c r="F30" s="23">
        <v>1.1599999999999999</v>
      </c>
      <c r="G30" s="23">
        <v>17876332.469999999</v>
      </c>
      <c r="H30" s="23">
        <v>1455134.44</v>
      </c>
      <c r="I30" s="24">
        <v>0</v>
      </c>
      <c r="J30" s="25">
        <f t="shared" si="0"/>
        <v>17876332.469999999</v>
      </c>
      <c r="K30" s="26">
        <f t="shared" si="1"/>
        <v>1455134.44</v>
      </c>
      <c r="L30" s="67">
        <v>100112072.03999999</v>
      </c>
      <c r="M30" s="27">
        <f t="shared" si="3"/>
        <v>1.4535054667718773E-2</v>
      </c>
    </row>
    <row r="31" spans="1:13">
      <c r="A31" s="22">
        <v>25</v>
      </c>
      <c r="B31" s="8" t="s">
        <v>3</v>
      </c>
      <c r="C31" s="8" t="s">
        <v>45</v>
      </c>
      <c r="D31" s="23">
        <v>2.14</v>
      </c>
      <c r="E31" s="23">
        <v>1.85</v>
      </c>
      <c r="F31" s="23">
        <v>1.44</v>
      </c>
      <c r="G31" s="23">
        <v>9465048.5600000005</v>
      </c>
      <c r="H31" s="23">
        <v>7837443.25</v>
      </c>
      <c r="I31" s="24">
        <v>0</v>
      </c>
      <c r="J31" s="25">
        <f t="shared" si="0"/>
        <v>9465048.5600000005</v>
      </c>
      <c r="K31" s="26">
        <f t="shared" si="1"/>
        <v>7837443.25</v>
      </c>
      <c r="L31" s="67">
        <v>42761887.519999996</v>
      </c>
      <c r="M31" s="27">
        <f t="shared" si="3"/>
        <v>0.18328104077104596</v>
      </c>
    </row>
    <row r="32" spans="1:13">
      <c r="A32" s="22">
        <v>26</v>
      </c>
      <c r="B32" s="8" t="s">
        <v>3</v>
      </c>
      <c r="C32" s="8" t="s">
        <v>46</v>
      </c>
      <c r="D32" s="23">
        <v>2.2999999999999998</v>
      </c>
      <c r="E32" s="23">
        <v>2.04</v>
      </c>
      <c r="F32" s="23">
        <v>1.56</v>
      </c>
      <c r="G32" s="23">
        <v>12022429.439999999</v>
      </c>
      <c r="H32" s="23">
        <v>5669248.5499999998</v>
      </c>
      <c r="I32" s="24">
        <v>0</v>
      </c>
      <c r="J32" s="25">
        <f t="shared" si="0"/>
        <v>12022429.439999999</v>
      </c>
      <c r="K32" s="26">
        <f t="shared" si="1"/>
        <v>5669248.5499999998</v>
      </c>
      <c r="L32" s="67">
        <v>61468800.119999982</v>
      </c>
      <c r="M32" s="27">
        <f t="shared" si="3"/>
        <v>9.2229692769867616E-2</v>
      </c>
    </row>
    <row r="33" spans="1:13">
      <c r="A33" s="22">
        <v>27</v>
      </c>
      <c r="B33" s="8" t="s">
        <v>3</v>
      </c>
      <c r="C33" s="8" t="s">
        <v>47</v>
      </c>
      <c r="D33" s="23">
        <v>3.27</v>
      </c>
      <c r="E33" s="23">
        <v>2.86</v>
      </c>
      <c r="F33" s="23">
        <v>2.13</v>
      </c>
      <c r="G33" s="23">
        <v>21697797.600000001</v>
      </c>
      <c r="H33" s="23">
        <v>-726609.41</v>
      </c>
      <c r="I33" s="24">
        <v>1</v>
      </c>
      <c r="J33" s="25">
        <f t="shared" si="0"/>
        <v>21697797.600000001</v>
      </c>
      <c r="K33" s="26">
        <f t="shared" si="1"/>
        <v>-726609.41</v>
      </c>
      <c r="L33" s="67">
        <v>72564357.280000001</v>
      </c>
      <c r="M33" s="27">
        <f t="shared" si="3"/>
        <v>-1.001331007723631E-2</v>
      </c>
    </row>
    <row r="34" spans="1:13">
      <c r="A34" s="22">
        <v>28</v>
      </c>
      <c r="B34" s="8" t="s">
        <v>3</v>
      </c>
      <c r="C34" s="8" t="s">
        <v>48</v>
      </c>
      <c r="D34" s="23">
        <v>1.06</v>
      </c>
      <c r="E34" s="23">
        <v>0.78</v>
      </c>
      <c r="F34" s="23">
        <v>0.4</v>
      </c>
      <c r="G34" s="23">
        <v>3848127.8</v>
      </c>
      <c r="H34" s="23">
        <v>-11856621.140000001</v>
      </c>
      <c r="I34" s="24">
        <v>5</v>
      </c>
      <c r="J34" s="25">
        <f t="shared" si="0"/>
        <v>3848127.8</v>
      </c>
      <c r="K34" s="26">
        <f t="shared" si="1"/>
        <v>-11856621.140000001</v>
      </c>
      <c r="L34" s="67">
        <v>240614819.63000005</v>
      </c>
      <c r="M34" s="27">
        <f t="shared" si="3"/>
        <v>-4.9276354458267571E-2</v>
      </c>
    </row>
    <row r="35" spans="1:13">
      <c r="A35" s="22">
        <v>29</v>
      </c>
      <c r="B35" s="8" t="s">
        <v>3</v>
      </c>
      <c r="C35" s="8" t="s">
        <v>49</v>
      </c>
      <c r="D35" s="23">
        <v>1.42</v>
      </c>
      <c r="E35" s="23">
        <v>1.1599999999999999</v>
      </c>
      <c r="F35" s="23">
        <v>0.66</v>
      </c>
      <c r="G35" s="23">
        <v>6395157.6699999999</v>
      </c>
      <c r="H35" s="23">
        <v>5107351.95</v>
      </c>
      <c r="I35" s="24">
        <v>2</v>
      </c>
      <c r="J35" s="25">
        <f t="shared" si="0"/>
        <v>6395157.6699999999</v>
      </c>
      <c r="K35" s="26">
        <f t="shared" si="1"/>
        <v>5107351.95</v>
      </c>
      <c r="L35" s="67">
        <v>73221301.819999978</v>
      </c>
      <c r="M35" s="27">
        <f t="shared" si="3"/>
        <v>6.9752269121838475E-2</v>
      </c>
    </row>
    <row r="36" spans="1:13">
      <c r="A36" s="22">
        <v>30</v>
      </c>
      <c r="B36" s="8" t="s">
        <v>3</v>
      </c>
      <c r="C36" s="8" t="s">
        <v>50</v>
      </c>
      <c r="D36" s="23">
        <v>1.45</v>
      </c>
      <c r="E36" s="23">
        <v>1.29</v>
      </c>
      <c r="F36" s="23">
        <v>0.66</v>
      </c>
      <c r="G36" s="23">
        <v>8086644.5</v>
      </c>
      <c r="H36" s="23">
        <v>2219073.9300000002</v>
      </c>
      <c r="I36" s="24">
        <v>2</v>
      </c>
      <c r="J36" s="25">
        <f t="shared" si="0"/>
        <v>8086644.5</v>
      </c>
      <c r="K36" s="26">
        <f t="shared" si="1"/>
        <v>2219073.9300000002</v>
      </c>
      <c r="L36" s="67">
        <v>67272481.220000014</v>
      </c>
      <c r="M36" s="27">
        <f t="shared" si="3"/>
        <v>3.2986354743524349E-2</v>
      </c>
    </row>
    <row r="37" spans="1:13">
      <c r="A37" s="22">
        <v>31</v>
      </c>
      <c r="B37" s="8" t="s">
        <v>3</v>
      </c>
      <c r="C37" s="8" t="s">
        <v>51</v>
      </c>
      <c r="D37" s="23">
        <v>2.77</v>
      </c>
      <c r="E37" s="23">
        <v>2.52</v>
      </c>
      <c r="F37" s="23">
        <v>1.86</v>
      </c>
      <c r="G37" s="23">
        <v>33456552.07</v>
      </c>
      <c r="H37" s="23">
        <v>2298329.7599999998</v>
      </c>
      <c r="I37" s="24">
        <v>0</v>
      </c>
      <c r="J37" s="25">
        <f t="shared" si="0"/>
        <v>33456552.07</v>
      </c>
      <c r="K37" s="26">
        <f t="shared" si="1"/>
        <v>2298329.7599999998</v>
      </c>
      <c r="L37" s="67">
        <v>88960800.300000027</v>
      </c>
      <c r="M37" s="27">
        <f t="shared" si="3"/>
        <v>2.5835308947866998E-2</v>
      </c>
    </row>
    <row r="38" spans="1:13">
      <c r="A38" s="22">
        <v>32</v>
      </c>
      <c r="B38" s="8" t="s">
        <v>3</v>
      </c>
      <c r="C38" s="8" t="s">
        <v>52</v>
      </c>
      <c r="D38" s="23">
        <v>1.06</v>
      </c>
      <c r="E38" s="23">
        <v>0.89</v>
      </c>
      <c r="F38" s="23">
        <v>0.52</v>
      </c>
      <c r="G38" s="23">
        <v>2502184.7599999998</v>
      </c>
      <c r="H38" s="23">
        <v>-4074377.13</v>
      </c>
      <c r="I38" s="24">
        <v>4</v>
      </c>
      <c r="J38" s="25">
        <f t="shared" si="0"/>
        <v>2502184.7599999998</v>
      </c>
      <c r="K38" s="26">
        <f t="shared" si="1"/>
        <v>-4074377.13</v>
      </c>
      <c r="L38" s="67">
        <v>153224506.19000003</v>
      </c>
      <c r="M38" s="27">
        <f t="shared" si="3"/>
        <v>-2.6590897443961925E-2</v>
      </c>
    </row>
    <row r="39" spans="1:13">
      <c r="A39" s="22">
        <v>33</v>
      </c>
      <c r="B39" s="8" t="s">
        <v>3</v>
      </c>
      <c r="C39" s="8" t="s">
        <v>53</v>
      </c>
      <c r="D39" s="23">
        <v>5.35</v>
      </c>
      <c r="E39" s="23">
        <v>5.12</v>
      </c>
      <c r="F39" s="23">
        <v>4.25</v>
      </c>
      <c r="G39" s="23">
        <v>59680516.270000003</v>
      </c>
      <c r="H39" s="23">
        <v>5427651.1900000004</v>
      </c>
      <c r="I39" s="24">
        <v>0</v>
      </c>
      <c r="J39" s="25">
        <f t="shared" si="0"/>
        <v>59680516.270000003</v>
      </c>
      <c r="K39" s="26">
        <f t="shared" si="1"/>
        <v>5427651.1900000004</v>
      </c>
      <c r="L39" s="67">
        <v>70561344.560000047</v>
      </c>
      <c r="M39" s="27">
        <f t="shared" si="3"/>
        <v>7.6921028416411977E-2</v>
      </c>
    </row>
    <row r="40" spans="1:13">
      <c r="A40" s="22">
        <v>34</v>
      </c>
      <c r="B40" s="8" t="s">
        <v>3</v>
      </c>
      <c r="C40" s="8" t="s">
        <v>54</v>
      </c>
      <c r="D40" s="23">
        <v>1.74</v>
      </c>
      <c r="E40" s="23">
        <v>1.46</v>
      </c>
      <c r="F40" s="23">
        <v>0.86</v>
      </c>
      <c r="G40" s="23">
        <v>8287148.1500000004</v>
      </c>
      <c r="H40" s="23">
        <v>6595897.96</v>
      </c>
      <c r="I40" s="24">
        <v>0</v>
      </c>
      <c r="J40" s="25">
        <f t="shared" si="0"/>
        <v>8287148.1500000004</v>
      </c>
      <c r="K40" s="26">
        <f t="shared" si="1"/>
        <v>6595897.96</v>
      </c>
      <c r="L40" s="67">
        <v>48399530.480000012</v>
      </c>
      <c r="M40" s="27">
        <f t="shared" si="3"/>
        <v>0.13628020550169598</v>
      </c>
    </row>
    <row r="41" spans="1:13">
      <c r="A41" s="28"/>
      <c r="B41" s="29" t="s">
        <v>55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43">
        <f>STDEV(M27:M40)</f>
        <v>7.0373989837738155E-2</v>
      </c>
    </row>
    <row r="42" spans="1:13">
      <c r="A42" s="22">
        <v>35</v>
      </c>
      <c r="B42" s="8" t="s">
        <v>4</v>
      </c>
      <c r="C42" s="8" t="s">
        <v>56</v>
      </c>
      <c r="D42" s="23">
        <v>1.27</v>
      </c>
      <c r="E42" s="23">
        <v>1.01</v>
      </c>
      <c r="F42" s="23">
        <v>0.4</v>
      </c>
      <c r="G42" s="23">
        <v>177144759.94999999</v>
      </c>
      <c r="H42" s="23">
        <v>197101486.83000001</v>
      </c>
      <c r="I42" s="24">
        <v>2</v>
      </c>
      <c r="J42" s="25">
        <f t="shared" si="0"/>
        <v>177144759.94999999</v>
      </c>
      <c r="K42" s="26">
        <f t="shared" si="1"/>
        <v>197101486.83000001</v>
      </c>
      <c r="L42" s="67">
        <v>1830163200.2800002</v>
      </c>
      <c r="M42" s="27">
        <f t="shared" si="3"/>
        <v>0.1076961261158814</v>
      </c>
    </row>
    <row r="43" spans="1:13">
      <c r="A43" s="22">
        <v>36</v>
      </c>
      <c r="B43" s="8" t="s">
        <v>4</v>
      </c>
      <c r="C43" s="8" t="s">
        <v>57</v>
      </c>
      <c r="D43" s="23">
        <v>1.69</v>
      </c>
      <c r="E43" s="23">
        <v>1.38</v>
      </c>
      <c r="F43" s="23">
        <v>0.97</v>
      </c>
      <c r="G43" s="23">
        <v>10226965.84</v>
      </c>
      <c r="H43" s="23">
        <v>1980386.96</v>
      </c>
      <c r="I43" s="24">
        <v>0</v>
      </c>
      <c r="J43" s="25">
        <f t="shared" si="0"/>
        <v>10226965.84</v>
      </c>
      <c r="K43" s="26">
        <f t="shared" si="1"/>
        <v>1980386.96</v>
      </c>
      <c r="L43" s="67">
        <v>81702693.679999992</v>
      </c>
      <c r="M43" s="27">
        <f t="shared" si="3"/>
        <v>2.4238943305302296E-2</v>
      </c>
    </row>
    <row r="44" spans="1:13">
      <c r="A44" s="22">
        <v>37</v>
      </c>
      <c r="B44" s="8" t="s">
        <v>4</v>
      </c>
      <c r="C44" s="8" t="s">
        <v>58</v>
      </c>
      <c r="D44" s="23">
        <v>1.94</v>
      </c>
      <c r="E44" s="23">
        <v>1.79</v>
      </c>
      <c r="F44" s="23">
        <v>1.56</v>
      </c>
      <c r="G44" s="23">
        <v>16565298.5</v>
      </c>
      <c r="H44" s="23">
        <v>-1985289.21</v>
      </c>
      <c r="I44" s="24">
        <v>1</v>
      </c>
      <c r="J44" s="25">
        <f t="shared" si="0"/>
        <v>16565298.5</v>
      </c>
      <c r="K44" s="26">
        <f t="shared" si="1"/>
        <v>-1985289.21</v>
      </c>
      <c r="L44" s="67">
        <v>60602630.279999979</v>
      </c>
      <c r="M44" s="27">
        <f t="shared" si="3"/>
        <v>-3.2759126143988231E-2</v>
      </c>
    </row>
    <row r="45" spans="1:13">
      <c r="A45" s="22">
        <v>38</v>
      </c>
      <c r="B45" s="8" t="s">
        <v>4</v>
      </c>
      <c r="C45" s="8" t="s">
        <v>59</v>
      </c>
      <c r="D45" s="23">
        <v>1.1399999999999999</v>
      </c>
      <c r="E45" s="23">
        <v>0.79</v>
      </c>
      <c r="F45" s="23">
        <v>0.35</v>
      </c>
      <c r="G45" s="23">
        <v>9770779.0999999996</v>
      </c>
      <c r="H45" s="23">
        <v>11047196.24</v>
      </c>
      <c r="I45" s="24">
        <v>3</v>
      </c>
      <c r="J45" s="25">
        <f t="shared" si="0"/>
        <v>9770779.0999999996</v>
      </c>
      <c r="K45" s="26">
        <f t="shared" si="1"/>
        <v>11047196.24</v>
      </c>
      <c r="L45" s="67">
        <v>163395342.50999999</v>
      </c>
      <c r="M45" s="27">
        <f t="shared" si="3"/>
        <v>6.7610227258000935E-2</v>
      </c>
    </row>
    <row r="46" spans="1:13">
      <c r="A46" s="22">
        <v>39</v>
      </c>
      <c r="B46" s="8" t="s">
        <v>4</v>
      </c>
      <c r="C46" s="8" t="s">
        <v>60</v>
      </c>
      <c r="D46" s="23">
        <v>0.88</v>
      </c>
      <c r="E46" s="23">
        <v>0.68</v>
      </c>
      <c r="F46" s="23">
        <v>0.27</v>
      </c>
      <c r="G46" s="23">
        <v>-3068662.36</v>
      </c>
      <c r="H46" s="23">
        <v>1371925.62</v>
      </c>
      <c r="I46" s="24">
        <v>6</v>
      </c>
      <c r="J46" s="25">
        <f t="shared" si="0"/>
        <v>-3068662.36</v>
      </c>
      <c r="K46" s="26">
        <f t="shared" si="1"/>
        <v>1371925.62</v>
      </c>
      <c r="L46" s="67">
        <v>139955716.76999995</v>
      </c>
      <c r="M46" s="27">
        <f t="shared" si="3"/>
        <v>9.8025693530946756E-3</v>
      </c>
    </row>
    <row r="47" spans="1:13">
      <c r="A47" s="22">
        <v>40</v>
      </c>
      <c r="B47" s="8" t="s">
        <v>4</v>
      </c>
      <c r="C47" s="8" t="s">
        <v>61</v>
      </c>
      <c r="D47" s="23">
        <v>1.34</v>
      </c>
      <c r="E47" s="23">
        <v>1.04</v>
      </c>
      <c r="F47" s="23">
        <v>0.56000000000000005</v>
      </c>
      <c r="G47" s="23">
        <v>4873116</v>
      </c>
      <c r="H47" s="23">
        <v>5846084.71</v>
      </c>
      <c r="I47" s="24">
        <v>2</v>
      </c>
      <c r="J47" s="25">
        <f t="shared" si="0"/>
        <v>4873116</v>
      </c>
      <c r="K47" s="26">
        <f t="shared" si="1"/>
        <v>5846084.71</v>
      </c>
      <c r="L47" s="67">
        <v>82769520.00999999</v>
      </c>
      <c r="M47" s="27">
        <f t="shared" si="3"/>
        <v>7.063088814932951E-2</v>
      </c>
    </row>
    <row r="48" spans="1:13">
      <c r="A48" s="22">
        <v>41</v>
      </c>
      <c r="B48" s="8" t="s">
        <v>4</v>
      </c>
      <c r="C48" s="8" t="s">
        <v>62</v>
      </c>
      <c r="D48" s="23">
        <v>1.48</v>
      </c>
      <c r="E48" s="23">
        <v>1.36</v>
      </c>
      <c r="F48" s="23">
        <v>1.1399999999999999</v>
      </c>
      <c r="G48" s="23">
        <v>4551456.18</v>
      </c>
      <c r="H48" s="23">
        <v>119231.08</v>
      </c>
      <c r="I48" s="24">
        <v>1</v>
      </c>
      <c r="J48" s="25">
        <f t="shared" si="0"/>
        <v>4551456.18</v>
      </c>
      <c r="K48" s="26">
        <f t="shared" si="1"/>
        <v>119231.08</v>
      </c>
      <c r="L48" s="67">
        <v>41441599.939999998</v>
      </c>
      <c r="M48" s="27">
        <f t="shared" si="3"/>
        <v>2.8770867961812577E-3</v>
      </c>
    </row>
    <row r="49" spans="1:13">
      <c r="A49" s="22">
        <v>42</v>
      </c>
      <c r="B49" s="8" t="s">
        <v>4</v>
      </c>
      <c r="C49" s="8" t="s">
        <v>63</v>
      </c>
      <c r="D49" s="23">
        <v>1.65</v>
      </c>
      <c r="E49" s="23">
        <v>1.3</v>
      </c>
      <c r="F49" s="23">
        <v>0.55000000000000004</v>
      </c>
      <c r="G49" s="23">
        <v>35474438.439999998</v>
      </c>
      <c r="H49" s="23">
        <v>20445246.199999999</v>
      </c>
      <c r="I49" s="24">
        <v>1</v>
      </c>
      <c r="J49" s="25">
        <f t="shared" si="0"/>
        <v>35474438.439999998</v>
      </c>
      <c r="K49" s="26">
        <f t="shared" si="1"/>
        <v>20445246.199999999</v>
      </c>
      <c r="L49" s="67">
        <v>312250448.1099999</v>
      </c>
      <c r="M49" s="27">
        <f t="shared" si="3"/>
        <v>6.5477075609504096E-2</v>
      </c>
    </row>
    <row r="50" spans="1:13">
      <c r="A50" s="22">
        <v>43</v>
      </c>
      <c r="B50" s="8" t="s">
        <v>4</v>
      </c>
      <c r="C50" s="8" t="s">
        <v>64</v>
      </c>
      <c r="D50" s="23">
        <v>1.6</v>
      </c>
      <c r="E50" s="23">
        <v>1.36</v>
      </c>
      <c r="F50" s="23">
        <v>1.07</v>
      </c>
      <c r="G50" s="23">
        <v>9292305.9299999997</v>
      </c>
      <c r="H50" s="23">
        <v>271462.87</v>
      </c>
      <c r="I50" s="24">
        <v>0</v>
      </c>
      <c r="J50" s="25">
        <f t="shared" si="0"/>
        <v>9292305.9299999997</v>
      </c>
      <c r="K50" s="26">
        <f t="shared" si="1"/>
        <v>271462.87</v>
      </c>
      <c r="L50" s="67">
        <v>81765982</v>
      </c>
      <c r="M50" s="27">
        <f t="shared" si="3"/>
        <v>3.3199976733600534E-3</v>
      </c>
    </row>
    <row r="51" spans="1:13">
      <c r="A51" s="22">
        <v>44</v>
      </c>
      <c r="B51" s="8" t="s">
        <v>4</v>
      </c>
      <c r="C51" s="8" t="s">
        <v>65</v>
      </c>
      <c r="D51" s="23">
        <v>1</v>
      </c>
      <c r="E51" s="23">
        <v>0.78</v>
      </c>
      <c r="F51" s="23">
        <v>0.39</v>
      </c>
      <c r="G51" s="23">
        <v>42792.43</v>
      </c>
      <c r="H51" s="23">
        <v>6608453.6900000004</v>
      </c>
      <c r="I51" s="24">
        <v>3</v>
      </c>
      <c r="J51" s="25">
        <f t="shared" si="0"/>
        <v>42792.43</v>
      </c>
      <c r="K51" s="26">
        <f t="shared" si="1"/>
        <v>6608453.6900000004</v>
      </c>
      <c r="L51" s="67">
        <v>142567548.75000003</v>
      </c>
      <c r="M51" s="27">
        <f t="shared" si="3"/>
        <v>4.6353141005379031E-2</v>
      </c>
    </row>
    <row r="52" spans="1:13">
      <c r="A52" s="22">
        <v>45</v>
      </c>
      <c r="B52" s="8" t="s">
        <v>4</v>
      </c>
      <c r="C52" s="8" t="s">
        <v>66</v>
      </c>
      <c r="D52" s="23">
        <v>0.6</v>
      </c>
      <c r="E52" s="23">
        <v>0.34</v>
      </c>
      <c r="F52" s="23">
        <v>0.1</v>
      </c>
      <c r="G52" s="23">
        <v>-17493253.350000001</v>
      </c>
      <c r="H52" s="23">
        <v>5872180.4100000001</v>
      </c>
      <c r="I52" s="24">
        <v>6</v>
      </c>
      <c r="J52" s="25">
        <f t="shared" si="0"/>
        <v>-17493253.350000001</v>
      </c>
      <c r="K52" s="26">
        <f t="shared" si="1"/>
        <v>5872180.4100000001</v>
      </c>
      <c r="L52" s="67">
        <v>144514974.02000001</v>
      </c>
      <c r="M52" s="27">
        <f t="shared" si="3"/>
        <v>4.0633715985634304E-2</v>
      </c>
    </row>
    <row r="53" spans="1:13">
      <c r="A53" s="22">
        <v>46</v>
      </c>
      <c r="B53" s="8" t="s">
        <v>4</v>
      </c>
      <c r="C53" s="8" t="s">
        <v>67</v>
      </c>
      <c r="D53" s="23">
        <v>1.89</v>
      </c>
      <c r="E53" s="23">
        <v>1.64</v>
      </c>
      <c r="F53" s="23">
        <v>1.37</v>
      </c>
      <c r="G53" s="23">
        <v>11826516.43</v>
      </c>
      <c r="H53" s="23">
        <v>830412.28</v>
      </c>
      <c r="I53" s="24">
        <v>0</v>
      </c>
      <c r="J53" s="25">
        <f t="shared" si="0"/>
        <v>11826516.43</v>
      </c>
      <c r="K53" s="26">
        <f t="shared" si="1"/>
        <v>830412.28</v>
      </c>
      <c r="L53" s="67">
        <v>73010251.490000024</v>
      </c>
      <c r="M53" s="27">
        <f t="shared" si="3"/>
        <v>1.1373913430687728E-2</v>
      </c>
    </row>
    <row r="54" spans="1:13">
      <c r="A54" s="22">
        <v>47</v>
      </c>
      <c r="B54" s="8" t="s">
        <v>4</v>
      </c>
      <c r="C54" s="8" t="s">
        <v>68</v>
      </c>
      <c r="D54" s="23">
        <v>1.1000000000000001</v>
      </c>
      <c r="E54" s="23">
        <v>0.95</v>
      </c>
      <c r="F54" s="23">
        <v>0.66</v>
      </c>
      <c r="G54" s="23">
        <v>1427048.14</v>
      </c>
      <c r="H54" s="23">
        <v>-741373.69</v>
      </c>
      <c r="I54" s="24">
        <v>4</v>
      </c>
      <c r="J54" s="25">
        <f t="shared" si="0"/>
        <v>1427048.14</v>
      </c>
      <c r="K54" s="26">
        <f t="shared" si="1"/>
        <v>-741373.69</v>
      </c>
      <c r="L54" s="67">
        <v>54504601.340000011</v>
      </c>
      <c r="M54" s="27">
        <f t="shared" si="3"/>
        <v>-1.3602038576070058E-2</v>
      </c>
    </row>
    <row r="55" spans="1:13">
      <c r="A55" s="22">
        <v>48</v>
      </c>
      <c r="B55" s="8" t="s">
        <v>4</v>
      </c>
      <c r="C55" s="8" t="s">
        <v>69</v>
      </c>
      <c r="D55" s="23">
        <v>0.91</v>
      </c>
      <c r="E55" s="23">
        <v>0.74</v>
      </c>
      <c r="F55" s="23">
        <v>0.45</v>
      </c>
      <c r="G55" s="23">
        <v>-1856987.66</v>
      </c>
      <c r="H55" s="23">
        <v>2929256.54</v>
      </c>
      <c r="I55" s="24">
        <v>6</v>
      </c>
      <c r="J55" s="25">
        <f t="shared" si="0"/>
        <v>-1856987.66</v>
      </c>
      <c r="K55" s="26">
        <f t="shared" si="1"/>
        <v>2929256.54</v>
      </c>
      <c r="L55" s="67">
        <v>84213628.460000068</v>
      </c>
      <c r="M55" s="27">
        <f t="shared" si="3"/>
        <v>3.478364005407205E-2</v>
      </c>
    </row>
    <row r="56" spans="1:13">
      <c r="A56" s="22">
        <v>49</v>
      </c>
      <c r="B56" s="8" t="s">
        <v>4</v>
      </c>
      <c r="C56" s="8" t="s">
        <v>70</v>
      </c>
      <c r="D56" s="23">
        <v>1.3</v>
      </c>
      <c r="E56" s="23">
        <v>1.08</v>
      </c>
      <c r="F56" s="23">
        <v>0.89</v>
      </c>
      <c r="G56" s="23">
        <v>8019635.7300000004</v>
      </c>
      <c r="H56" s="23">
        <v>6651951.8899999997</v>
      </c>
      <c r="I56" s="24">
        <v>1</v>
      </c>
      <c r="J56" s="25">
        <f t="shared" si="0"/>
        <v>8019635.7300000004</v>
      </c>
      <c r="K56" s="26">
        <f t="shared" si="1"/>
        <v>6651951.8899999997</v>
      </c>
      <c r="L56" s="67">
        <v>70309998.600000024</v>
      </c>
      <c r="M56" s="27">
        <f t="shared" si="3"/>
        <v>9.4608903747012696E-2</v>
      </c>
    </row>
    <row r="57" spans="1:13">
      <c r="A57" s="22">
        <v>50</v>
      </c>
      <c r="B57" s="8" t="s">
        <v>4</v>
      </c>
      <c r="C57" s="8" t="s">
        <v>71</v>
      </c>
      <c r="D57" s="23">
        <v>3.29</v>
      </c>
      <c r="E57" s="23">
        <v>2.83</v>
      </c>
      <c r="F57" s="23">
        <v>2.2400000000000002</v>
      </c>
      <c r="G57" s="23">
        <v>15556828.369999999</v>
      </c>
      <c r="H57" s="23">
        <v>6073091.2300000004</v>
      </c>
      <c r="I57" s="24">
        <v>0</v>
      </c>
      <c r="J57" s="25">
        <f t="shared" si="0"/>
        <v>15556828.369999999</v>
      </c>
      <c r="K57" s="26">
        <f t="shared" si="1"/>
        <v>6073091.2300000004</v>
      </c>
      <c r="L57" s="67">
        <v>62671082.650000006</v>
      </c>
      <c r="M57" s="27">
        <f t="shared" si="3"/>
        <v>9.6904201638201626E-2</v>
      </c>
    </row>
    <row r="58" spans="1:13">
      <c r="A58" s="22">
        <v>51</v>
      </c>
      <c r="B58" s="8" t="s">
        <v>4</v>
      </c>
      <c r="C58" s="8" t="s">
        <v>72</v>
      </c>
      <c r="D58" s="23">
        <v>1.48</v>
      </c>
      <c r="E58" s="23">
        <v>1.1100000000000001</v>
      </c>
      <c r="F58" s="23">
        <v>0.64</v>
      </c>
      <c r="G58" s="23">
        <v>50284411.149999999</v>
      </c>
      <c r="H58" s="23">
        <v>-3986430.45</v>
      </c>
      <c r="I58" s="24">
        <v>3</v>
      </c>
      <c r="J58" s="25">
        <f t="shared" si="0"/>
        <v>50284411.149999999</v>
      </c>
      <c r="K58" s="26">
        <f t="shared" si="1"/>
        <v>-3986430.45</v>
      </c>
      <c r="L58" s="67">
        <v>446699829.25000012</v>
      </c>
      <c r="M58" s="27">
        <f t="shared" si="3"/>
        <v>-8.9241817188359697E-3</v>
      </c>
    </row>
    <row r="59" spans="1:13">
      <c r="A59" s="22">
        <v>52</v>
      </c>
      <c r="B59" s="8" t="s">
        <v>4</v>
      </c>
      <c r="C59" s="8" t="s">
        <v>73</v>
      </c>
      <c r="D59" s="23">
        <v>1.17</v>
      </c>
      <c r="E59" s="23">
        <v>0.99</v>
      </c>
      <c r="F59" s="23">
        <v>0.69</v>
      </c>
      <c r="G59" s="23">
        <v>3492737.65</v>
      </c>
      <c r="H59" s="23">
        <v>10623020.220000001</v>
      </c>
      <c r="I59" s="24">
        <v>3</v>
      </c>
      <c r="J59" s="25">
        <f t="shared" si="0"/>
        <v>3492737.65</v>
      </c>
      <c r="K59" s="26">
        <f t="shared" si="1"/>
        <v>10623020.220000001</v>
      </c>
      <c r="L59" s="67">
        <v>65772259.800000027</v>
      </c>
      <c r="M59" s="27">
        <f t="shared" si="3"/>
        <v>0.16151216717051275</v>
      </c>
    </row>
    <row r="60" spans="1:13">
      <c r="A60" s="28"/>
      <c r="B60" s="29" t="s">
        <v>74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43">
        <f>STDEV(M42:M59)</f>
        <v>5.0312247506761998E-2</v>
      </c>
    </row>
    <row r="61" spans="1:13">
      <c r="A61" s="22">
        <v>53</v>
      </c>
      <c r="B61" s="8" t="s">
        <v>5</v>
      </c>
      <c r="C61" s="8" t="s">
        <v>75</v>
      </c>
      <c r="D61" s="23">
        <v>3.37</v>
      </c>
      <c r="E61" s="23">
        <v>2.97</v>
      </c>
      <c r="F61" s="23">
        <v>2.25</v>
      </c>
      <c r="G61" s="23">
        <v>355400301.88</v>
      </c>
      <c r="H61" s="23">
        <v>74322143.810000002</v>
      </c>
      <c r="I61" s="24">
        <v>0</v>
      </c>
      <c r="J61" s="25">
        <f t="shared" si="0"/>
        <v>355400301.88</v>
      </c>
      <c r="K61" s="26">
        <f t="shared" si="1"/>
        <v>74322143.810000002</v>
      </c>
      <c r="L61" s="67">
        <v>810629023.8900001</v>
      </c>
      <c r="M61" s="27">
        <f t="shared" si="3"/>
        <v>9.1684533392780779E-2</v>
      </c>
    </row>
    <row r="62" spans="1:13">
      <c r="A62" s="22">
        <v>54</v>
      </c>
      <c r="B62" s="8" t="s">
        <v>5</v>
      </c>
      <c r="C62" s="8" t="s">
        <v>76</v>
      </c>
      <c r="D62" s="23">
        <v>1.32</v>
      </c>
      <c r="E62" s="23">
        <v>1.1599999999999999</v>
      </c>
      <c r="F62" s="23">
        <v>0.67</v>
      </c>
      <c r="G62" s="23">
        <v>17882480.460000001</v>
      </c>
      <c r="H62" s="23">
        <v>13666271.4</v>
      </c>
      <c r="I62" s="24">
        <v>2</v>
      </c>
      <c r="J62" s="25">
        <f t="shared" si="0"/>
        <v>17882480.460000001</v>
      </c>
      <c r="K62" s="26">
        <f t="shared" si="1"/>
        <v>13666271.4</v>
      </c>
      <c r="L62" s="67">
        <v>197063325.21999982</v>
      </c>
      <c r="M62" s="27">
        <f t="shared" si="3"/>
        <v>6.9349643748998407E-2</v>
      </c>
    </row>
    <row r="63" spans="1:13">
      <c r="A63" s="22">
        <v>55</v>
      </c>
      <c r="B63" s="8" t="s">
        <v>5</v>
      </c>
      <c r="C63" s="8" t="s">
        <v>77</v>
      </c>
      <c r="D63" s="23">
        <v>0.96</v>
      </c>
      <c r="E63" s="23">
        <v>0.8</v>
      </c>
      <c r="F63" s="23">
        <v>0.26</v>
      </c>
      <c r="G63" s="23">
        <v>-831896.42</v>
      </c>
      <c r="H63" s="23">
        <v>-203761.67</v>
      </c>
      <c r="I63" s="24">
        <v>7</v>
      </c>
      <c r="J63" s="25">
        <f t="shared" si="0"/>
        <v>-831896.42</v>
      </c>
      <c r="K63" s="26">
        <f t="shared" si="1"/>
        <v>-203761.67</v>
      </c>
      <c r="L63" s="67">
        <v>74787912.24000001</v>
      </c>
      <c r="M63" s="27">
        <f t="shared" si="3"/>
        <v>-2.7245267837683923E-3</v>
      </c>
    </row>
    <row r="64" spans="1:13">
      <c r="A64" s="22">
        <v>56</v>
      </c>
      <c r="B64" s="8" t="s">
        <v>5</v>
      </c>
      <c r="C64" s="8" t="s">
        <v>78</v>
      </c>
      <c r="D64" s="23">
        <v>1</v>
      </c>
      <c r="E64" s="23">
        <v>0.8</v>
      </c>
      <c r="F64" s="23">
        <v>0.5</v>
      </c>
      <c r="G64" s="23">
        <v>-30100.23</v>
      </c>
      <c r="H64" s="23">
        <v>13785011.310000001</v>
      </c>
      <c r="I64" s="24">
        <v>4</v>
      </c>
      <c r="J64" s="25">
        <f t="shared" si="0"/>
        <v>-30100.23</v>
      </c>
      <c r="K64" s="26">
        <f t="shared" si="1"/>
        <v>13785011.310000001</v>
      </c>
      <c r="L64" s="67">
        <v>77662804.25</v>
      </c>
      <c r="M64" s="27">
        <f t="shared" si="3"/>
        <v>0.17749824311810117</v>
      </c>
    </row>
    <row r="65" spans="1:13">
      <c r="A65" s="22">
        <v>57</v>
      </c>
      <c r="B65" s="8" t="s">
        <v>5</v>
      </c>
      <c r="C65" s="8" t="s">
        <v>79</v>
      </c>
      <c r="D65" s="23">
        <v>0.68</v>
      </c>
      <c r="E65" s="23">
        <v>0.55000000000000004</v>
      </c>
      <c r="F65" s="23">
        <v>0.14000000000000001</v>
      </c>
      <c r="G65" s="23">
        <v>-78578942.75</v>
      </c>
      <c r="H65" s="23">
        <v>12870899.68</v>
      </c>
      <c r="I65" s="24">
        <v>6</v>
      </c>
      <c r="J65" s="25">
        <f t="shared" si="0"/>
        <v>-78578942.75</v>
      </c>
      <c r="K65" s="26">
        <f t="shared" si="1"/>
        <v>12870899.68</v>
      </c>
      <c r="L65" s="67">
        <v>535044719.71999979</v>
      </c>
      <c r="M65" s="27">
        <f t="shared" si="3"/>
        <v>2.4055745633254008E-2</v>
      </c>
    </row>
    <row r="66" spans="1:13">
      <c r="A66" s="22">
        <v>58</v>
      </c>
      <c r="B66" s="8" t="s">
        <v>5</v>
      </c>
      <c r="C66" s="8" t="s">
        <v>80</v>
      </c>
      <c r="D66" s="23">
        <v>2.0699999999999998</v>
      </c>
      <c r="E66" s="23">
        <v>1.89</v>
      </c>
      <c r="F66" s="23">
        <v>1.52</v>
      </c>
      <c r="G66" s="23">
        <v>15404770.33</v>
      </c>
      <c r="H66" s="23">
        <v>12846448.539999999</v>
      </c>
      <c r="I66" s="24">
        <v>0</v>
      </c>
      <c r="J66" s="25">
        <f t="shared" si="0"/>
        <v>15404770.33</v>
      </c>
      <c r="K66" s="26">
        <f t="shared" si="1"/>
        <v>12846448.539999999</v>
      </c>
      <c r="L66" s="67">
        <v>51961559.100000001</v>
      </c>
      <c r="M66" s="27">
        <f t="shared" si="3"/>
        <v>0.24722985149997162</v>
      </c>
    </row>
    <row r="67" spans="1:13">
      <c r="A67" s="22">
        <v>59</v>
      </c>
      <c r="B67" s="8" t="s">
        <v>5</v>
      </c>
      <c r="C67" s="8" t="s">
        <v>81</v>
      </c>
      <c r="D67" s="23">
        <v>0.63</v>
      </c>
      <c r="E67" s="23">
        <v>0.55000000000000004</v>
      </c>
      <c r="F67" s="23">
        <v>0.33</v>
      </c>
      <c r="G67" s="23">
        <v>-6898100.6799999997</v>
      </c>
      <c r="H67" s="23">
        <v>-1995410.9</v>
      </c>
      <c r="I67" s="24">
        <v>7</v>
      </c>
      <c r="J67" s="25">
        <f t="shared" si="0"/>
        <v>-6898100.6799999997</v>
      </c>
      <c r="K67" s="26">
        <f t="shared" si="1"/>
        <v>-1995410.9</v>
      </c>
      <c r="L67" s="67">
        <v>38458714.250000022</v>
      </c>
      <c r="M67" s="27">
        <f t="shared" si="3"/>
        <v>-5.1884493252397246E-2</v>
      </c>
    </row>
    <row r="68" spans="1:13">
      <c r="A68" s="22">
        <v>60</v>
      </c>
      <c r="B68" s="8" t="s">
        <v>5</v>
      </c>
      <c r="C68" s="8" t="s">
        <v>82</v>
      </c>
      <c r="D68" s="23">
        <v>1.28</v>
      </c>
      <c r="E68" s="23">
        <v>1.1399999999999999</v>
      </c>
      <c r="F68" s="23">
        <v>1.02</v>
      </c>
      <c r="G68" s="23">
        <v>10240989.85</v>
      </c>
      <c r="H68" s="23">
        <v>4640136.26</v>
      </c>
      <c r="I68" s="24">
        <v>1</v>
      </c>
      <c r="J68" s="25">
        <f t="shared" si="0"/>
        <v>10240989.85</v>
      </c>
      <c r="K68" s="26">
        <f t="shared" si="1"/>
        <v>4640136.26</v>
      </c>
      <c r="L68" s="67">
        <v>64580024.970000044</v>
      </c>
      <c r="M68" s="27">
        <f t="shared" si="3"/>
        <v>7.1850951778905714E-2</v>
      </c>
    </row>
    <row r="69" spans="1:13">
      <c r="A69" s="22">
        <v>61</v>
      </c>
      <c r="B69" s="8" t="s">
        <v>5</v>
      </c>
      <c r="C69" s="8" t="s">
        <v>83</v>
      </c>
      <c r="D69" s="23">
        <v>1.22</v>
      </c>
      <c r="E69" s="23">
        <v>1.07</v>
      </c>
      <c r="F69" s="23">
        <v>0.78</v>
      </c>
      <c r="G69" s="23">
        <v>3615709.04</v>
      </c>
      <c r="H69" s="23">
        <v>3264458.04</v>
      </c>
      <c r="I69" s="24">
        <v>2</v>
      </c>
      <c r="J69" s="25">
        <f t="shared" si="0"/>
        <v>3615709.04</v>
      </c>
      <c r="K69" s="26">
        <f t="shared" si="1"/>
        <v>3264458.04</v>
      </c>
      <c r="L69" s="67">
        <v>57265593.649999976</v>
      </c>
      <c r="M69" s="27">
        <f t="shared" si="3"/>
        <v>5.7005574061659993E-2</v>
      </c>
    </row>
    <row r="70" spans="1:13">
      <c r="A70" s="28"/>
      <c r="B70" s="29" t="s">
        <v>84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43">
        <f>STDEV(M61:M69)</f>
        <v>9.051242308454252E-2</v>
      </c>
    </row>
    <row r="71" spans="1:13">
      <c r="A71" s="22">
        <v>62</v>
      </c>
      <c r="B71" s="8" t="s">
        <v>6</v>
      </c>
      <c r="C71" s="8" t="s">
        <v>85</v>
      </c>
      <c r="D71" s="23">
        <v>1.47</v>
      </c>
      <c r="E71" s="23">
        <v>1.25</v>
      </c>
      <c r="F71" s="23">
        <v>0.64</v>
      </c>
      <c r="G71" s="23">
        <v>77125307.459999993</v>
      </c>
      <c r="H71" s="23">
        <v>17733317.440000001</v>
      </c>
      <c r="I71" s="24">
        <v>2</v>
      </c>
      <c r="J71" s="25">
        <f t="shared" si="0"/>
        <v>77125307.459999993</v>
      </c>
      <c r="K71" s="26">
        <f t="shared" si="1"/>
        <v>17733317.440000001</v>
      </c>
      <c r="L71" s="67">
        <v>585591809.54999995</v>
      </c>
      <c r="M71" s="27">
        <f t="shared" ref="M71:M98" si="4">K71/L71</f>
        <v>3.0282727918662711E-2</v>
      </c>
    </row>
    <row r="72" spans="1:13">
      <c r="A72" s="22">
        <v>63</v>
      </c>
      <c r="B72" s="8" t="s">
        <v>6</v>
      </c>
      <c r="C72" s="8" t="s">
        <v>86</v>
      </c>
      <c r="D72" s="23">
        <v>0.92</v>
      </c>
      <c r="E72" s="23">
        <v>0.78</v>
      </c>
      <c r="F72" s="23">
        <v>0.55000000000000004</v>
      </c>
      <c r="G72" s="23">
        <v>-3716183.72</v>
      </c>
      <c r="H72" s="23">
        <v>3648153.98</v>
      </c>
      <c r="I72" s="24">
        <v>6</v>
      </c>
      <c r="J72" s="25">
        <f t="shared" ref="J72:K87" si="5">G72</f>
        <v>-3716183.72</v>
      </c>
      <c r="K72" s="26">
        <f t="shared" si="5"/>
        <v>3648153.98</v>
      </c>
      <c r="L72" s="67">
        <v>140523590.10999998</v>
      </c>
      <c r="M72" s="27">
        <f t="shared" si="4"/>
        <v>2.5961149847824654E-2</v>
      </c>
    </row>
    <row r="73" spans="1:13">
      <c r="A73" s="22">
        <v>64</v>
      </c>
      <c r="B73" s="8" t="s">
        <v>6</v>
      </c>
      <c r="C73" s="8" t="s">
        <v>87</v>
      </c>
      <c r="D73" s="23">
        <v>0.96</v>
      </c>
      <c r="E73" s="23">
        <v>0.81</v>
      </c>
      <c r="F73" s="23">
        <v>0.62</v>
      </c>
      <c r="G73" s="23">
        <v>-1700599.07</v>
      </c>
      <c r="H73" s="23">
        <v>4716957.82</v>
      </c>
      <c r="I73" s="24">
        <v>5</v>
      </c>
      <c r="J73" s="25">
        <f t="shared" si="5"/>
        <v>-1700599.07</v>
      </c>
      <c r="K73" s="26">
        <f t="shared" si="5"/>
        <v>4716957.82</v>
      </c>
      <c r="L73" s="67">
        <v>102846937.85000002</v>
      </c>
      <c r="M73" s="27">
        <f t="shared" si="4"/>
        <v>4.5863862537935535E-2</v>
      </c>
    </row>
    <row r="74" spans="1:13">
      <c r="A74" s="22">
        <v>65</v>
      </c>
      <c r="B74" s="8" t="s">
        <v>6</v>
      </c>
      <c r="C74" s="8" t="s">
        <v>88</v>
      </c>
      <c r="D74" s="23">
        <v>1</v>
      </c>
      <c r="E74" s="23">
        <v>0.78</v>
      </c>
      <c r="F74" s="23">
        <v>0.48</v>
      </c>
      <c r="G74" s="23">
        <v>-198051.51</v>
      </c>
      <c r="H74" s="23">
        <v>13451466.289999999</v>
      </c>
      <c r="I74" s="24">
        <v>4</v>
      </c>
      <c r="J74" s="25">
        <f t="shared" si="5"/>
        <v>-198051.51</v>
      </c>
      <c r="K74" s="26">
        <f t="shared" si="5"/>
        <v>13451466.289999999</v>
      </c>
      <c r="L74" s="67">
        <v>159128778.24999997</v>
      </c>
      <c r="M74" s="27">
        <f t="shared" si="4"/>
        <v>8.4531952283747283E-2</v>
      </c>
    </row>
    <row r="75" spans="1:13">
      <c r="A75" s="22">
        <v>66</v>
      </c>
      <c r="B75" s="8" t="s">
        <v>6</v>
      </c>
      <c r="C75" s="8" t="s">
        <v>89</v>
      </c>
      <c r="D75" s="23">
        <v>1.1499999999999999</v>
      </c>
      <c r="E75" s="23">
        <v>0.79</v>
      </c>
      <c r="F75" s="23">
        <v>0.49</v>
      </c>
      <c r="G75" s="23">
        <v>3978072.56</v>
      </c>
      <c r="H75" s="23">
        <v>2375008.29</v>
      </c>
      <c r="I75" s="24">
        <v>3</v>
      </c>
      <c r="J75" s="25">
        <f t="shared" si="5"/>
        <v>3978072.56</v>
      </c>
      <c r="K75" s="26">
        <f t="shared" si="5"/>
        <v>2375008.29</v>
      </c>
      <c r="L75" s="67">
        <v>111883857.31999995</v>
      </c>
      <c r="M75" s="27">
        <f t="shared" si="4"/>
        <v>2.1227443769722912E-2</v>
      </c>
    </row>
    <row r="76" spans="1:13">
      <c r="A76" s="22">
        <v>67</v>
      </c>
      <c r="B76" s="8" t="s">
        <v>6</v>
      </c>
      <c r="C76" s="8" t="s">
        <v>90</v>
      </c>
      <c r="D76" s="23">
        <v>0.95</v>
      </c>
      <c r="E76" s="23">
        <v>0.73</v>
      </c>
      <c r="F76" s="23">
        <v>0.48</v>
      </c>
      <c r="G76" s="23">
        <v>-1782835.24</v>
      </c>
      <c r="H76" s="23">
        <v>11612122.83</v>
      </c>
      <c r="I76" s="24">
        <v>4</v>
      </c>
      <c r="J76" s="25">
        <f t="shared" si="5"/>
        <v>-1782835.24</v>
      </c>
      <c r="K76" s="26">
        <f t="shared" si="5"/>
        <v>11612122.83</v>
      </c>
      <c r="L76" s="67">
        <v>82129758.049999997</v>
      </c>
      <c r="M76" s="27">
        <f t="shared" si="4"/>
        <v>0.14138752025703794</v>
      </c>
    </row>
    <row r="77" spans="1:13">
      <c r="A77" s="28"/>
      <c r="B77" s="29" t="s">
        <v>91</v>
      </c>
      <c r="C77" s="29"/>
      <c r="D77" s="30"/>
      <c r="E77" s="30"/>
      <c r="F77" s="30"/>
      <c r="G77" s="30"/>
      <c r="H77" s="30"/>
      <c r="I77" s="30">
        <v>1</v>
      </c>
      <c r="J77" s="30"/>
      <c r="K77" s="30"/>
      <c r="L77" s="30"/>
      <c r="M77" s="43">
        <f>STDEV(M71:M76)</f>
        <v>4.6800432649665755E-2</v>
      </c>
    </row>
    <row r="78" spans="1:13">
      <c r="A78" s="22">
        <v>68</v>
      </c>
      <c r="B78" s="8" t="s">
        <v>7</v>
      </c>
      <c r="C78" s="8" t="s">
        <v>92</v>
      </c>
      <c r="D78" s="23">
        <v>3.29</v>
      </c>
      <c r="E78" s="23">
        <v>2.81</v>
      </c>
      <c r="F78" s="23">
        <v>1.4</v>
      </c>
      <c r="G78" s="23">
        <v>1001844109.47</v>
      </c>
      <c r="H78" s="23">
        <v>-13470882.369999999</v>
      </c>
      <c r="I78" s="24">
        <v>1</v>
      </c>
      <c r="J78" s="25">
        <f t="shared" ref="J78:K98" si="6">G78</f>
        <v>1001844109.47</v>
      </c>
      <c r="K78" s="26">
        <f t="shared" si="5"/>
        <v>-13470882.369999999</v>
      </c>
      <c r="L78" s="67">
        <v>2968853380.4899998</v>
      </c>
      <c r="M78" s="27">
        <f t="shared" si="4"/>
        <v>-4.5374023717455097E-3</v>
      </c>
    </row>
    <row r="79" spans="1:13">
      <c r="A79" s="22">
        <v>69</v>
      </c>
      <c r="B79" s="8" t="s">
        <v>7</v>
      </c>
      <c r="C79" s="8" t="s">
        <v>93</v>
      </c>
      <c r="D79" s="23">
        <v>1.01</v>
      </c>
      <c r="E79" s="23">
        <v>0.84</v>
      </c>
      <c r="F79" s="23">
        <v>0.64</v>
      </c>
      <c r="G79" s="23">
        <v>207459.9</v>
      </c>
      <c r="H79" s="23">
        <v>-958778.01</v>
      </c>
      <c r="I79" s="24">
        <v>6</v>
      </c>
      <c r="J79" s="25">
        <f t="shared" si="6"/>
        <v>207459.9</v>
      </c>
      <c r="K79" s="26">
        <f t="shared" si="5"/>
        <v>-958778.01</v>
      </c>
      <c r="L79" s="67">
        <v>124446495.45</v>
      </c>
      <c r="M79" s="27">
        <f t="shared" si="4"/>
        <v>-7.7043391743017537E-3</v>
      </c>
    </row>
    <row r="80" spans="1:13">
      <c r="A80" s="22">
        <v>70</v>
      </c>
      <c r="B80" s="8" t="s">
        <v>7</v>
      </c>
      <c r="C80" s="8" t="s">
        <v>94</v>
      </c>
      <c r="D80" s="23">
        <v>1.1100000000000001</v>
      </c>
      <c r="E80" s="23">
        <v>0.92</v>
      </c>
      <c r="F80" s="23">
        <v>0.57999999999999996</v>
      </c>
      <c r="G80" s="23">
        <v>2719150.46</v>
      </c>
      <c r="H80" s="23">
        <v>2122510.66</v>
      </c>
      <c r="I80" s="24">
        <v>3</v>
      </c>
      <c r="J80" s="25">
        <f t="shared" si="6"/>
        <v>2719150.46</v>
      </c>
      <c r="K80" s="26">
        <f t="shared" si="5"/>
        <v>2122510.66</v>
      </c>
      <c r="L80" s="67">
        <v>115012903.82000005</v>
      </c>
      <c r="M80" s="27">
        <f t="shared" si="4"/>
        <v>1.8454543703390162E-2</v>
      </c>
    </row>
    <row r="81" spans="1:13">
      <c r="A81" s="22">
        <v>71</v>
      </c>
      <c r="B81" s="8" t="s">
        <v>7</v>
      </c>
      <c r="C81" s="8" t="s">
        <v>95</v>
      </c>
      <c r="D81" s="23">
        <v>0.99</v>
      </c>
      <c r="E81" s="23">
        <v>0.75</v>
      </c>
      <c r="F81" s="23">
        <v>0.24</v>
      </c>
      <c r="G81" s="23">
        <v>-778575.26</v>
      </c>
      <c r="H81" s="23">
        <v>26636719.719999999</v>
      </c>
      <c r="I81" s="24">
        <v>4</v>
      </c>
      <c r="J81" s="25">
        <f t="shared" si="6"/>
        <v>-778575.26</v>
      </c>
      <c r="K81" s="26">
        <f t="shared" si="5"/>
        <v>26636719.719999999</v>
      </c>
      <c r="L81" s="67">
        <v>448460054.29999995</v>
      </c>
      <c r="M81" s="27">
        <f t="shared" si="4"/>
        <v>5.9395969528606464E-2</v>
      </c>
    </row>
    <row r="82" spans="1:13">
      <c r="A82" s="22">
        <v>72</v>
      </c>
      <c r="B82" s="8" t="s">
        <v>7</v>
      </c>
      <c r="C82" s="8" t="s">
        <v>96</v>
      </c>
      <c r="D82" s="23">
        <v>1.71</v>
      </c>
      <c r="E82" s="23">
        <v>1.43</v>
      </c>
      <c r="F82" s="23">
        <v>1.27</v>
      </c>
      <c r="G82" s="23">
        <v>3471743.92</v>
      </c>
      <c r="H82" s="23">
        <v>7366069.79</v>
      </c>
      <c r="I82" s="24">
        <v>0</v>
      </c>
      <c r="J82" s="25">
        <f t="shared" si="6"/>
        <v>3471743.92</v>
      </c>
      <c r="K82" s="26">
        <f t="shared" si="5"/>
        <v>7366069.79</v>
      </c>
      <c r="L82" s="67">
        <v>24555694.850000001</v>
      </c>
      <c r="M82" s="27">
        <f t="shared" si="4"/>
        <v>0.29997399116563789</v>
      </c>
    </row>
    <row r="83" spans="1:13">
      <c r="A83" s="22">
        <v>73</v>
      </c>
      <c r="B83" s="8" t="s">
        <v>7</v>
      </c>
      <c r="C83" s="8" t="s">
        <v>97</v>
      </c>
      <c r="D83" s="23">
        <v>1.43</v>
      </c>
      <c r="E83" s="23">
        <v>1.26</v>
      </c>
      <c r="F83" s="23">
        <v>0.86</v>
      </c>
      <c r="G83" s="23">
        <v>7530540.7300000004</v>
      </c>
      <c r="H83" s="23">
        <v>-2453773.46</v>
      </c>
      <c r="I83" s="24">
        <v>2</v>
      </c>
      <c r="J83" s="25">
        <f t="shared" si="6"/>
        <v>7530540.7300000004</v>
      </c>
      <c r="K83" s="26">
        <f t="shared" si="5"/>
        <v>-2453773.46</v>
      </c>
      <c r="L83" s="67">
        <v>99715562.100000009</v>
      </c>
      <c r="M83" s="27">
        <f t="shared" si="4"/>
        <v>-2.4607728305630239E-2</v>
      </c>
    </row>
    <row r="84" spans="1:13">
      <c r="A84" s="22">
        <v>74</v>
      </c>
      <c r="B84" s="8" t="s">
        <v>7</v>
      </c>
      <c r="C84" s="8" t="s">
        <v>98</v>
      </c>
      <c r="D84" s="23">
        <v>0.86</v>
      </c>
      <c r="E84" s="23">
        <v>0.71</v>
      </c>
      <c r="F84" s="23">
        <v>0.46</v>
      </c>
      <c r="G84" s="23">
        <v>-10626279.07</v>
      </c>
      <c r="H84" s="23">
        <v>2465662.86</v>
      </c>
      <c r="I84" s="24">
        <v>6</v>
      </c>
      <c r="J84" s="25">
        <f t="shared" si="6"/>
        <v>-10626279.07</v>
      </c>
      <c r="K84" s="26">
        <f t="shared" si="5"/>
        <v>2465662.86</v>
      </c>
      <c r="L84" s="67">
        <v>241077005.88</v>
      </c>
      <c r="M84" s="27">
        <f t="shared" si="4"/>
        <v>1.0227698203732146E-2</v>
      </c>
    </row>
    <row r="85" spans="1:13">
      <c r="A85" s="22">
        <v>75</v>
      </c>
      <c r="B85" s="8" t="s">
        <v>7</v>
      </c>
      <c r="C85" s="8" t="s">
        <v>99</v>
      </c>
      <c r="D85" s="23">
        <v>1.39</v>
      </c>
      <c r="E85" s="23">
        <v>1.1000000000000001</v>
      </c>
      <c r="F85" s="23">
        <v>0.73</v>
      </c>
      <c r="G85" s="23">
        <v>4923214.78</v>
      </c>
      <c r="H85" s="23">
        <v>6520120.8099999996</v>
      </c>
      <c r="I85" s="24">
        <v>2</v>
      </c>
      <c r="J85" s="25">
        <f t="shared" si="6"/>
        <v>4923214.78</v>
      </c>
      <c r="K85" s="26">
        <f t="shared" si="5"/>
        <v>6520120.8099999996</v>
      </c>
      <c r="L85" s="67">
        <v>71607617.929999962</v>
      </c>
      <c r="M85" s="27">
        <f t="shared" si="4"/>
        <v>9.1053452111390501E-2</v>
      </c>
    </row>
    <row r="86" spans="1:13">
      <c r="A86" s="22">
        <v>76</v>
      </c>
      <c r="B86" s="8" t="s">
        <v>7</v>
      </c>
      <c r="C86" s="8" t="s">
        <v>100</v>
      </c>
      <c r="D86" s="23">
        <v>1</v>
      </c>
      <c r="E86" s="23">
        <v>0.78</v>
      </c>
      <c r="F86" s="23">
        <v>0.55000000000000004</v>
      </c>
      <c r="G86" s="23">
        <v>22886.34</v>
      </c>
      <c r="H86" s="23">
        <v>3481781.59</v>
      </c>
      <c r="I86" s="24">
        <v>3</v>
      </c>
      <c r="J86" s="25">
        <f t="shared" si="6"/>
        <v>22886.34</v>
      </c>
      <c r="K86" s="26">
        <f t="shared" si="5"/>
        <v>3481781.59</v>
      </c>
      <c r="L86" s="67">
        <v>74620920.209999993</v>
      </c>
      <c r="M86" s="27">
        <f t="shared" si="4"/>
        <v>4.6659590637605192E-2</v>
      </c>
    </row>
    <row r="87" spans="1:13">
      <c r="A87" s="22">
        <v>77</v>
      </c>
      <c r="B87" s="8" t="s">
        <v>7</v>
      </c>
      <c r="C87" s="8" t="s">
        <v>101</v>
      </c>
      <c r="D87" s="23">
        <v>1.97</v>
      </c>
      <c r="E87" s="23">
        <v>1.7</v>
      </c>
      <c r="F87" s="23">
        <v>1.34</v>
      </c>
      <c r="G87" s="23">
        <v>16418370.050000001</v>
      </c>
      <c r="H87" s="23">
        <v>6160515.3099999996</v>
      </c>
      <c r="I87" s="24">
        <v>0</v>
      </c>
      <c r="J87" s="25">
        <f t="shared" si="6"/>
        <v>16418370.050000001</v>
      </c>
      <c r="K87" s="26">
        <f t="shared" si="5"/>
        <v>6160515.3099999996</v>
      </c>
      <c r="L87" s="67">
        <v>88345983.470000014</v>
      </c>
      <c r="M87" s="27">
        <f t="shared" si="4"/>
        <v>6.9731696541608476E-2</v>
      </c>
    </row>
    <row r="88" spans="1:13">
      <c r="A88" s="22">
        <v>78</v>
      </c>
      <c r="B88" s="8" t="s">
        <v>7</v>
      </c>
      <c r="C88" s="8" t="s">
        <v>102</v>
      </c>
      <c r="D88" s="23">
        <v>1.48</v>
      </c>
      <c r="E88" s="23">
        <v>1.2</v>
      </c>
      <c r="F88" s="23">
        <v>0.68</v>
      </c>
      <c r="G88" s="23">
        <v>16074004.199999999</v>
      </c>
      <c r="H88" s="23">
        <v>10591499.449999999</v>
      </c>
      <c r="I88" s="24">
        <v>2</v>
      </c>
      <c r="J88" s="25">
        <f t="shared" si="6"/>
        <v>16074004.199999999</v>
      </c>
      <c r="K88" s="26">
        <f t="shared" si="6"/>
        <v>10591499.449999999</v>
      </c>
      <c r="L88" s="67">
        <v>114310493.71000001</v>
      </c>
      <c r="M88" s="27">
        <f t="shared" si="4"/>
        <v>9.2655530618825796E-2</v>
      </c>
    </row>
    <row r="89" spans="1:13">
      <c r="A89" s="22">
        <v>79</v>
      </c>
      <c r="B89" s="8" t="s">
        <v>7</v>
      </c>
      <c r="C89" s="8" t="s">
        <v>103</v>
      </c>
      <c r="D89" s="23">
        <v>1.23</v>
      </c>
      <c r="E89" s="23">
        <v>0.98</v>
      </c>
      <c r="F89" s="23">
        <v>0.62</v>
      </c>
      <c r="G89" s="23">
        <v>12249365.380000001</v>
      </c>
      <c r="H89" s="23">
        <v>-5660825.8799999999</v>
      </c>
      <c r="I89" s="24">
        <v>4</v>
      </c>
      <c r="J89" s="25">
        <f t="shared" si="6"/>
        <v>12249365.380000001</v>
      </c>
      <c r="K89" s="26">
        <f t="shared" si="6"/>
        <v>-5660825.8799999999</v>
      </c>
      <c r="L89" s="67">
        <v>236780672.92999998</v>
      </c>
      <c r="M89" s="27">
        <f t="shared" si="4"/>
        <v>-2.3907465968193795E-2</v>
      </c>
    </row>
    <row r="90" spans="1:13">
      <c r="A90" s="22">
        <v>80</v>
      </c>
      <c r="B90" s="8" t="s">
        <v>7</v>
      </c>
      <c r="C90" s="8" t="s">
        <v>104</v>
      </c>
      <c r="D90" s="23">
        <v>1.92</v>
      </c>
      <c r="E90" s="23">
        <v>1.69</v>
      </c>
      <c r="F90" s="23">
        <v>1.41</v>
      </c>
      <c r="G90" s="23">
        <v>27099352.210000001</v>
      </c>
      <c r="H90" s="23">
        <v>14224268.890000001</v>
      </c>
      <c r="I90" s="24">
        <v>0</v>
      </c>
      <c r="J90" s="25">
        <f t="shared" si="6"/>
        <v>27099352.210000001</v>
      </c>
      <c r="K90" s="26">
        <f t="shared" si="6"/>
        <v>14224268.890000001</v>
      </c>
      <c r="L90" s="67">
        <v>119482132.26000001</v>
      </c>
      <c r="M90" s="27">
        <f t="shared" si="4"/>
        <v>0.11904933918526975</v>
      </c>
    </row>
    <row r="91" spans="1:13">
      <c r="A91" s="22">
        <v>81</v>
      </c>
      <c r="B91" s="8" t="s">
        <v>7</v>
      </c>
      <c r="C91" s="8" t="s">
        <v>105</v>
      </c>
      <c r="D91" s="23">
        <v>2.19</v>
      </c>
      <c r="E91" s="23">
        <v>1.89</v>
      </c>
      <c r="F91" s="23">
        <v>1.47</v>
      </c>
      <c r="G91" s="23">
        <v>42070907.520000003</v>
      </c>
      <c r="H91" s="23">
        <v>6112696.2699999996</v>
      </c>
      <c r="I91" s="24">
        <v>0</v>
      </c>
      <c r="J91" s="25">
        <f t="shared" si="6"/>
        <v>42070907.520000003</v>
      </c>
      <c r="K91" s="26">
        <f t="shared" si="6"/>
        <v>6112696.2699999996</v>
      </c>
      <c r="L91" s="67">
        <v>202016348.38999993</v>
      </c>
      <c r="M91" s="27">
        <f t="shared" si="4"/>
        <v>3.0258423730138991E-2</v>
      </c>
    </row>
    <row r="92" spans="1:13">
      <c r="A92" s="22">
        <v>82</v>
      </c>
      <c r="B92" s="8" t="s">
        <v>7</v>
      </c>
      <c r="C92" s="8" t="s">
        <v>106</v>
      </c>
      <c r="D92" s="23">
        <v>1.45</v>
      </c>
      <c r="E92" s="23">
        <v>1.28</v>
      </c>
      <c r="F92" s="23">
        <v>1.1599999999999999</v>
      </c>
      <c r="G92" s="23">
        <v>8093734.29</v>
      </c>
      <c r="H92" s="23">
        <v>3809569.71</v>
      </c>
      <c r="I92" s="24">
        <v>1</v>
      </c>
      <c r="J92" s="25">
        <f t="shared" si="6"/>
        <v>8093734.29</v>
      </c>
      <c r="K92" s="26">
        <f t="shared" si="6"/>
        <v>3809569.71</v>
      </c>
      <c r="L92" s="67">
        <v>62692064.510000013</v>
      </c>
      <c r="M92" s="27">
        <f t="shared" si="4"/>
        <v>6.0766378325160041E-2</v>
      </c>
    </row>
    <row r="93" spans="1:13">
      <c r="A93" s="22">
        <v>83</v>
      </c>
      <c r="B93" s="8" t="s">
        <v>7</v>
      </c>
      <c r="C93" s="8" t="s">
        <v>107</v>
      </c>
      <c r="D93" s="23">
        <v>1.37</v>
      </c>
      <c r="E93" s="23">
        <v>1.17</v>
      </c>
      <c r="F93" s="23">
        <v>1.03</v>
      </c>
      <c r="G93" s="23">
        <v>6984327.7699999996</v>
      </c>
      <c r="H93" s="23">
        <v>1398939.45</v>
      </c>
      <c r="I93" s="24">
        <v>1</v>
      </c>
      <c r="J93" s="25">
        <f t="shared" si="6"/>
        <v>6984327.7699999996</v>
      </c>
      <c r="K93" s="26">
        <f t="shared" si="6"/>
        <v>1398939.45</v>
      </c>
      <c r="L93" s="67">
        <v>64373494.310000002</v>
      </c>
      <c r="M93" s="27">
        <f t="shared" si="4"/>
        <v>2.1731606540779064E-2</v>
      </c>
    </row>
    <row r="94" spans="1:13">
      <c r="A94" s="22">
        <v>84</v>
      </c>
      <c r="B94" s="8" t="s">
        <v>7</v>
      </c>
      <c r="C94" s="8" t="s">
        <v>108</v>
      </c>
      <c r="D94" s="23">
        <v>1.1399999999999999</v>
      </c>
      <c r="E94" s="23">
        <v>0.99</v>
      </c>
      <c r="F94" s="23">
        <v>0.82</v>
      </c>
      <c r="G94" s="23">
        <v>2605373.54</v>
      </c>
      <c r="H94" s="23">
        <v>1184884.3700000001</v>
      </c>
      <c r="I94" s="24">
        <v>2</v>
      </c>
      <c r="J94" s="25">
        <f t="shared" si="6"/>
        <v>2605373.54</v>
      </c>
      <c r="K94" s="26">
        <f t="shared" si="6"/>
        <v>1184884.3700000001</v>
      </c>
      <c r="L94" s="67">
        <v>56206077.919999987</v>
      </c>
      <c r="M94" s="27">
        <f t="shared" si="4"/>
        <v>2.1081071902695047E-2</v>
      </c>
    </row>
    <row r="95" spans="1:13">
      <c r="A95" s="22">
        <v>85</v>
      </c>
      <c r="B95" s="8" t="s">
        <v>7</v>
      </c>
      <c r="C95" s="8" t="s">
        <v>109</v>
      </c>
      <c r="D95" s="23">
        <v>1.1399999999999999</v>
      </c>
      <c r="E95" s="23">
        <v>0.89</v>
      </c>
      <c r="F95" s="23">
        <v>0.63</v>
      </c>
      <c r="G95" s="23">
        <v>2679256.89</v>
      </c>
      <c r="H95" s="23">
        <v>2448005.11</v>
      </c>
      <c r="I95" s="24">
        <v>3</v>
      </c>
      <c r="J95" s="25">
        <f t="shared" si="6"/>
        <v>2679256.89</v>
      </c>
      <c r="K95" s="26">
        <f t="shared" si="6"/>
        <v>2448005.11</v>
      </c>
      <c r="L95" s="67">
        <v>64634520.019999996</v>
      </c>
      <c r="M95" s="27">
        <f t="shared" si="4"/>
        <v>3.7874577071857402E-2</v>
      </c>
    </row>
    <row r="96" spans="1:13">
      <c r="A96" s="22">
        <v>86</v>
      </c>
      <c r="B96" s="8" t="s">
        <v>7</v>
      </c>
      <c r="C96" s="8" t="s">
        <v>110</v>
      </c>
      <c r="D96" s="23">
        <v>0.96</v>
      </c>
      <c r="E96" s="23">
        <v>0.72</v>
      </c>
      <c r="F96" s="23">
        <v>0.31</v>
      </c>
      <c r="G96" s="23">
        <v>-2792670.16</v>
      </c>
      <c r="H96" s="23">
        <v>-10825986.210000001</v>
      </c>
      <c r="I96" s="24">
        <v>7</v>
      </c>
      <c r="J96" s="25">
        <f t="shared" si="6"/>
        <v>-2792670.16</v>
      </c>
      <c r="K96" s="26">
        <f t="shared" si="6"/>
        <v>-10825986.210000001</v>
      </c>
      <c r="L96" s="67">
        <v>289122083.15000004</v>
      </c>
      <c r="M96" s="27">
        <f t="shared" si="4"/>
        <v>-3.7444342168714069E-2</v>
      </c>
    </row>
    <row r="97" spans="1:14">
      <c r="A97" s="22">
        <v>87</v>
      </c>
      <c r="B97" s="8" t="s">
        <v>7</v>
      </c>
      <c r="C97" s="8" t="s">
        <v>111</v>
      </c>
      <c r="D97" s="23">
        <v>1.04</v>
      </c>
      <c r="E97" s="23">
        <v>0.82</v>
      </c>
      <c r="F97" s="23">
        <v>0.45</v>
      </c>
      <c r="G97" s="23">
        <v>445780.7</v>
      </c>
      <c r="H97" s="23">
        <v>5581788.4100000001</v>
      </c>
      <c r="I97" s="24">
        <v>3</v>
      </c>
      <c r="J97" s="25">
        <f t="shared" si="6"/>
        <v>445780.7</v>
      </c>
      <c r="K97" s="26">
        <f t="shared" si="6"/>
        <v>5581788.4100000001</v>
      </c>
      <c r="L97" s="67">
        <v>46110442.579999998</v>
      </c>
      <c r="M97" s="27">
        <f t="shared" si="4"/>
        <v>0.12105258804045946</v>
      </c>
    </row>
    <row r="98" spans="1:14">
      <c r="A98" s="22">
        <v>88</v>
      </c>
      <c r="B98" s="8" t="s">
        <v>7</v>
      </c>
      <c r="C98" s="8" t="s">
        <v>112</v>
      </c>
      <c r="D98" s="23">
        <v>1.92</v>
      </c>
      <c r="E98" s="23">
        <v>1.62</v>
      </c>
      <c r="F98" s="23">
        <v>1.3</v>
      </c>
      <c r="G98" s="23">
        <v>8186119.8899999997</v>
      </c>
      <c r="H98" s="23">
        <v>3705786.76</v>
      </c>
      <c r="I98" s="24">
        <v>0</v>
      </c>
      <c r="J98" s="25">
        <f t="shared" si="6"/>
        <v>8186119.8899999997</v>
      </c>
      <c r="K98" s="26">
        <f t="shared" si="6"/>
        <v>3705786.76</v>
      </c>
      <c r="L98" s="67">
        <v>43630914.219999999</v>
      </c>
      <c r="M98" s="27">
        <f t="shared" si="4"/>
        <v>8.4934886794127779E-2</v>
      </c>
    </row>
    <row r="99" spans="1:14">
      <c r="A99" s="9"/>
      <c r="B99" s="29" t="s">
        <v>113</v>
      </c>
      <c r="C99" s="9"/>
      <c r="D99" s="31"/>
      <c r="E99" s="31"/>
      <c r="F99" s="31"/>
      <c r="G99" s="31"/>
      <c r="H99" s="31"/>
      <c r="I99" s="31"/>
      <c r="J99" s="31"/>
      <c r="K99" s="31"/>
      <c r="L99" s="31"/>
      <c r="M99" s="43">
        <f>STDEV(M78:M98)</f>
        <v>7.3245319446741716E-2</v>
      </c>
    </row>
    <row r="100" spans="1:14">
      <c r="B100" s="14"/>
      <c r="M100" s="32"/>
    </row>
    <row r="101" spans="1:14">
      <c r="J101" s="11" t="s">
        <v>115</v>
      </c>
      <c r="L101" s="34"/>
      <c r="N101" s="11"/>
    </row>
    <row r="102" spans="1:14">
      <c r="J102" s="65" t="s">
        <v>0</v>
      </c>
      <c r="K102" s="65" t="s">
        <v>116</v>
      </c>
      <c r="L102" s="66" t="s">
        <v>133</v>
      </c>
      <c r="N102" s="11"/>
    </row>
    <row r="103" spans="1:14">
      <c r="J103" s="33" t="s">
        <v>1</v>
      </c>
      <c r="K103" s="27">
        <f>M17</f>
        <v>0.14662073988721894</v>
      </c>
      <c r="L103" s="53">
        <v>2</v>
      </c>
      <c r="N103" s="11"/>
    </row>
    <row r="104" spans="1:14">
      <c r="J104" s="33" t="s">
        <v>2</v>
      </c>
      <c r="K104" s="27">
        <f>M26</f>
        <v>5.6845345145382482E-2</v>
      </c>
      <c r="L104" s="53">
        <v>3.5</v>
      </c>
      <c r="N104" s="11"/>
    </row>
    <row r="105" spans="1:14">
      <c r="J105" s="33" t="s">
        <v>3</v>
      </c>
      <c r="K105" s="27">
        <f>M41</f>
        <v>7.0373989837738155E-2</v>
      </c>
      <c r="L105" s="53">
        <v>3.5</v>
      </c>
      <c r="N105" s="11"/>
    </row>
    <row r="106" spans="1:14">
      <c r="J106" s="33" t="s">
        <v>4</v>
      </c>
      <c r="K106" s="27">
        <f>M60</f>
        <v>5.0312247506761998E-2</v>
      </c>
      <c r="L106" s="53">
        <v>3.5</v>
      </c>
      <c r="N106" s="11"/>
    </row>
    <row r="107" spans="1:14" ht="26.5" customHeight="1">
      <c r="J107" s="33" t="s">
        <v>5</v>
      </c>
      <c r="K107" s="27">
        <f>M70</f>
        <v>9.051242308454252E-2</v>
      </c>
      <c r="L107" s="53">
        <v>3</v>
      </c>
      <c r="N107" s="11"/>
    </row>
    <row r="108" spans="1:14">
      <c r="J108" s="33" t="s">
        <v>6</v>
      </c>
      <c r="K108" s="27">
        <f>M77</f>
        <v>4.6800432649665755E-2</v>
      </c>
      <c r="L108" s="53">
        <v>3.5</v>
      </c>
      <c r="N108" s="11"/>
    </row>
    <row r="109" spans="1:14">
      <c r="J109" s="33" t="s">
        <v>7</v>
      </c>
      <c r="K109" s="27">
        <f>M99</f>
        <v>7.3245319446741716E-2</v>
      </c>
      <c r="L109" s="53">
        <v>3.5</v>
      </c>
      <c r="N109" s="11"/>
    </row>
    <row r="110" spans="1:14">
      <c r="J110" s="59" t="s">
        <v>126</v>
      </c>
      <c r="K110" s="60">
        <f>AVERAGE(K103:K109)</f>
        <v>7.6387213936864512E-2</v>
      </c>
      <c r="L110" s="53"/>
      <c r="N110" s="11"/>
    </row>
    <row r="111" spans="1:14">
      <c r="J111" s="61" t="s">
        <v>130</v>
      </c>
      <c r="K111" s="27">
        <f>STDEV(K103:K109)</f>
        <v>3.4437059018517485E-2</v>
      </c>
      <c r="L111" s="34"/>
      <c r="N111" s="11"/>
    </row>
    <row r="112" spans="1:14">
      <c r="J112" s="61" t="s">
        <v>128</v>
      </c>
      <c r="K112" s="27">
        <f>K110+K111</f>
        <v>0.110824272955382</v>
      </c>
      <c r="L112" s="34"/>
      <c r="N112" s="11"/>
    </row>
    <row r="113" spans="10:14">
      <c r="J113" s="61" t="s">
        <v>129</v>
      </c>
      <c r="K113" s="27">
        <f>K110-K111</f>
        <v>4.1950154918347027E-2</v>
      </c>
      <c r="L113" s="34"/>
      <c r="N113" s="11"/>
    </row>
    <row r="114" spans="10:14">
      <c r="J114" s="61" t="s">
        <v>132</v>
      </c>
      <c r="K114" s="27">
        <f>K110-K111-K111</f>
        <v>7.5130958998295416E-3</v>
      </c>
      <c r="L114" s="34"/>
      <c r="N114" s="11"/>
    </row>
    <row r="115" spans="10:14">
      <c r="J115" s="61" t="s">
        <v>131</v>
      </c>
      <c r="K115" s="27">
        <f>K110+K111+K111</f>
        <v>0.14526133197389948</v>
      </c>
      <c r="L115" s="34"/>
      <c r="N115" s="11"/>
    </row>
    <row r="116" spans="10:14">
      <c r="K116" s="34"/>
      <c r="N116" s="11"/>
    </row>
    <row r="117" spans="10:14">
      <c r="K117" s="34"/>
      <c r="N117" s="11"/>
    </row>
  </sheetData>
  <mergeCells count="1">
    <mergeCell ref="K3:M3"/>
  </mergeCells>
  <phoneticPr fontId="10" type="noConversion"/>
  <conditionalFormatting sqref="I5:I16 I18:I25 I27:I40 I42:I59 I61:I69 I71:I76 I78:I9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76FE-19C2-4DCF-BEDB-927EA5C72D84}">
  <sheetPr>
    <tabColor rgb="FFCCFFFF"/>
  </sheetPr>
  <dimension ref="A1:E90"/>
  <sheetViews>
    <sheetView topLeftCell="A79" workbookViewId="0">
      <selection activeCell="E70" sqref="E70:E90"/>
    </sheetView>
  </sheetViews>
  <sheetFormatPr defaultRowHeight="14.5"/>
  <cols>
    <col min="1" max="1" width="6.6328125" style="162" bestFit="1" customWidth="1"/>
    <col min="2" max="2" width="12.6328125" bestFit="1" customWidth="1"/>
    <col min="3" max="3" width="7.08984375" bestFit="1" customWidth="1"/>
    <col min="4" max="4" width="33" bestFit="1" customWidth="1"/>
    <col min="5" max="5" width="16.08984375" bestFit="1" customWidth="1"/>
  </cols>
  <sheetData>
    <row r="1" spans="1:5" ht="21">
      <c r="E1" s="153" t="s">
        <v>231</v>
      </c>
    </row>
    <row r="2" spans="1:5">
      <c r="A2" s="162" t="s">
        <v>123</v>
      </c>
      <c r="B2" s="69" t="s">
        <v>0</v>
      </c>
      <c r="C2" s="69" t="s">
        <v>232</v>
      </c>
      <c r="D2" s="69" t="s">
        <v>233</v>
      </c>
    </row>
    <row r="3" spans="1:5">
      <c r="A3" s="162">
        <v>1</v>
      </c>
      <c r="B3" s="151" t="s">
        <v>1</v>
      </c>
      <c r="C3" s="151" t="s">
        <v>234</v>
      </c>
      <c r="D3" s="151" t="s">
        <v>19</v>
      </c>
      <c r="E3" s="151">
        <v>728687629.8099997</v>
      </c>
    </row>
    <row r="4" spans="1:5">
      <c r="A4" s="162">
        <v>2</v>
      </c>
      <c r="B4" s="151" t="s">
        <v>1</v>
      </c>
      <c r="C4" s="151" t="s">
        <v>235</v>
      </c>
      <c r="D4" s="151" t="s">
        <v>20</v>
      </c>
      <c r="E4" s="151">
        <v>92050545.159999996</v>
      </c>
    </row>
    <row r="5" spans="1:5">
      <c r="A5" s="162">
        <v>3</v>
      </c>
      <c r="B5" s="151" t="s">
        <v>1</v>
      </c>
      <c r="C5" s="151" t="s">
        <v>236</v>
      </c>
      <c r="D5" s="151" t="s">
        <v>21</v>
      </c>
      <c r="E5" s="151">
        <v>89137858.070000023</v>
      </c>
    </row>
    <row r="6" spans="1:5">
      <c r="A6" s="162">
        <v>4</v>
      </c>
      <c r="B6" s="151" t="s">
        <v>1</v>
      </c>
      <c r="C6" s="151" t="s">
        <v>237</v>
      </c>
      <c r="D6" s="151" t="s">
        <v>22</v>
      </c>
      <c r="E6" s="151">
        <v>79449790.730000034</v>
      </c>
    </row>
    <row r="7" spans="1:5">
      <c r="A7" s="162">
        <v>5</v>
      </c>
      <c r="B7" s="151" t="s">
        <v>1</v>
      </c>
      <c r="C7" s="151" t="s">
        <v>238</v>
      </c>
      <c r="D7" s="151" t="s">
        <v>23</v>
      </c>
      <c r="E7" s="151">
        <v>50183466.739999995</v>
      </c>
    </row>
    <row r="8" spans="1:5">
      <c r="A8" s="162">
        <v>6</v>
      </c>
      <c r="B8" s="151" t="s">
        <v>1</v>
      </c>
      <c r="C8" s="151" t="s">
        <v>239</v>
      </c>
      <c r="D8" s="151" t="s">
        <v>24</v>
      </c>
      <c r="E8" s="151">
        <v>102279896.88000003</v>
      </c>
    </row>
    <row r="9" spans="1:5">
      <c r="A9" s="162">
        <v>7</v>
      </c>
      <c r="B9" s="151" t="s">
        <v>1</v>
      </c>
      <c r="C9" s="151" t="s">
        <v>240</v>
      </c>
      <c r="D9" s="151" t="s">
        <v>25</v>
      </c>
      <c r="E9" s="151">
        <v>117261560.06000003</v>
      </c>
    </row>
    <row r="10" spans="1:5">
      <c r="A10" s="162">
        <v>8</v>
      </c>
      <c r="B10" s="151" t="s">
        <v>1</v>
      </c>
      <c r="C10" s="151" t="s">
        <v>241</v>
      </c>
      <c r="D10" s="151" t="s">
        <v>26</v>
      </c>
      <c r="E10" s="151">
        <v>156301350.97</v>
      </c>
    </row>
    <row r="11" spans="1:5">
      <c r="A11" s="162">
        <v>9</v>
      </c>
      <c r="B11" s="151" t="s">
        <v>1</v>
      </c>
      <c r="C11" s="151" t="s">
        <v>242</v>
      </c>
      <c r="D11" s="151" t="s">
        <v>27</v>
      </c>
      <c r="E11" s="151">
        <v>83246698.689999983</v>
      </c>
    </row>
    <row r="12" spans="1:5">
      <c r="A12" s="162">
        <v>10</v>
      </c>
      <c r="B12" s="151" t="s">
        <v>1</v>
      </c>
      <c r="C12" s="151" t="s">
        <v>243</v>
      </c>
      <c r="D12" s="151" t="s">
        <v>28</v>
      </c>
      <c r="E12" s="151">
        <v>89229401.910000041</v>
      </c>
    </row>
    <row r="13" spans="1:5">
      <c r="A13" s="162">
        <v>11</v>
      </c>
      <c r="B13" s="151" t="s">
        <v>1</v>
      </c>
      <c r="C13" s="151" t="s">
        <v>244</v>
      </c>
      <c r="D13" s="151" t="s">
        <v>245</v>
      </c>
      <c r="E13" s="151">
        <v>212207971.30999997</v>
      </c>
    </row>
    <row r="14" spans="1:5">
      <c r="A14" s="162">
        <v>12</v>
      </c>
      <c r="B14" s="151" t="s">
        <v>1</v>
      </c>
      <c r="C14" s="151" t="s">
        <v>246</v>
      </c>
      <c r="D14" s="151" t="s">
        <v>30</v>
      </c>
      <c r="E14" s="151">
        <v>29069126.099999994</v>
      </c>
    </row>
    <row r="15" spans="1:5">
      <c r="A15" s="162">
        <v>13</v>
      </c>
      <c r="B15" s="151" t="s">
        <v>2</v>
      </c>
      <c r="C15" s="151" t="s">
        <v>247</v>
      </c>
      <c r="D15" s="151" t="s">
        <v>32</v>
      </c>
      <c r="E15" s="151">
        <v>444470716.94999999</v>
      </c>
    </row>
    <row r="16" spans="1:5">
      <c r="A16" s="162">
        <v>14</v>
      </c>
      <c r="B16" s="151" t="s">
        <v>2</v>
      </c>
      <c r="C16" s="151" t="s">
        <v>248</v>
      </c>
      <c r="D16" s="151" t="s">
        <v>33</v>
      </c>
      <c r="E16" s="151">
        <v>93076769.590000004</v>
      </c>
    </row>
    <row r="17" spans="1:5">
      <c r="A17" s="162">
        <v>15</v>
      </c>
      <c r="B17" s="151" t="s">
        <v>2</v>
      </c>
      <c r="C17" s="151" t="s">
        <v>249</v>
      </c>
      <c r="D17" s="151" t="s">
        <v>34</v>
      </c>
      <c r="E17" s="151">
        <v>117761627.87</v>
      </c>
    </row>
    <row r="18" spans="1:5">
      <c r="A18" s="162">
        <v>16</v>
      </c>
      <c r="B18" s="151" t="s">
        <v>2</v>
      </c>
      <c r="C18" s="151" t="s">
        <v>250</v>
      </c>
      <c r="D18" s="151" t="s">
        <v>35</v>
      </c>
      <c r="E18" s="151">
        <v>180081502.87999994</v>
      </c>
    </row>
    <row r="19" spans="1:5">
      <c r="A19" s="162">
        <v>17</v>
      </c>
      <c r="B19" s="151" t="s">
        <v>2</v>
      </c>
      <c r="C19" s="151" t="s">
        <v>251</v>
      </c>
      <c r="D19" s="151" t="s">
        <v>36</v>
      </c>
      <c r="E19" s="151">
        <v>88266415.380000025</v>
      </c>
    </row>
    <row r="20" spans="1:5">
      <c r="A20" s="162">
        <v>18</v>
      </c>
      <c r="B20" s="151" t="s">
        <v>2</v>
      </c>
      <c r="C20" s="151" t="s">
        <v>252</v>
      </c>
      <c r="D20" s="151" t="s">
        <v>37</v>
      </c>
      <c r="E20" s="151">
        <v>90124411.769999996</v>
      </c>
    </row>
    <row r="21" spans="1:5">
      <c r="A21" s="162">
        <v>19</v>
      </c>
      <c r="B21" s="151" t="s">
        <v>2</v>
      </c>
      <c r="C21" s="151" t="s">
        <v>253</v>
      </c>
      <c r="D21" s="151" t="s">
        <v>38</v>
      </c>
      <c r="E21" s="151">
        <v>76340459.270000011</v>
      </c>
    </row>
    <row r="22" spans="1:5">
      <c r="A22" s="162">
        <v>20</v>
      </c>
      <c r="B22" s="151" t="s">
        <v>2</v>
      </c>
      <c r="C22" s="151" t="s">
        <v>254</v>
      </c>
      <c r="D22" s="151" t="s">
        <v>39</v>
      </c>
      <c r="E22" s="151">
        <v>44958944.760000005</v>
      </c>
    </row>
    <row r="23" spans="1:5">
      <c r="A23" s="162">
        <v>21</v>
      </c>
      <c r="B23" s="151" t="s">
        <v>3</v>
      </c>
      <c r="C23" s="151" t="s">
        <v>255</v>
      </c>
      <c r="D23" s="151" t="s">
        <v>41</v>
      </c>
      <c r="E23" s="151">
        <v>1012841175.4900004</v>
      </c>
    </row>
    <row r="24" spans="1:5">
      <c r="A24" s="162">
        <v>22</v>
      </c>
      <c r="B24" s="151" t="s">
        <v>3</v>
      </c>
      <c r="C24" s="151" t="s">
        <v>256</v>
      </c>
      <c r="D24" s="151" t="s">
        <v>42</v>
      </c>
      <c r="E24" s="151">
        <v>65793298.049999967</v>
      </c>
    </row>
    <row r="25" spans="1:5">
      <c r="A25" s="162">
        <v>23</v>
      </c>
      <c r="B25" s="151" t="s">
        <v>3</v>
      </c>
      <c r="C25" s="151" t="s">
        <v>257</v>
      </c>
      <c r="D25" s="151" t="s">
        <v>43</v>
      </c>
      <c r="E25" s="151">
        <v>122069632.80000003</v>
      </c>
    </row>
    <row r="26" spans="1:5">
      <c r="A26" s="162">
        <v>24</v>
      </c>
      <c r="B26" s="151" t="s">
        <v>3</v>
      </c>
      <c r="C26" s="151" t="s">
        <v>258</v>
      </c>
      <c r="D26" s="151" t="s">
        <v>44</v>
      </c>
      <c r="E26" s="151">
        <v>100112072.03999999</v>
      </c>
    </row>
    <row r="27" spans="1:5">
      <c r="A27" s="162">
        <v>25</v>
      </c>
      <c r="B27" s="151" t="s">
        <v>3</v>
      </c>
      <c r="C27" s="151" t="s">
        <v>259</v>
      </c>
      <c r="D27" s="151" t="s">
        <v>45</v>
      </c>
      <c r="E27" s="151">
        <v>42761887.519999996</v>
      </c>
    </row>
    <row r="28" spans="1:5">
      <c r="A28" s="162">
        <v>26</v>
      </c>
      <c r="B28" s="151" t="s">
        <v>3</v>
      </c>
      <c r="C28" s="151" t="s">
        <v>260</v>
      </c>
      <c r="D28" s="151" t="s">
        <v>46</v>
      </c>
      <c r="E28" s="151">
        <v>61468800.119999982</v>
      </c>
    </row>
    <row r="29" spans="1:5">
      <c r="A29" s="162">
        <v>27</v>
      </c>
      <c r="B29" s="151" t="s">
        <v>3</v>
      </c>
      <c r="C29" s="151" t="s">
        <v>261</v>
      </c>
      <c r="D29" s="151" t="s">
        <v>47</v>
      </c>
      <c r="E29" s="151">
        <v>72564357.280000001</v>
      </c>
    </row>
    <row r="30" spans="1:5">
      <c r="A30" s="162">
        <v>28</v>
      </c>
      <c r="B30" s="151" t="s">
        <v>3</v>
      </c>
      <c r="C30" s="151" t="s">
        <v>262</v>
      </c>
      <c r="D30" s="151" t="s">
        <v>48</v>
      </c>
      <c r="E30" s="151">
        <v>240614819.63000005</v>
      </c>
    </row>
    <row r="31" spans="1:5">
      <c r="A31" s="162">
        <v>29</v>
      </c>
      <c r="B31" s="151" t="s">
        <v>3</v>
      </c>
      <c r="C31" s="151" t="s">
        <v>263</v>
      </c>
      <c r="D31" s="151" t="s">
        <v>49</v>
      </c>
      <c r="E31" s="151">
        <v>73221301.819999978</v>
      </c>
    </row>
    <row r="32" spans="1:5">
      <c r="A32" s="162">
        <v>30</v>
      </c>
      <c r="B32" s="151" t="s">
        <v>3</v>
      </c>
      <c r="C32" s="151" t="s">
        <v>264</v>
      </c>
      <c r="D32" s="151" t="s">
        <v>50</v>
      </c>
      <c r="E32" s="151">
        <v>67272481.220000014</v>
      </c>
    </row>
    <row r="33" spans="1:5">
      <c r="A33" s="162">
        <v>31</v>
      </c>
      <c r="B33" s="151" t="s">
        <v>3</v>
      </c>
      <c r="C33" s="151" t="s">
        <v>265</v>
      </c>
      <c r="D33" s="151" t="s">
        <v>51</v>
      </c>
      <c r="E33" s="151">
        <v>88960800.300000027</v>
      </c>
    </row>
    <row r="34" spans="1:5">
      <c r="A34" s="162">
        <v>32</v>
      </c>
      <c r="B34" s="151" t="s">
        <v>3</v>
      </c>
      <c r="C34" s="151" t="s">
        <v>266</v>
      </c>
      <c r="D34" s="151" t="s">
        <v>267</v>
      </c>
      <c r="E34" s="151">
        <v>153224506.19000003</v>
      </c>
    </row>
    <row r="35" spans="1:5">
      <c r="A35" s="162">
        <v>33</v>
      </c>
      <c r="B35" s="151" t="s">
        <v>3</v>
      </c>
      <c r="C35" s="151" t="s">
        <v>268</v>
      </c>
      <c r="D35" s="151" t="s">
        <v>53</v>
      </c>
      <c r="E35" s="151">
        <v>70561344.560000047</v>
      </c>
    </row>
    <row r="36" spans="1:5">
      <c r="A36" s="162">
        <v>34</v>
      </c>
      <c r="B36" s="151" t="s">
        <v>3</v>
      </c>
      <c r="C36" s="151" t="s">
        <v>269</v>
      </c>
      <c r="D36" s="151" t="s">
        <v>54</v>
      </c>
      <c r="E36" s="151">
        <v>48399530.480000012</v>
      </c>
    </row>
    <row r="37" spans="1:5">
      <c r="A37" s="162">
        <v>35</v>
      </c>
      <c r="B37" s="151" t="s">
        <v>4</v>
      </c>
      <c r="C37" s="151" t="s">
        <v>270</v>
      </c>
      <c r="D37" s="151" t="s">
        <v>56</v>
      </c>
      <c r="E37" s="151">
        <v>1830163200.2800002</v>
      </c>
    </row>
    <row r="38" spans="1:5">
      <c r="A38" s="162">
        <v>36</v>
      </c>
      <c r="B38" s="151" t="s">
        <v>4</v>
      </c>
      <c r="C38" s="151" t="s">
        <v>271</v>
      </c>
      <c r="D38" s="151" t="s">
        <v>57</v>
      </c>
      <c r="E38" s="151">
        <v>81702693.679999992</v>
      </c>
    </row>
    <row r="39" spans="1:5">
      <c r="A39" s="162">
        <v>37</v>
      </c>
      <c r="B39" s="151" t="s">
        <v>4</v>
      </c>
      <c r="C39" s="151" t="s">
        <v>272</v>
      </c>
      <c r="D39" s="151" t="s">
        <v>58</v>
      </c>
      <c r="E39" s="151">
        <v>60602630.279999979</v>
      </c>
    </row>
    <row r="40" spans="1:5">
      <c r="A40" s="162">
        <v>38</v>
      </c>
      <c r="B40" s="151" t="s">
        <v>4</v>
      </c>
      <c r="C40" s="151" t="s">
        <v>273</v>
      </c>
      <c r="D40" s="151" t="s">
        <v>274</v>
      </c>
      <c r="E40" s="151">
        <v>163395342.50999999</v>
      </c>
    </row>
    <row r="41" spans="1:5">
      <c r="A41" s="162">
        <v>39</v>
      </c>
      <c r="B41" s="151" t="s">
        <v>4</v>
      </c>
      <c r="C41" s="151" t="s">
        <v>275</v>
      </c>
      <c r="D41" s="151" t="s">
        <v>60</v>
      </c>
      <c r="E41" s="151">
        <v>139955716.76999995</v>
      </c>
    </row>
    <row r="42" spans="1:5">
      <c r="A42" s="162">
        <v>40</v>
      </c>
      <c r="B42" s="151" t="s">
        <v>4</v>
      </c>
      <c r="C42" s="151" t="s">
        <v>276</v>
      </c>
      <c r="D42" s="151" t="s">
        <v>61</v>
      </c>
      <c r="E42" s="151">
        <v>82769520.00999999</v>
      </c>
    </row>
    <row r="43" spans="1:5">
      <c r="A43" s="162">
        <v>41</v>
      </c>
      <c r="B43" s="151" t="s">
        <v>4</v>
      </c>
      <c r="C43" s="151" t="s">
        <v>277</v>
      </c>
      <c r="D43" s="151" t="s">
        <v>62</v>
      </c>
      <c r="E43" s="151">
        <v>41441599.939999998</v>
      </c>
    </row>
    <row r="44" spans="1:5">
      <c r="A44" s="162">
        <v>42</v>
      </c>
      <c r="B44" s="151" t="s">
        <v>4</v>
      </c>
      <c r="C44" s="151" t="s">
        <v>278</v>
      </c>
      <c r="D44" s="151" t="s">
        <v>63</v>
      </c>
      <c r="E44" s="151">
        <v>312250448.1099999</v>
      </c>
    </row>
    <row r="45" spans="1:5">
      <c r="A45" s="162">
        <v>43</v>
      </c>
      <c r="B45" s="151" t="s">
        <v>4</v>
      </c>
      <c r="C45" s="151" t="s">
        <v>279</v>
      </c>
      <c r="D45" s="151" t="s">
        <v>64</v>
      </c>
      <c r="E45" s="151">
        <v>81765982</v>
      </c>
    </row>
    <row r="46" spans="1:5">
      <c r="A46" s="162">
        <v>44</v>
      </c>
      <c r="B46" s="151" t="s">
        <v>4</v>
      </c>
      <c r="C46" s="151" t="s">
        <v>280</v>
      </c>
      <c r="D46" s="151" t="s">
        <v>65</v>
      </c>
      <c r="E46" s="151">
        <v>142567548.75000003</v>
      </c>
    </row>
    <row r="47" spans="1:5">
      <c r="A47" s="162">
        <v>45</v>
      </c>
      <c r="B47" s="151" t="s">
        <v>4</v>
      </c>
      <c r="C47" s="151" t="s">
        <v>281</v>
      </c>
      <c r="D47" s="151" t="s">
        <v>66</v>
      </c>
      <c r="E47" s="151">
        <v>144514974.02000001</v>
      </c>
    </row>
    <row r="48" spans="1:5">
      <c r="A48" s="162">
        <v>46</v>
      </c>
      <c r="B48" s="151" t="s">
        <v>4</v>
      </c>
      <c r="C48" s="151" t="s">
        <v>282</v>
      </c>
      <c r="D48" s="151" t="s">
        <v>67</v>
      </c>
      <c r="E48" s="151">
        <v>73010251.490000024</v>
      </c>
    </row>
    <row r="49" spans="1:5">
      <c r="A49" s="162">
        <v>47</v>
      </c>
      <c r="B49" s="151" t="s">
        <v>4</v>
      </c>
      <c r="C49" s="151" t="s">
        <v>283</v>
      </c>
      <c r="D49" s="151" t="s">
        <v>68</v>
      </c>
      <c r="E49" s="151">
        <v>54504601.340000011</v>
      </c>
    </row>
    <row r="50" spans="1:5">
      <c r="A50" s="162">
        <v>48</v>
      </c>
      <c r="B50" s="151" t="s">
        <v>4</v>
      </c>
      <c r="C50" s="151" t="s">
        <v>284</v>
      </c>
      <c r="D50" s="151" t="s">
        <v>69</v>
      </c>
      <c r="E50" s="151">
        <v>84213628.460000068</v>
      </c>
    </row>
    <row r="51" spans="1:5">
      <c r="A51" s="162">
        <v>49</v>
      </c>
      <c r="B51" s="151" t="s">
        <v>4</v>
      </c>
      <c r="C51" s="151" t="s">
        <v>285</v>
      </c>
      <c r="D51" s="151" t="s">
        <v>70</v>
      </c>
      <c r="E51" s="151">
        <v>70309998.600000024</v>
      </c>
    </row>
    <row r="52" spans="1:5">
      <c r="A52" s="162">
        <v>50</v>
      </c>
      <c r="B52" s="151" t="s">
        <v>4</v>
      </c>
      <c r="C52" s="151" t="s">
        <v>286</v>
      </c>
      <c r="D52" s="151" t="s">
        <v>71</v>
      </c>
      <c r="E52" s="151">
        <v>62671082.650000006</v>
      </c>
    </row>
    <row r="53" spans="1:5">
      <c r="A53" s="162">
        <v>51</v>
      </c>
      <c r="B53" s="151" t="s">
        <v>4</v>
      </c>
      <c r="C53" s="151" t="s">
        <v>287</v>
      </c>
      <c r="D53" s="151" t="s">
        <v>288</v>
      </c>
      <c r="E53" s="151">
        <v>446699829.25000012</v>
      </c>
    </row>
    <row r="54" spans="1:5">
      <c r="A54" s="162">
        <v>52</v>
      </c>
      <c r="B54" s="151" t="s">
        <v>4</v>
      </c>
      <c r="C54" s="151" t="s">
        <v>289</v>
      </c>
      <c r="D54" s="151" t="s">
        <v>290</v>
      </c>
      <c r="E54" s="151">
        <v>65772259.800000027</v>
      </c>
    </row>
    <row r="55" spans="1:5">
      <c r="A55" s="162">
        <v>53</v>
      </c>
      <c r="B55" s="151" t="s">
        <v>5</v>
      </c>
      <c r="C55" s="151" t="s">
        <v>291</v>
      </c>
      <c r="D55" s="151" t="s">
        <v>75</v>
      </c>
      <c r="E55" s="151">
        <v>810629023.8900001</v>
      </c>
    </row>
    <row r="56" spans="1:5">
      <c r="A56" s="162">
        <v>54</v>
      </c>
      <c r="B56" s="151" t="s">
        <v>5</v>
      </c>
      <c r="C56" s="151" t="s">
        <v>292</v>
      </c>
      <c r="D56" s="151" t="s">
        <v>76</v>
      </c>
      <c r="E56" s="151">
        <v>197063325.21999982</v>
      </c>
    </row>
    <row r="57" spans="1:5">
      <c r="A57" s="162">
        <v>55</v>
      </c>
      <c r="B57" s="151" t="s">
        <v>5</v>
      </c>
      <c r="C57" s="151" t="s">
        <v>293</v>
      </c>
      <c r="D57" s="151" t="s">
        <v>77</v>
      </c>
      <c r="E57" s="151">
        <v>74787912.24000001</v>
      </c>
    </row>
    <row r="58" spans="1:5">
      <c r="A58" s="162">
        <v>56</v>
      </c>
      <c r="B58" s="151" t="s">
        <v>5</v>
      </c>
      <c r="C58" s="151" t="s">
        <v>294</v>
      </c>
      <c r="D58" s="151" t="s">
        <v>78</v>
      </c>
      <c r="E58" s="151">
        <v>77662804.25</v>
      </c>
    </row>
    <row r="59" spans="1:5">
      <c r="A59" s="162">
        <v>57</v>
      </c>
      <c r="B59" s="151" t="s">
        <v>5</v>
      </c>
      <c r="C59" s="151" t="s">
        <v>295</v>
      </c>
      <c r="D59" s="151" t="s">
        <v>296</v>
      </c>
      <c r="E59" s="151">
        <v>535044719.71999979</v>
      </c>
    </row>
    <row r="60" spans="1:5">
      <c r="A60" s="162">
        <v>58</v>
      </c>
      <c r="B60" s="151" t="s">
        <v>5</v>
      </c>
      <c r="C60" s="151" t="s">
        <v>297</v>
      </c>
      <c r="D60" s="151" t="s">
        <v>80</v>
      </c>
      <c r="E60" s="151">
        <v>51961559.100000001</v>
      </c>
    </row>
    <row r="61" spans="1:5">
      <c r="A61" s="162">
        <v>59</v>
      </c>
      <c r="B61" s="151" t="s">
        <v>5</v>
      </c>
      <c r="C61" s="151" t="s">
        <v>298</v>
      </c>
      <c r="D61" s="151" t="s">
        <v>81</v>
      </c>
      <c r="E61" s="151">
        <v>38458714.250000022</v>
      </c>
    </row>
    <row r="62" spans="1:5">
      <c r="A62" s="162">
        <v>60</v>
      </c>
      <c r="B62" s="151" t="s">
        <v>5</v>
      </c>
      <c r="C62" s="151" t="s">
        <v>299</v>
      </c>
      <c r="D62" s="151" t="s">
        <v>82</v>
      </c>
      <c r="E62" s="151">
        <v>64580024.970000044</v>
      </c>
    </row>
    <row r="63" spans="1:5">
      <c r="A63" s="162">
        <v>61</v>
      </c>
      <c r="B63" s="151" t="s">
        <v>5</v>
      </c>
      <c r="C63" s="151" t="s">
        <v>300</v>
      </c>
      <c r="D63" s="151" t="s">
        <v>83</v>
      </c>
      <c r="E63" s="151">
        <v>57265593.649999976</v>
      </c>
    </row>
    <row r="64" spans="1:5">
      <c r="A64" s="162">
        <v>62</v>
      </c>
      <c r="B64" s="151" t="s">
        <v>6</v>
      </c>
      <c r="C64" s="151" t="s">
        <v>301</v>
      </c>
      <c r="D64" s="151" t="s">
        <v>85</v>
      </c>
      <c r="E64" s="151">
        <v>585591809.54999995</v>
      </c>
    </row>
    <row r="65" spans="1:5">
      <c r="A65" s="162">
        <v>63</v>
      </c>
      <c r="B65" s="151" t="s">
        <v>6</v>
      </c>
      <c r="C65" s="151" t="s">
        <v>302</v>
      </c>
      <c r="D65" s="151" t="s">
        <v>86</v>
      </c>
      <c r="E65" s="151">
        <v>140523590.10999998</v>
      </c>
    </row>
    <row r="66" spans="1:5">
      <c r="A66" s="162">
        <v>64</v>
      </c>
      <c r="B66" s="151" t="s">
        <v>6</v>
      </c>
      <c r="C66" s="151" t="s">
        <v>303</v>
      </c>
      <c r="D66" s="151" t="s">
        <v>87</v>
      </c>
      <c r="E66" s="151">
        <v>102846937.85000002</v>
      </c>
    </row>
    <row r="67" spans="1:5">
      <c r="A67" s="162">
        <v>65</v>
      </c>
      <c r="B67" s="151" t="s">
        <v>6</v>
      </c>
      <c r="C67" s="151" t="s">
        <v>304</v>
      </c>
      <c r="D67" s="151" t="s">
        <v>88</v>
      </c>
      <c r="E67" s="151">
        <v>159128778.24999997</v>
      </c>
    </row>
    <row r="68" spans="1:5">
      <c r="A68" s="162">
        <v>66</v>
      </c>
      <c r="B68" s="151" t="s">
        <v>6</v>
      </c>
      <c r="C68" s="151" t="s">
        <v>305</v>
      </c>
      <c r="D68" s="151" t="s">
        <v>89</v>
      </c>
      <c r="E68" s="151">
        <v>111883857.31999995</v>
      </c>
    </row>
    <row r="69" spans="1:5">
      <c r="A69" s="162">
        <v>67</v>
      </c>
      <c r="B69" s="151" t="s">
        <v>6</v>
      </c>
      <c r="C69" s="151" t="s">
        <v>306</v>
      </c>
      <c r="D69" s="151" t="s">
        <v>307</v>
      </c>
      <c r="E69" s="151">
        <v>82129758.049999997</v>
      </c>
    </row>
    <row r="70" spans="1:5">
      <c r="A70" s="162">
        <v>68</v>
      </c>
      <c r="B70" s="151" t="s">
        <v>7</v>
      </c>
      <c r="C70" s="151" t="s">
        <v>308</v>
      </c>
      <c r="D70" s="151" t="s">
        <v>92</v>
      </c>
      <c r="E70" s="151">
        <v>2968853380.4899998</v>
      </c>
    </row>
    <row r="71" spans="1:5">
      <c r="A71" s="162">
        <v>69</v>
      </c>
      <c r="B71" s="151" t="s">
        <v>7</v>
      </c>
      <c r="C71" s="151" t="s">
        <v>309</v>
      </c>
      <c r="D71" s="151" t="s">
        <v>93</v>
      </c>
      <c r="E71" s="151">
        <v>124446495.45</v>
      </c>
    </row>
    <row r="72" spans="1:5">
      <c r="A72" s="162">
        <v>70</v>
      </c>
      <c r="B72" s="151" t="s">
        <v>7</v>
      </c>
      <c r="C72" s="151" t="s">
        <v>310</v>
      </c>
      <c r="D72" s="151" t="s">
        <v>94</v>
      </c>
      <c r="E72" s="151">
        <v>115012903.82000005</v>
      </c>
    </row>
    <row r="73" spans="1:5">
      <c r="A73" s="162">
        <v>71</v>
      </c>
      <c r="B73" s="151" t="s">
        <v>7</v>
      </c>
      <c r="C73" s="151" t="s">
        <v>311</v>
      </c>
      <c r="D73" s="151" t="s">
        <v>95</v>
      </c>
      <c r="E73" s="151">
        <v>448460054.29999995</v>
      </c>
    </row>
    <row r="74" spans="1:5">
      <c r="A74" s="162">
        <v>72</v>
      </c>
      <c r="B74" s="151" t="s">
        <v>7</v>
      </c>
      <c r="C74" s="151" t="s">
        <v>312</v>
      </c>
      <c r="D74" s="151" t="s">
        <v>96</v>
      </c>
      <c r="E74" s="151">
        <v>24555694.850000001</v>
      </c>
    </row>
    <row r="75" spans="1:5">
      <c r="A75" s="162">
        <v>73</v>
      </c>
      <c r="B75" s="151" t="s">
        <v>7</v>
      </c>
      <c r="C75" s="151" t="s">
        <v>313</v>
      </c>
      <c r="D75" s="151" t="s">
        <v>97</v>
      </c>
      <c r="E75" s="151">
        <v>99715562.100000009</v>
      </c>
    </row>
    <row r="76" spans="1:5">
      <c r="A76" s="162">
        <v>74</v>
      </c>
      <c r="B76" s="151" t="s">
        <v>7</v>
      </c>
      <c r="C76" s="151" t="s">
        <v>314</v>
      </c>
      <c r="D76" s="151" t="s">
        <v>98</v>
      </c>
      <c r="E76" s="151">
        <v>241077005.88</v>
      </c>
    </row>
    <row r="77" spans="1:5">
      <c r="A77" s="162">
        <v>75</v>
      </c>
      <c r="B77" s="151" t="s">
        <v>7</v>
      </c>
      <c r="C77" s="151" t="s">
        <v>315</v>
      </c>
      <c r="D77" s="151" t="s">
        <v>99</v>
      </c>
      <c r="E77" s="151">
        <v>71607617.929999962</v>
      </c>
    </row>
    <row r="78" spans="1:5">
      <c r="A78" s="162">
        <v>76</v>
      </c>
      <c r="B78" s="151" t="s">
        <v>7</v>
      </c>
      <c r="C78" s="151" t="s">
        <v>316</v>
      </c>
      <c r="D78" s="151" t="s">
        <v>100</v>
      </c>
      <c r="E78" s="151">
        <v>74620920.209999993</v>
      </c>
    </row>
    <row r="79" spans="1:5">
      <c r="A79" s="162">
        <v>77</v>
      </c>
      <c r="B79" s="151" t="s">
        <v>7</v>
      </c>
      <c r="C79" s="151" t="s">
        <v>317</v>
      </c>
      <c r="D79" s="151" t="s">
        <v>101</v>
      </c>
      <c r="E79" s="151">
        <v>88345983.470000014</v>
      </c>
    </row>
    <row r="80" spans="1:5">
      <c r="A80" s="162">
        <v>78</v>
      </c>
      <c r="B80" s="151" t="s">
        <v>7</v>
      </c>
      <c r="C80" s="151" t="s">
        <v>318</v>
      </c>
      <c r="D80" s="151" t="s">
        <v>102</v>
      </c>
      <c r="E80" s="151">
        <v>114310493.71000001</v>
      </c>
    </row>
    <row r="81" spans="1:5">
      <c r="A81" s="162">
        <v>79</v>
      </c>
      <c r="B81" s="151" t="s">
        <v>7</v>
      </c>
      <c r="C81" s="151" t="s">
        <v>319</v>
      </c>
      <c r="D81" s="151" t="s">
        <v>103</v>
      </c>
      <c r="E81" s="151">
        <v>236780672.92999998</v>
      </c>
    </row>
    <row r="82" spans="1:5">
      <c r="A82" s="162">
        <v>80</v>
      </c>
      <c r="B82" s="151" t="s">
        <v>7</v>
      </c>
      <c r="C82" s="151" t="s">
        <v>320</v>
      </c>
      <c r="D82" s="151" t="s">
        <v>104</v>
      </c>
      <c r="E82" s="151">
        <v>119482132.26000001</v>
      </c>
    </row>
    <row r="83" spans="1:5">
      <c r="A83" s="162">
        <v>81</v>
      </c>
      <c r="B83" s="151" t="s">
        <v>7</v>
      </c>
      <c r="C83" s="151" t="s">
        <v>321</v>
      </c>
      <c r="D83" s="151" t="s">
        <v>105</v>
      </c>
      <c r="E83" s="151">
        <v>202016348.38999993</v>
      </c>
    </row>
    <row r="84" spans="1:5">
      <c r="A84" s="162">
        <v>82</v>
      </c>
      <c r="B84" s="151" t="s">
        <v>7</v>
      </c>
      <c r="C84" s="151" t="s">
        <v>322</v>
      </c>
      <c r="D84" s="151" t="s">
        <v>106</v>
      </c>
      <c r="E84" s="151">
        <v>62692064.510000013</v>
      </c>
    </row>
    <row r="85" spans="1:5">
      <c r="A85" s="162">
        <v>83</v>
      </c>
      <c r="B85" s="151" t="s">
        <v>7</v>
      </c>
      <c r="C85" s="151" t="s">
        <v>323</v>
      </c>
      <c r="D85" s="151" t="s">
        <v>107</v>
      </c>
      <c r="E85" s="151">
        <v>64373494.310000002</v>
      </c>
    </row>
    <row r="86" spans="1:5">
      <c r="A86" s="162">
        <v>84</v>
      </c>
      <c r="B86" s="151" t="s">
        <v>7</v>
      </c>
      <c r="C86" s="151" t="s">
        <v>324</v>
      </c>
      <c r="D86" s="151" t="s">
        <v>108</v>
      </c>
      <c r="E86" s="151">
        <v>56206077.919999987</v>
      </c>
    </row>
    <row r="87" spans="1:5">
      <c r="A87" s="162">
        <v>85</v>
      </c>
      <c r="B87" s="151" t="s">
        <v>7</v>
      </c>
      <c r="C87" s="151" t="s">
        <v>325</v>
      </c>
      <c r="D87" s="151" t="s">
        <v>109</v>
      </c>
      <c r="E87" s="151">
        <v>64634520.019999996</v>
      </c>
    </row>
    <row r="88" spans="1:5">
      <c r="A88" s="162">
        <v>86</v>
      </c>
      <c r="B88" s="151" t="s">
        <v>7</v>
      </c>
      <c r="C88" s="151" t="s">
        <v>326</v>
      </c>
      <c r="D88" s="151" t="s">
        <v>327</v>
      </c>
      <c r="E88" s="151">
        <v>289122083.15000004</v>
      </c>
    </row>
    <row r="89" spans="1:5">
      <c r="A89" s="162">
        <v>87</v>
      </c>
      <c r="B89" s="151" t="s">
        <v>7</v>
      </c>
      <c r="C89" s="151" t="s">
        <v>328</v>
      </c>
      <c r="D89" s="151" t="s">
        <v>111</v>
      </c>
      <c r="E89" s="151">
        <v>46110442.579999998</v>
      </c>
    </row>
    <row r="90" spans="1:5">
      <c r="A90" s="162">
        <v>88</v>
      </c>
      <c r="B90" s="151" t="s">
        <v>7</v>
      </c>
      <c r="C90" s="151" t="s">
        <v>329</v>
      </c>
      <c r="D90" s="151" t="s">
        <v>112</v>
      </c>
      <c r="E90" s="151">
        <v>43630914.219999999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3D47-87F7-435E-AF99-98655C38C121}">
  <sheetPr>
    <tabColor rgb="FFCCFFFF"/>
  </sheetPr>
  <dimension ref="A1:G24"/>
  <sheetViews>
    <sheetView workbookViewId="0">
      <selection activeCell="D2" sqref="D2:G24"/>
    </sheetView>
  </sheetViews>
  <sheetFormatPr defaultRowHeight="14.5"/>
  <cols>
    <col min="3" max="3" width="79.08984375" customWidth="1"/>
    <col min="4" max="4" width="8.7265625" style="98"/>
    <col min="5" max="5" width="13.36328125" customWidth="1"/>
    <col min="6" max="6" width="16.453125" customWidth="1"/>
    <col min="7" max="7" width="8.7265625" style="98"/>
  </cols>
  <sheetData>
    <row r="1" spans="1:7" s="69" customFormat="1">
      <c r="A1" s="1" t="s">
        <v>330</v>
      </c>
      <c r="D1" s="98"/>
      <c r="G1" s="98"/>
    </row>
    <row r="2" spans="1:7">
      <c r="B2" t="s">
        <v>114</v>
      </c>
      <c r="D2" s="68" t="s">
        <v>123</v>
      </c>
      <c r="E2" s="104" t="s">
        <v>0</v>
      </c>
      <c r="F2" s="104" t="s">
        <v>127</v>
      </c>
      <c r="G2" s="68" t="s">
        <v>114</v>
      </c>
    </row>
    <row r="3" spans="1:7">
      <c r="B3">
        <v>1</v>
      </c>
      <c r="C3" t="s">
        <v>135</v>
      </c>
      <c r="D3" s="99">
        <v>1</v>
      </c>
      <c r="E3" s="100" t="s">
        <v>1</v>
      </c>
      <c r="F3" s="100" t="s">
        <v>159</v>
      </c>
      <c r="G3" s="99">
        <v>3</v>
      </c>
    </row>
    <row r="4" spans="1:7">
      <c r="B4">
        <v>2</v>
      </c>
      <c r="C4" t="s">
        <v>136</v>
      </c>
      <c r="D4" s="99">
        <v>2</v>
      </c>
      <c r="E4" s="100" t="s">
        <v>1</v>
      </c>
      <c r="F4" s="100" t="s">
        <v>160</v>
      </c>
      <c r="G4" s="99">
        <v>3</v>
      </c>
    </row>
    <row r="5" spans="1:7">
      <c r="B5">
        <v>3</v>
      </c>
      <c r="C5" t="s">
        <v>137</v>
      </c>
      <c r="D5" s="99"/>
      <c r="E5" s="101" t="s">
        <v>175</v>
      </c>
      <c r="F5" s="101"/>
      <c r="G5" s="102">
        <f>AVERAGE(G3:G4)</f>
        <v>3</v>
      </c>
    </row>
    <row r="6" spans="1:7">
      <c r="B6">
        <v>4</v>
      </c>
      <c r="C6" t="s">
        <v>138</v>
      </c>
      <c r="D6" s="99">
        <v>3</v>
      </c>
      <c r="E6" s="100" t="s">
        <v>2</v>
      </c>
      <c r="F6" s="100" t="s">
        <v>2</v>
      </c>
      <c r="G6" s="99">
        <v>5</v>
      </c>
    </row>
    <row r="7" spans="1:7">
      <c r="B7">
        <v>5</v>
      </c>
      <c r="C7" t="s">
        <v>139</v>
      </c>
      <c r="D7" s="99">
        <v>4</v>
      </c>
      <c r="E7" s="100" t="s">
        <v>2</v>
      </c>
      <c r="F7" s="100" t="s">
        <v>161</v>
      </c>
      <c r="G7" s="99">
        <v>4</v>
      </c>
    </row>
    <row r="8" spans="1:7">
      <c r="D8" s="99"/>
      <c r="E8" s="101" t="s">
        <v>174</v>
      </c>
      <c r="F8" s="101"/>
      <c r="G8" s="102">
        <f>AVERAGE(G6:G7)</f>
        <v>4.5</v>
      </c>
    </row>
    <row r="9" spans="1:7">
      <c r="A9" s="69"/>
      <c r="B9" s="69"/>
      <c r="C9" s="69"/>
      <c r="D9" s="99">
        <v>5</v>
      </c>
      <c r="E9" s="100" t="s">
        <v>3</v>
      </c>
      <c r="F9" s="100" t="s">
        <v>162</v>
      </c>
      <c r="G9" s="99">
        <v>3</v>
      </c>
    </row>
    <row r="10" spans="1:7">
      <c r="A10" s="69"/>
      <c r="B10" s="69"/>
      <c r="C10" s="69"/>
      <c r="D10" s="99">
        <v>6</v>
      </c>
      <c r="E10" s="100" t="s">
        <v>3</v>
      </c>
      <c r="F10" s="100" t="s">
        <v>163</v>
      </c>
      <c r="G10" s="99">
        <v>1</v>
      </c>
    </row>
    <row r="11" spans="1:7">
      <c r="A11" s="69"/>
      <c r="B11" s="69"/>
      <c r="C11" s="69"/>
      <c r="D11" s="99"/>
      <c r="E11" s="101" t="s">
        <v>176</v>
      </c>
      <c r="F11" s="101"/>
      <c r="G11" s="102">
        <f>AVERAGE(G9:G10)</f>
        <v>2</v>
      </c>
    </row>
    <row r="12" spans="1:7">
      <c r="A12" s="69"/>
      <c r="B12" s="69"/>
      <c r="C12" s="69"/>
      <c r="D12" s="99">
        <v>7</v>
      </c>
      <c r="E12" s="100" t="s">
        <v>4</v>
      </c>
      <c r="F12" s="100" t="s">
        <v>165</v>
      </c>
      <c r="G12" s="99">
        <v>4</v>
      </c>
    </row>
    <row r="13" spans="1:7">
      <c r="A13" s="69"/>
      <c r="B13" s="69"/>
      <c r="C13" s="69"/>
      <c r="D13" s="99">
        <v>8</v>
      </c>
      <c r="E13" s="100" t="s">
        <v>4</v>
      </c>
      <c r="F13" s="100" t="s">
        <v>164</v>
      </c>
      <c r="G13" s="99">
        <v>4</v>
      </c>
    </row>
    <row r="14" spans="1:7">
      <c r="A14" s="69"/>
      <c r="B14" s="69"/>
      <c r="C14" s="69"/>
      <c r="D14" s="99">
        <v>9</v>
      </c>
      <c r="E14" s="100" t="s">
        <v>4</v>
      </c>
      <c r="F14" s="100" t="s">
        <v>166</v>
      </c>
      <c r="G14" s="99">
        <v>3</v>
      </c>
    </row>
    <row r="15" spans="1:7">
      <c r="A15" s="69"/>
      <c r="B15" s="69"/>
      <c r="C15" s="69"/>
      <c r="D15" s="99"/>
      <c r="E15" s="101" t="s">
        <v>177</v>
      </c>
      <c r="F15" s="101"/>
      <c r="G15" s="103">
        <f>AVERAGE(G12:G14)</f>
        <v>3.6666666666666665</v>
      </c>
    </row>
    <row r="16" spans="1:7">
      <c r="A16" s="69"/>
      <c r="B16" s="69"/>
      <c r="C16" s="69"/>
      <c r="D16" s="99">
        <v>10</v>
      </c>
      <c r="E16" s="100" t="s">
        <v>5</v>
      </c>
      <c r="F16" s="100" t="s">
        <v>167</v>
      </c>
      <c r="G16" s="99">
        <v>3</v>
      </c>
    </row>
    <row r="17" spans="4:7">
      <c r="D17" s="99">
        <v>11</v>
      </c>
      <c r="E17" s="100" t="s">
        <v>5</v>
      </c>
      <c r="F17" s="100" t="s">
        <v>168</v>
      </c>
      <c r="G17" s="99">
        <v>4</v>
      </c>
    </row>
    <row r="18" spans="4:7">
      <c r="D18" s="99">
        <v>12</v>
      </c>
      <c r="E18" s="100" t="s">
        <v>5</v>
      </c>
      <c r="F18" s="100" t="s">
        <v>169</v>
      </c>
      <c r="G18" s="99">
        <v>3</v>
      </c>
    </row>
    <row r="19" spans="4:7">
      <c r="D19" s="99"/>
      <c r="E19" s="101" t="s">
        <v>178</v>
      </c>
      <c r="F19" s="101"/>
      <c r="G19" s="103">
        <f>AVERAGE(G16:G18)</f>
        <v>3.3333333333333335</v>
      </c>
    </row>
    <row r="20" spans="4:7">
      <c r="D20" s="99">
        <v>13</v>
      </c>
      <c r="E20" s="101" t="s">
        <v>6</v>
      </c>
      <c r="F20" s="101" t="s">
        <v>170</v>
      </c>
      <c r="G20" s="102">
        <v>3</v>
      </c>
    </row>
    <row r="21" spans="4:7">
      <c r="D21" s="99">
        <v>14</v>
      </c>
      <c r="E21" s="100" t="s">
        <v>7</v>
      </c>
      <c r="F21" s="100" t="s">
        <v>171</v>
      </c>
      <c r="G21" s="99">
        <v>3</v>
      </c>
    </row>
    <row r="22" spans="4:7">
      <c r="D22" s="99">
        <v>15</v>
      </c>
      <c r="E22" s="100" t="s">
        <v>7</v>
      </c>
      <c r="F22" s="100" t="s">
        <v>172</v>
      </c>
      <c r="G22" s="99">
        <v>3</v>
      </c>
    </row>
    <row r="23" spans="4:7">
      <c r="D23" s="99">
        <v>16</v>
      </c>
      <c r="E23" s="100" t="s">
        <v>7</v>
      </c>
      <c r="F23" s="100" t="s">
        <v>173</v>
      </c>
      <c r="G23" s="99">
        <v>3</v>
      </c>
    </row>
    <row r="24" spans="4:7">
      <c r="D24" s="99"/>
      <c r="E24" s="101" t="s">
        <v>179</v>
      </c>
      <c r="F24" s="101"/>
      <c r="G24" s="103">
        <f>AVERAGE(G21:G23)</f>
        <v>3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037C-E73D-4497-87DB-DB8081295894}">
  <sheetPr>
    <tabColor rgb="FFFFC000"/>
  </sheetPr>
  <dimension ref="A1:S116"/>
  <sheetViews>
    <sheetView topLeftCell="A103" zoomScale="80" zoomScaleNormal="80" workbookViewId="0">
      <selection activeCell="I104" sqref="I104:I110"/>
    </sheetView>
  </sheetViews>
  <sheetFormatPr defaultColWidth="9" defaultRowHeight="24"/>
  <cols>
    <col min="1" max="1" width="4.26953125" style="11" customWidth="1"/>
    <col min="2" max="2" width="16.7265625" style="11" bestFit="1" customWidth="1"/>
    <col min="3" max="3" width="18.26953125" style="11" customWidth="1"/>
    <col min="4" max="4" width="7.54296875" style="70" bestFit="1" customWidth="1"/>
    <col min="5" max="6" width="6.453125" style="70" bestFit="1" customWidth="1"/>
    <col min="7" max="7" width="18.08984375" style="70" bestFit="1" customWidth="1"/>
    <col min="8" max="8" width="16.453125" style="70" bestFit="1" customWidth="1"/>
    <col min="9" max="9" width="8.54296875" style="12" customWidth="1"/>
    <col min="10" max="12" width="8.26953125" style="11" hidden="1" customWidth="1"/>
    <col min="13" max="14" width="20" style="11" hidden="1" customWidth="1"/>
    <col min="15" max="15" width="8.7265625" style="11" customWidth="1"/>
    <col min="16" max="16" width="12.81640625" style="11" customWidth="1"/>
    <col min="17" max="17" width="13.36328125" style="188" customWidth="1"/>
    <col min="18" max="18" width="22.36328125" style="11" customWidth="1"/>
    <col min="19" max="19" width="9" style="34"/>
    <col min="20" max="221" width="9" style="11"/>
    <col min="222" max="222" width="4.26953125" style="11" customWidth="1"/>
    <col min="223" max="223" width="4.90625" style="11" customWidth="1"/>
    <col min="224" max="224" width="13.7265625" style="11" customWidth="1"/>
    <col min="225" max="225" width="8.36328125" style="11" customWidth="1"/>
    <col min="226" max="226" width="25.90625" style="11" customWidth="1"/>
    <col min="227" max="227" width="8.90625" style="11" customWidth="1"/>
    <col min="228" max="228" width="22.26953125" style="11" customWidth="1"/>
    <col min="229" max="231" width="8.26953125" style="11" customWidth="1"/>
    <col min="232" max="233" width="20" style="11" customWidth="1"/>
    <col min="234" max="237" width="7" style="11" customWidth="1"/>
    <col min="238" max="238" width="8.7265625" style="11" customWidth="1"/>
    <col min="239" max="240" width="13.26953125" style="11" customWidth="1"/>
    <col min="241" max="241" width="9" style="11"/>
    <col min="242" max="242" width="10.26953125" style="11" customWidth="1"/>
    <col min="243" max="243" width="10.6328125" style="11" customWidth="1"/>
    <col min="244" max="244" width="9" style="11"/>
    <col min="245" max="245" width="14.453125" style="11" bestFit="1" customWidth="1"/>
    <col min="246" max="246" width="13.26953125" style="11" bestFit="1" customWidth="1"/>
    <col min="247" max="253" width="9" style="11"/>
    <col min="254" max="254" width="4.26953125" style="11" customWidth="1"/>
    <col min="255" max="255" width="10.26953125" style="11" customWidth="1"/>
    <col min="256" max="256" width="18.26953125" style="11" customWidth="1"/>
    <col min="257" max="259" width="8.26953125" style="11" customWidth="1"/>
    <col min="260" max="261" width="0" style="11" hidden="1" customWidth="1"/>
    <col min="262" max="262" width="8.7265625" style="11" customWidth="1"/>
    <col min="263" max="266" width="16.26953125" style="11" customWidth="1"/>
    <col min="267" max="267" width="20" style="11" customWidth="1"/>
    <col min="268" max="268" width="15.90625" style="11" customWidth="1"/>
    <col min="269" max="477" width="9" style="11"/>
    <col min="478" max="478" width="4.26953125" style="11" customWidth="1"/>
    <col min="479" max="479" width="4.90625" style="11" customWidth="1"/>
    <col min="480" max="480" width="13.7265625" style="11" customWidth="1"/>
    <col min="481" max="481" width="8.36328125" style="11" customWidth="1"/>
    <col min="482" max="482" width="25.90625" style="11" customWidth="1"/>
    <col min="483" max="483" width="8.90625" style="11" customWidth="1"/>
    <col min="484" max="484" width="22.26953125" style="11" customWidth="1"/>
    <col min="485" max="487" width="8.26953125" style="11" customWidth="1"/>
    <col min="488" max="489" width="20" style="11" customWidth="1"/>
    <col min="490" max="493" width="7" style="11" customWidth="1"/>
    <col min="494" max="494" width="8.7265625" style="11" customWidth="1"/>
    <col min="495" max="496" width="13.26953125" style="11" customWidth="1"/>
    <col min="497" max="497" width="9" style="11"/>
    <col min="498" max="498" width="10.26953125" style="11" customWidth="1"/>
    <col min="499" max="499" width="10.6328125" style="11" customWidth="1"/>
    <col min="500" max="500" width="9" style="11"/>
    <col min="501" max="501" width="14.453125" style="11" bestFit="1" customWidth="1"/>
    <col min="502" max="502" width="13.26953125" style="11" bestFit="1" customWidth="1"/>
    <col min="503" max="509" width="9" style="11"/>
    <col min="510" max="510" width="4.26953125" style="11" customWidth="1"/>
    <col min="511" max="511" width="10.26953125" style="11" customWidth="1"/>
    <col min="512" max="512" width="18.26953125" style="11" customWidth="1"/>
    <col min="513" max="515" width="8.26953125" style="11" customWidth="1"/>
    <col min="516" max="517" width="0" style="11" hidden="1" customWidth="1"/>
    <col min="518" max="518" width="8.7265625" style="11" customWidth="1"/>
    <col min="519" max="522" width="16.26953125" style="11" customWidth="1"/>
    <col min="523" max="523" width="20" style="11" customWidth="1"/>
    <col min="524" max="524" width="15.90625" style="11" customWidth="1"/>
    <col min="525" max="733" width="9" style="11"/>
    <col min="734" max="734" width="4.26953125" style="11" customWidth="1"/>
    <col min="735" max="735" width="4.90625" style="11" customWidth="1"/>
    <col min="736" max="736" width="13.7265625" style="11" customWidth="1"/>
    <col min="737" max="737" width="8.36328125" style="11" customWidth="1"/>
    <col min="738" max="738" width="25.90625" style="11" customWidth="1"/>
    <col min="739" max="739" width="8.90625" style="11" customWidth="1"/>
    <col min="740" max="740" width="22.26953125" style="11" customWidth="1"/>
    <col min="741" max="743" width="8.26953125" style="11" customWidth="1"/>
    <col min="744" max="745" width="20" style="11" customWidth="1"/>
    <col min="746" max="749" width="7" style="11" customWidth="1"/>
    <col min="750" max="750" width="8.7265625" style="11" customWidth="1"/>
    <col min="751" max="752" width="13.26953125" style="11" customWidth="1"/>
    <col min="753" max="753" width="9" style="11"/>
    <col min="754" max="754" width="10.26953125" style="11" customWidth="1"/>
    <col min="755" max="755" width="10.6328125" style="11" customWidth="1"/>
    <col min="756" max="756" width="9" style="11"/>
    <col min="757" max="757" width="14.453125" style="11" bestFit="1" customWidth="1"/>
    <col min="758" max="758" width="13.26953125" style="11" bestFit="1" customWidth="1"/>
    <col min="759" max="765" width="9" style="11"/>
    <col min="766" max="766" width="4.26953125" style="11" customWidth="1"/>
    <col min="767" max="767" width="10.26953125" style="11" customWidth="1"/>
    <col min="768" max="768" width="18.26953125" style="11" customWidth="1"/>
    <col min="769" max="771" width="8.26953125" style="11" customWidth="1"/>
    <col min="772" max="773" width="0" style="11" hidden="1" customWidth="1"/>
    <col min="774" max="774" width="8.7265625" style="11" customWidth="1"/>
    <col min="775" max="778" width="16.26953125" style="11" customWidth="1"/>
    <col min="779" max="779" width="20" style="11" customWidth="1"/>
    <col min="780" max="780" width="15.90625" style="11" customWidth="1"/>
    <col min="781" max="989" width="9" style="11"/>
    <col min="990" max="990" width="4.26953125" style="11" customWidth="1"/>
    <col min="991" max="991" width="4.90625" style="11" customWidth="1"/>
    <col min="992" max="992" width="13.7265625" style="11" customWidth="1"/>
    <col min="993" max="993" width="8.36328125" style="11" customWidth="1"/>
    <col min="994" max="994" width="25.90625" style="11" customWidth="1"/>
    <col min="995" max="995" width="8.90625" style="11" customWidth="1"/>
    <col min="996" max="996" width="22.26953125" style="11" customWidth="1"/>
    <col min="997" max="999" width="8.26953125" style="11" customWidth="1"/>
    <col min="1000" max="1001" width="20" style="11" customWidth="1"/>
    <col min="1002" max="1005" width="7" style="11" customWidth="1"/>
    <col min="1006" max="1006" width="8.7265625" style="11" customWidth="1"/>
    <col min="1007" max="1008" width="13.26953125" style="11" customWidth="1"/>
    <col min="1009" max="1009" width="9" style="11"/>
    <col min="1010" max="1010" width="10.26953125" style="11" customWidth="1"/>
    <col min="1011" max="1011" width="10.6328125" style="11" customWidth="1"/>
    <col min="1012" max="1012" width="9" style="11"/>
    <col min="1013" max="1013" width="14.453125" style="11" bestFit="1" customWidth="1"/>
    <col min="1014" max="1014" width="13.26953125" style="11" bestFit="1" customWidth="1"/>
    <col min="1015" max="1021" width="9" style="11"/>
    <col min="1022" max="1022" width="4.26953125" style="11" customWidth="1"/>
    <col min="1023" max="1023" width="10.26953125" style="11" customWidth="1"/>
    <col min="1024" max="1024" width="18.26953125" style="11" customWidth="1"/>
    <col min="1025" max="1027" width="8.26953125" style="11" customWidth="1"/>
    <col min="1028" max="1029" width="0" style="11" hidden="1" customWidth="1"/>
    <col min="1030" max="1030" width="8.7265625" style="11" customWidth="1"/>
    <col min="1031" max="1034" width="16.26953125" style="11" customWidth="1"/>
    <col min="1035" max="1035" width="20" style="11" customWidth="1"/>
    <col min="1036" max="1036" width="15.90625" style="11" customWidth="1"/>
    <col min="1037" max="1245" width="9" style="11"/>
    <col min="1246" max="1246" width="4.26953125" style="11" customWidth="1"/>
    <col min="1247" max="1247" width="4.90625" style="11" customWidth="1"/>
    <col min="1248" max="1248" width="13.7265625" style="11" customWidth="1"/>
    <col min="1249" max="1249" width="8.36328125" style="11" customWidth="1"/>
    <col min="1250" max="1250" width="25.90625" style="11" customWidth="1"/>
    <col min="1251" max="1251" width="8.90625" style="11" customWidth="1"/>
    <col min="1252" max="1252" width="22.26953125" style="11" customWidth="1"/>
    <col min="1253" max="1255" width="8.26953125" style="11" customWidth="1"/>
    <col min="1256" max="1257" width="20" style="11" customWidth="1"/>
    <col min="1258" max="1261" width="7" style="11" customWidth="1"/>
    <col min="1262" max="1262" width="8.7265625" style="11" customWidth="1"/>
    <col min="1263" max="1264" width="13.26953125" style="11" customWidth="1"/>
    <col min="1265" max="1265" width="9" style="11"/>
    <col min="1266" max="1266" width="10.26953125" style="11" customWidth="1"/>
    <col min="1267" max="1267" width="10.6328125" style="11" customWidth="1"/>
    <col min="1268" max="1268" width="9" style="11"/>
    <col min="1269" max="1269" width="14.453125" style="11" bestFit="1" customWidth="1"/>
    <col min="1270" max="1270" width="13.26953125" style="11" bestFit="1" customWidth="1"/>
    <col min="1271" max="1277" width="9" style="11"/>
    <col min="1278" max="1278" width="4.26953125" style="11" customWidth="1"/>
    <col min="1279" max="1279" width="10.26953125" style="11" customWidth="1"/>
    <col min="1280" max="1280" width="18.26953125" style="11" customWidth="1"/>
    <col min="1281" max="1283" width="8.26953125" style="11" customWidth="1"/>
    <col min="1284" max="1285" width="0" style="11" hidden="1" customWidth="1"/>
    <col min="1286" max="1286" width="8.7265625" style="11" customWidth="1"/>
    <col min="1287" max="1290" width="16.26953125" style="11" customWidth="1"/>
    <col min="1291" max="1291" width="20" style="11" customWidth="1"/>
    <col min="1292" max="1292" width="15.90625" style="11" customWidth="1"/>
    <col min="1293" max="1501" width="9" style="11"/>
    <col min="1502" max="1502" width="4.26953125" style="11" customWidth="1"/>
    <col min="1503" max="1503" width="4.90625" style="11" customWidth="1"/>
    <col min="1504" max="1504" width="13.7265625" style="11" customWidth="1"/>
    <col min="1505" max="1505" width="8.36328125" style="11" customWidth="1"/>
    <col min="1506" max="1506" width="25.90625" style="11" customWidth="1"/>
    <col min="1507" max="1507" width="8.90625" style="11" customWidth="1"/>
    <col min="1508" max="1508" width="22.26953125" style="11" customWidth="1"/>
    <col min="1509" max="1511" width="8.26953125" style="11" customWidth="1"/>
    <col min="1512" max="1513" width="20" style="11" customWidth="1"/>
    <col min="1514" max="1517" width="7" style="11" customWidth="1"/>
    <col min="1518" max="1518" width="8.7265625" style="11" customWidth="1"/>
    <col min="1519" max="1520" width="13.26953125" style="11" customWidth="1"/>
    <col min="1521" max="1521" width="9" style="11"/>
    <col min="1522" max="1522" width="10.26953125" style="11" customWidth="1"/>
    <col min="1523" max="1523" width="10.6328125" style="11" customWidth="1"/>
    <col min="1524" max="1524" width="9" style="11"/>
    <col min="1525" max="1525" width="14.453125" style="11" bestFit="1" customWidth="1"/>
    <col min="1526" max="1526" width="13.26953125" style="11" bestFit="1" customWidth="1"/>
    <col min="1527" max="1533" width="9" style="11"/>
    <col min="1534" max="1534" width="4.26953125" style="11" customWidth="1"/>
    <col min="1535" max="1535" width="10.26953125" style="11" customWidth="1"/>
    <col min="1536" max="1536" width="18.26953125" style="11" customWidth="1"/>
    <col min="1537" max="1539" width="8.26953125" style="11" customWidth="1"/>
    <col min="1540" max="1541" width="0" style="11" hidden="1" customWidth="1"/>
    <col min="1542" max="1542" width="8.7265625" style="11" customWidth="1"/>
    <col min="1543" max="1546" width="16.26953125" style="11" customWidth="1"/>
    <col min="1547" max="1547" width="20" style="11" customWidth="1"/>
    <col min="1548" max="1548" width="15.90625" style="11" customWidth="1"/>
    <col min="1549" max="1757" width="9" style="11"/>
    <col min="1758" max="1758" width="4.26953125" style="11" customWidth="1"/>
    <col min="1759" max="1759" width="4.90625" style="11" customWidth="1"/>
    <col min="1760" max="1760" width="13.7265625" style="11" customWidth="1"/>
    <col min="1761" max="1761" width="8.36328125" style="11" customWidth="1"/>
    <col min="1762" max="1762" width="25.90625" style="11" customWidth="1"/>
    <col min="1763" max="1763" width="8.90625" style="11" customWidth="1"/>
    <col min="1764" max="1764" width="22.26953125" style="11" customWidth="1"/>
    <col min="1765" max="1767" width="8.26953125" style="11" customWidth="1"/>
    <col min="1768" max="1769" width="20" style="11" customWidth="1"/>
    <col min="1770" max="1773" width="7" style="11" customWidth="1"/>
    <col min="1774" max="1774" width="8.7265625" style="11" customWidth="1"/>
    <col min="1775" max="1776" width="13.26953125" style="11" customWidth="1"/>
    <col min="1777" max="1777" width="9" style="11"/>
    <col min="1778" max="1778" width="10.26953125" style="11" customWidth="1"/>
    <col min="1779" max="1779" width="10.6328125" style="11" customWidth="1"/>
    <col min="1780" max="1780" width="9" style="11"/>
    <col min="1781" max="1781" width="14.453125" style="11" bestFit="1" customWidth="1"/>
    <col min="1782" max="1782" width="13.26953125" style="11" bestFit="1" customWidth="1"/>
    <col min="1783" max="1789" width="9" style="11"/>
    <col min="1790" max="1790" width="4.26953125" style="11" customWidth="1"/>
    <col min="1791" max="1791" width="10.26953125" style="11" customWidth="1"/>
    <col min="1792" max="1792" width="18.26953125" style="11" customWidth="1"/>
    <col min="1793" max="1795" width="8.26953125" style="11" customWidth="1"/>
    <col min="1796" max="1797" width="0" style="11" hidden="1" customWidth="1"/>
    <col min="1798" max="1798" width="8.7265625" style="11" customWidth="1"/>
    <col min="1799" max="1802" width="16.26953125" style="11" customWidth="1"/>
    <col min="1803" max="1803" width="20" style="11" customWidth="1"/>
    <col min="1804" max="1804" width="15.90625" style="11" customWidth="1"/>
    <col min="1805" max="2013" width="9" style="11"/>
    <col min="2014" max="2014" width="4.26953125" style="11" customWidth="1"/>
    <col min="2015" max="2015" width="4.90625" style="11" customWidth="1"/>
    <col min="2016" max="2016" width="13.7265625" style="11" customWidth="1"/>
    <col min="2017" max="2017" width="8.36328125" style="11" customWidth="1"/>
    <col min="2018" max="2018" width="25.90625" style="11" customWidth="1"/>
    <col min="2019" max="2019" width="8.90625" style="11" customWidth="1"/>
    <col min="2020" max="2020" width="22.26953125" style="11" customWidth="1"/>
    <col min="2021" max="2023" width="8.26953125" style="11" customWidth="1"/>
    <col min="2024" max="2025" width="20" style="11" customWidth="1"/>
    <col min="2026" max="2029" width="7" style="11" customWidth="1"/>
    <col min="2030" max="2030" width="8.7265625" style="11" customWidth="1"/>
    <col min="2031" max="2032" width="13.26953125" style="11" customWidth="1"/>
    <col min="2033" max="2033" width="9" style="11"/>
    <col min="2034" max="2034" width="10.26953125" style="11" customWidth="1"/>
    <col min="2035" max="2035" width="10.6328125" style="11" customWidth="1"/>
    <col min="2036" max="2036" width="9" style="11"/>
    <col min="2037" max="2037" width="14.453125" style="11" bestFit="1" customWidth="1"/>
    <col min="2038" max="2038" width="13.26953125" style="11" bestFit="1" customWidth="1"/>
    <col min="2039" max="2045" width="9" style="11"/>
    <col min="2046" max="2046" width="4.26953125" style="11" customWidth="1"/>
    <col min="2047" max="2047" width="10.26953125" style="11" customWidth="1"/>
    <col min="2048" max="2048" width="18.26953125" style="11" customWidth="1"/>
    <col min="2049" max="2051" width="8.26953125" style="11" customWidth="1"/>
    <col min="2052" max="2053" width="0" style="11" hidden="1" customWidth="1"/>
    <col min="2054" max="2054" width="8.7265625" style="11" customWidth="1"/>
    <col min="2055" max="2058" width="16.26953125" style="11" customWidth="1"/>
    <col min="2059" max="2059" width="20" style="11" customWidth="1"/>
    <col min="2060" max="2060" width="15.90625" style="11" customWidth="1"/>
    <col min="2061" max="2269" width="9" style="11"/>
    <col min="2270" max="2270" width="4.26953125" style="11" customWidth="1"/>
    <col min="2271" max="2271" width="4.90625" style="11" customWidth="1"/>
    <col min="2272" max="2272" width="13.7265625" style="11" customWidth="1"/>
    <col min="2273" max="2273" width="8.36328125" style="11" customWidth="1"/>
    <col min="2274" max="2274" width="25.90625" style="11" customWidth="1"/>
    <col min="2275" max="2275" width="8.90625" style="11" customWidth="1"/>
    <col min="2276" max="2276" width="22.26953125" style="11" customWidth="1"/>
    <col min="2277" max="2279" width="8.26953125" style="11" customWidth="1"/>
    <col min="2280" max="2281" width="20" style="11" customWidth="1"/>
    <col min="2282" max="2285" width="7" style="11" customWidth="1"/>
    <col min="2286" max="2286" width="8.7265625" style="11" customWidth="1"/>
    <col min="2287" max="2288" width="13.26953125" style="11" customWidth="1"/>
    <col min="2289" max="2289" width="9" style="11"/>
    <col min="2290" max="2290" width="10.26953125" style="11" customWidth="1"/>
    <col min="2291" max="2291" width="10.6328125" style="11" customWidth="1"/>
    <col min="2292" max="2292" width="9" style="11"/>
    <col min="2293" max="2293" width="14.453125" style="11" bestFit="1" customWidth="1"/>
    <col min="2294" max="2294" width="13.26953125" style="11" bestFit="1" customWidth="1"/>
    <col min="2295" max="2301" width="9" style="11"/>
    <col min="2302" max="2302" width="4.26953125" style="11" customWidth="1"/>
    <col min="2303" max="2303" width="10.26953125" style="11" customWidth="1"/>
    <col min="2304" max="2304" width="18.26953125" style="11" customWidth="1"/>
    <col min="2305" max="2307" width="8.26953125" style="11" customWidth="1"/>
    <col min="2308" max="2309" width="0" style="11" hidden="1" customWidth="1"/>
    <col min="2310" max="2310" width="8.7265625" style="11" customWidth="1"/>
    <col min="2311" max="2314" width="16.26953125" style="11" customWidth="1"/>
    <col min="2315" max="2315" width="20" style="11" customWidth="1"/>
    <col min="2316" max="2316" width="15.90625" style="11" customWidth="1"/>
    <col min="2317" max="2525" width="9" style="11"/>
    <col min="2526" max="2526" width="4.26953125" style="11" customWidth="1"/>
    <col min="2527" max="2527" width="4.90625" style="11" customWidth="1"/>
    <col min="2528" max="2528" width="13.7265625" style="11" customWidth="1"/>
    <col min="2529" max="2529" width="8.36328125" style="11" customWidth="1"/>
    <col min="2530" max="2530" width="25.90625" style="11" customWidth="1"/>
    <col min="2531" max="2531" width="8.90625" style="11" customWidth="1"/>
    <col min="2532" max="2532" width="22.26953125" style="11" customWidth="1"/>
    <col min="2533" max="2535" width="8.26953125" style="11" customWidth="1"/>
    <col min="2536" max="2537" width="20" style="11" customWidth="1"/>
    <col min="2538" max="2541" width="7" style="11" customWidth="1"/>
    <col min="2542" max="2542" width="8.7265625" style="11" customWidth="1"/>
    <col min="2543" max="2544" width="13.26953125" style="11" customWidth="1"/>
    <col min="2545" max="2545" width="9" style="11"/>
    <col min="2546" max="2546" width="10.26953125" style="11" customWidth="1"/>
    <col min="2547" max="2547" width="10.6328125" style="11" customWidth="1"/>
    <col min="2548" max="2548" width="9" style="11"/>
    <col min="2549" max="2549" width="14.453125" style="11" bestFit="1" customWidth="1"/>
    <col min="2550" max="2550" width="13.26953125" style="11" bestFit="1" customWidth="1"/>
    <col min="2551" max="2557" width="9" style="11"/>
    <col min="2558" max="2558" width="4.26953125" style="11" customWidth="1"/>
    <col min="2559" max="2559" width="10.26953125" style="11" customWidth="1"/>
    <col min="2560" max="2560" width="18.26953125" style="11" customWidth="1"/>
    <col min="2561" max="2563" width="8.26953125" style="11" customWidth="1"/>
    <col min="2564" max="2565" width="0" style="11" hidden="1" customWidth="1"/>
    <col min="2566" max="2566" width="8.7265625" style="11" customWidth="1"/>
    <col min="2567" max="2570" width="16.26953125" style="11" customWidth="1"/>
    <col min="2571" max="2571" width="20" style="11" customWidth="1"/>
    <col min="2572" max="2572" width="15.90625" style="11" customWidth="1"/>
    <col min="2573" max="2781" width="9" style="11"/>
    <col min="2782" max="2782" width="4.26953125" style="11" customWidth="1"/>
    <col min="2783" max="2783" width="4.90625" style="11" customWidth="1"/>
    <col min="2784" max="2784" width="13.7265625" style="11" customWidth="1"/>
    <col min="2785" max="2785" width="8.36328125" style="11" customWidth="1"/>
    <col min="2786" max="2786" width="25.90625" style="11" customWidth="1"/>
    <col min="2787" max="2787" width="8.90625" style="11" customWidth="1"/>
    <col min="2788" max="2788" width="22.26953125" style="11" customWidth="1"/>
    <col min="2789" max="2791" width="8.26953125" style="11" customWidth="1"/>
    <col min="2792" max="2793" width="20" style="11" customWidth="1"/>
    <col min="2794" max="2797" width="7" style="11" customWidth="1"/>
    <col min="2798" max="2798" width="8.7265625" style="11" customWidth="1"/>
    <col min="2799" max="2800" width="13.26953125" style="11" customWidth="1"/>
    <col min="2801" max="2801" width="9" style="11"/>
    <col min="2802" max="2802" width="10.26953125" style="11" customWidth="1"/>
    <col min="2803" max="2803" width="10.6328125" style="11" customWidth="1"/>
    <col min="2804" max="2804" width="9" style="11"/>
    <col min="2805" max="2805" width="14.453125" style="11" bestFit="1" customWidth="1"/>
    <col min="2806" max="2806" width="13.26953125" style="11" bestFit="1" customWidth="1"/>
    <col min="2807" max="2813" width="9" style="11"/>
    <col min="2814" max="2814" width="4.26953125" style="11" customWidth="1"/>
    <col min="2815" max="2815" width="10.26953125" style="11" customWidth="1"/>
    <col min="2816" max="2816" width="18.26953125" style="11" customWidth="1"/>
    <col min="2817" max="2819" width="8.26953125" style="11" customWidth="1"/>
    <col min="2820" max="2821" width="0" style="11" hidden="1" customWidth="1"/>
    <col min="2822" max="2822" width="8.7265625" style="11" customWidth="1"/>
    <col min="2823" max="2826" width="16.26953125" style="11" customWidth="1"/>
    <col min="2827" max="2827" width="20" style="11" customWidth="1"/>
    <col min="2828" max="2828" width="15.90625" style="11" customWidth="1"/>
    <col min="2829" max="3037" width="9" style="11"/>
    <col min="3038" max="3038" width="4.26953125" style="11" customWidth="1"/>
    <col min="3039" max="3039" width="4.90625" style="11" customWidth="1"/>
    <col min="3040" max="3040" width="13.7265625" style="11" customWidth="1"/>
    <col min="3041" max="3041" width="8.36328125" style="11" customWidth="1"/>
    <col min="3042" max="3042" width="25.90625" style="11" customWidth="1"/>
    <col min="3043" max="3043" width="8.90625" style="11" customWidth="1"/>
    <col min="3044" max="3044" width="22.26953125" style="11" customWidth="1"/>
    <col min="3045" max="3047" width="8.26953125" style="11" customWidth="1"/>
    <col min="3048" max="3049" width="20" style="11" customWidth="1"/>
    <col min="3050" max="3053" width="7" style="11" customWidth="1"/>
    <col min="3054" max="3054" width="8.7265625" style="11" customWidth="1"/>
    <col min="3055" max="3056" width="13.26953125" style="11" customWidth="1"/>
    <col min="3057" max="3057" width="9" style="11"/>
    <col min="3058" max="3058" width="10.26953125" style="11" customWidth="1"/>
    <col min="3059" max="3059" width="10.6328125" style="11" customWidth="1"/>
    <col min="3060" max="3060" width="9" style="11"/>
    <col min="3061" max="3061" width="14.453125" style="11" bestFit="1" customWidth="1"/>
    <col min="3062" max="3062" width="13.26953125" style="11" bestFit="1" customWidth="1"/>
    <col min="3063" max="3069" width="9" style="11"/>
    <col min="3070" max="3070" width="4.26953125" style="11" customWidth="1"/>
    <col min="3071" max="3071" width="10.26953125" style="11" customWidth="1"/>
    <col min="3072" max="3072" width="18.26953125" style="11" customWidth="1"/>
    <col min="3073" max="3075" width="8.26953125" style="11" customWidth="1"/>
    <col min="3076" max="3077" width="0" style="11" hidden="1" customWidth="1"/>
    <col min="3078" max="3078" width="8.7265625" style="11" customWidth="1"/>
    <col min="3079" max="3082" width="16.26953125" style="11" customWidth="1"/>
    <col min="3083" max="3083" width="20" style="11" customWidth="1"/>
    <col min="3084" max="3084" width="15.90625" style="11" customWidth="1"/>
    <col min="3085" max="3293" width="9" style="11"/>
    <col min="3294" max="3294" width="4.26953125" style="11" customWidth="1"/>
    <col min="3295" max="3295" width="4.90625" style="11" customWidth="1"/>
    <col min="3296" max="3296" width="13.7265625" style="11" customWidth="1"/>
    <col min="3297" max="3297" width="8.36328125" style="11" customWidth="1"/>
    <col min="3298" max="3298" width="25.90625" style="11" customWidth="1"/>
    <col min="3299" max="3299" width="8.90625" style="11" customWidth="1"/>
    <col min="3300" max="3300" width="22.26953125" style="11" customWidth="1"/>
    <col min="3301" max="3303" width="8.26953125" style="11" customWidth="1"/>
    <col min="3304" max="3305" width="20" style="11" customWidth="1"/>
    <col min="3306" max="3309" width="7" style="11" customWidth="1"/>
    <col min="3310" max="3310" width="8.7265625" style="11" customWidth="1"/>
    <col min="3311" max="3312" width="13.26953125" style="11" customWidth="1"/>
    <col min="3313" max="3313" width="9" style="11"/>
    <col min="3314" max="3314" width="10.26953125" style="11" customWidth="1"/>
    <col min="3315" max="3315" width="10.6328125" style="11" customWidth="1"/>
    <col min="3316" max="3316" width="9" style="11"/>
    <col min="3317" max="3317" width="14.453125" style="11" bestFit="1" customWidth="1"/>
    <col min="3318" max="3318" width="13.26953125" style="11" bestFit="1" customWidth="1"/>
    <col min="3319" max="3325" width="9" style="11"/>
    <col min="3326" max="3326" width="4.26953125" style="11" customWidth="1"/>
    <col min="3327" max="3327" width="10.26953125" style="11" customWidth="1"/>
    <col min="3328" max="3328" width="18.26953125" style="11" customWidth="1"/>
    <col min="3329" max="3331" width="8.26953125" style="11" customWidth="1"/>
    <col min="3332" max="3333" width="0" style="11" hidden="1" customWidth="1"/>
    <col min="3334" max="3334" width="8.7265625" style="11" customWidth="1"/>
    <col min="3335" max="3338" width="16.26953125" style="11" customWidth="1"/>
    <col min="3339" max="3339" width="20" style="11" customWidth="1"/>
    <col min="3340" max="3340" width="15.90625" style="11" customWidth="1"/>
    <col min="3341" max="3549" width="9" style="11"/>
    <col min="3550" max="3550" width="4.26953125" style="11" customWidth="1"/>
    <col min="3551" max="3551" width="4.90625" style="11" customWidth="1"/>
    <col min="3552" max="3552" width="13.7265625" style="11" customWidth="1"/>
    <col min="3553" max="3553" width="8.36328125" style="11" customWidth="1"/>
    <col min="3554" max="3554" width="25.90625" style="11" customWidth="1"/>
    <col min="3555" max="3555" width="8.90625" style="11" customWidth="1"/>
    <col min="3556" max="3556" width="22.26953125" style="11" customWidth="1"/>
    <col min="3557" max="3559" width="8.26953125" style="11" customWidth="1"/>
    <col min="3560" max="3561" width="20" style="11" customWidth="1"/>
    <col min="3562" max="3565" width="7" style="11" customWidth="1"/>
    <col min="3566" max="3566" width="8.7265625" style="11" customWidth="1"/>
    <col min="3567" max="3568" width="13.26953125" style="11" customWidth="1"/>
    <col min="3569" max="3569" width="9" style="11"/>
    <col min="3570" max="3570" width="10.26953125" style="11" customWidth="1"/>
    <col min="3571" max="3571" width="10.6328125" style="11" customWidth="1"/>
    <col min="3572" max="3572" width="9" style="11"/>
    <col min="3573" max="3573" width="14.453125" style="11" bestFit="1" customWidth="1"/>
    <col min="3574" max="3574" width="13.26953125" style="11" bestFit="1" customWidth="1"/>
    <col min="3575" max="3581" width="9" style="11"/>
    <col min="3582" max="3582" width="4.26953125" style="11" customWidth="1"/>
    <col min="3583" max="3583" width="10.26953125" style="11" customWidth="1"/>
    <col min="3584" max="3584" width="18.26953125" style="11" customWidth="1"/>
    <col min="3585" max="3587" width="8.26953125" style="11" customWidth="1"/>
    <col min="3588" max="3589" width="0" style="11" hidden="1" customWidth="1"/>
    <col min="3590" max="3590" width="8.7265625" style="11" customWidth="1"/>
    <col min="3591" max="3594" width="16.26953125" style="11" customWidth="1"/>
    <col min="3595" max="3595" width="20" style="11" customWidth="1"/>
    <col min="3596" max="3596" width="15.90625" style="11" customWidth="1"/>
    <col min="3597" max="3805" width="9" style="11"/>
    <col min="3806" max="3806" width="4.26953125" style="11" customWidth="1"/>
    <col min="3807" max="3807" width="4.90625" style="11" customWidth="1"/>
    <col min="3808" max="3808" width="13.7265625" style="11" customWidth="1"/>
    <col min="3809" max="3809" width="8.36328125" style="11" customWidth="1"/>
    <col min="3810" max="3810" width="25.90625" style="11" customWidth="1"/>
    <col min="3811" max="3811" width="8.90625" style="11" customWidth="1"/>
    <col min="3812" max="3812" width="22.26953125" style="11" customWidth="1"/>
    <col min="3813" max="3815" width="8.26953125" style="11" customWidth="1"/>
    <col min="3816" max="3817" width="20" style="11" customWidth="1"/>
    <col min="3818" max="3821" width="7" style="11" customWidth="1"/>
    <col min="3822" max="3822" width="8.7265625" style="11" customWidth="1"/>
    <col min="3823" max="3824" width="13.26953125" style="11" customWidth="1"/>
    <col min="3825" max="3825" width="9" style="11"/>
    <col min="3826" max="3826" width="10.26953125" style="11" customWidth="1"/>
    <col min="3827" max="3827" width="10.6328125" style="11" customWidth="1"/>
    <col min="3828" max="3828" width="9" style="11"/>
    <col min="3829" max="3829" width="14.453125" style="11" bestFit="1" customWidth="1"/>
    <col min="3830" max="3830" width="13.26953125" style="11" bestFit="1" customWidth="1"/>
    <col min="3831" max="3837" width="9" style="11"/>
    <col min="3838" max="3838" width="4.26953125" style="11" customWidth="1"/>
    <col min="3839" max="3839" width="10.26953125" style="11" customWidth="1"/>
    <col min="3840" max="3840" width="18.26953125" style="11" customWidth="1"/>
    <col min="3841" max="3843" width="8.26953125" style="11" customWidth="1"/>
    <col min="3844" max="3845" width="0" style="11" hidden="1" customWidth="1"/>
    <col min="3846" max="3846" width="8.7265625" style="11" customWidth="1"/>
    <col min="3847" max="3850" width="16.26953125" style="11" customWidth="1"/>
    <col min="3851" max="3851" width="20" style="11" customWidth="1"/>
    <col min="3852" max="3852" width="15.90625" style="11" customWidth="1"/>
    <col min="3853" max="4061" width="9" style="11"/>
    <col min="4062" max="4062" width="4.26953125" style="11" customWidth="1"/>
    <col min="4063" max="4063" width="4.90625" style="11" customWidth="1"/>
    <col min="4064" max="4064" width="13.7265625" style="11" customWidth="1"/>
    <col min="4065" max="4065" width="8.36328125" style="11" customWidth="1"/>
    <col min="4066" max="4066" width="25.90625" style="11" customWidth="1"/>
    <col min="4067" max="4067" width="8.90625" style="11" customWidth="1"/>
    <col min="4068" max="4068" width="22.26953125" style="11" customWidth="1"/>
    <col min="4069" max="4071" width="8.26953125" style="11" customWidth="1"/>
    <col min="4072" max="4073" width="20" style="11" customWidth="1"/>
    <col min="4074" max="4077" width="7" style="11" customWidth="1"/>
    <col min="4078" max="4078" width="8.7265625" style="11" customWidth="1"/>
    <col min="4079" max="4080" width="13.26953125" style="11" customWidth="1"/>
    <col min="4081" max="4081" width="9" style="11"/>
    <col min="4082" max="4082" width="10.26953125" style="11" customWidth="1"/>
    <col min="4083" max="4083" width="10.6328125" style="11" customWidth="1"/>
    <col min="4084" max="4084" width="9" style="11"/>
    <col min="4085" max="4085" width="14.453125" style="11" bestFit="1" customWidth="1"/>
    <col min="4086" max="4086" width="13.26953125" style="11" bestFit="1" customWidth="1"/>
    <col min="4087" max="4093" width="9" style="11"/>
    <col min="4094" max="4094" width="4.26953125" style="11" customWidth="1"/>
    <col min="4095" max="4095" width="10.26953125" style="11" customWidth="1"/>
    <col min="4096" max="4096" width="18.26953125" style="11" customWidth="1"/>
    <col min="4097" max="4099" width="8.26953125" style="11" customWidth="1"/>
    <col min="4100" max="4101" width="0" style="11" hidden="1" customWidth="1"/>
    <col min="4102" max="4102" width="8.7265625" style="11" customWidth="1"/>
    <col min="4103" max="4106" width="16.26953125" style="11" customWidth="1"/>
    <col min="4107" max="4107" width="20" style="11" customWidth="1"/>
    <col min="4108" max="4108" width="15.90625" style="11" customWidth="1"/>
    <col min="4109" max="4317" width="9" style="11"/>
    <col min="4318" max="4318" width="4.26953125" style="11" customWidth="1"/>
    <col min="4319" max="4319" width="4.90625" style="11" customWidth="1"/>
    <col min="4320" max="4320" width="13.7265625" style="11" customWidth="1"/>
    <col min="4321" max="4321" width="8.36328125" style="11" customWidth="1"/>
    <col min="4322" max="4322" width="25.90625" style="11" customWidth="1"/>
    <col min="4323" max="4323" width="8.90625" style="11" customWidth="1"/>
    <col min="4324" max="4324" width="22.26953125" style="11" customWidth="1"/>
    <col min="4325" max="4327" width="8.26953125" style="11" customWidth="1"/>
    <col min="4328" max="4329" width="20" style="11" customWidth="1"/>
    <col min="4330" max="4333" width="7" style="11" customWidth="1"/>
    <col min="4334" max="4334" width="8.7265625" style="11" customWidth="1"/>
    <col min="4335" max="4336" width="13.26953125" style="11" customWidth="1"/>
    <col min="4337" max="4337" width="9" style="11"/>
    <col min="4338" max="4338" width="10.26953125" style="11" customWidth="1"/>
    <col min="4339" max="4339" width="10.6328125" style="11" customWidth="1"/>
    <col min="4340" max="4340" width="9" style="11"/>
    <col min="4341" max="4341" width="14.453125" style="11" bestFit="1" customWidth="1"/>
    <col min="4342" max="4342" width="13.26953125" style="11" bestFit="1" customWidth="1"/>
    <col min="4343" max="4349" width="9" style="11"/>
    <col min="4350" max="4350" width="4.26953125" style="11" customWidth="1"/>
    <col min="4351" max="4351" width="10.26953125" style="11" customWidth="1"/>
    <col min="4352" max="4352" width="18.26953125" style="11" customWidth="1"/>
    <col min="4353" max="4355" width="8.26953125" style="11" customWidth="1"/>
    <col min="4356" max="4357" width="0" style="11" hidden="1" customWidth="1"/>
    <col min="4358" max="4358" width="8.7265625" style="11" customWidth="1"/>
    <col min="4359" max="4362" width="16.26953125" style="11" customWidth="1"/>
    <col min="4363" max="4363" width="20" style="11" customWidth="1"/>
    <col min="4364" max="4364" width="15.90625" style="11" customWidth="1"/>
    <col min="4365" max="4573" width="9" style="11"/>
    <col min="4574" max="4574" width="4.26953125" style="11" customWidth="1"/>
    <col min="4575" max="4575" width="4.90625" style="11" customWidth="1"/>
    <col min="4576" max="4576" width="13.7265625" style="11" customWidth="1"/>
    <col min="4577" max="4577" width="8.36328125" style="11" customWidth="1"/>
    <col min="4578" max="4578" width="25.90625" style="11" customWidth="1"/>
    <col min="4579" max="4579" width="8.90625" style="11" customWidth="1"/>
    <col min="4580" max="4580" width="22.26953125" style="11" customWidth="1"/>
    <col min="4581" max="4583" width="8.26953125" style="11" customWidth="1"/>
    <col min="4584" max="4585" width="20" style="11" customWidth="1"/>
    <col min="4586" max="4589" width="7" style="11" customWidth="1"/>
    <col min="4590" max="4590" width="8.7265625" style="11" customWidth="1"/>
    <col min="4591" max="4592" width="13.26953125" style="11" customWidth="1"/>
    <col min="4593" max="4593" width="9" style="11"/>
    <col min="4594" max="4594" width="10.26953125" style="11" customWidth="1"/>
    <col min="4595" max="4595" width="10.6328125" style="11" customWidth="1"/>
    <col min="4596" max="4596" width="9" style="11"/>
    <col min="4597" max="4597" width="14.453125" style="11" bestFit="1" customWidth="1"/>
    <col min="4598" max="4598" width="13.26953125" style="11" bestFit="1" customWidth="1"/>
    <col min="4599" max="4605" width="9" style="11"/>
    <col min="4606" max="4606" width="4.26953125" style="11" customWidth="1"/>
    <col min="4607" max="4607" width="10.26953125" style="11" customWidth="1"/>
    <col min="4608" max="4608" width="18.26953125" style="11" customWidth="1"/>
    <col min="4609" max="4611" width="8.26953125" style="11" customWidth="1"/>
    <col min="4612" max="4613" width="0" style="11" hidden="1" customWidth="1"/>
    <col min="4614" max="4614" width="8.7265625" style="11" customWidth="1"/>
    <col min="4615" max="4618" width="16.26953125" style="11" customWidth="1"/>
    <col min="4619" max="4619" width="20" style="11" customWidth="1"/>
    <col min="4620" max="4620" width="15.90625" style="11" customWidth="1"/>
    <col min="4621" max="4829" width="9" style="11"/>
    <col min="4830" max="4830" width="4.26953125" style="11" customWidth="1"/>
    <col min="4831" max="4831" width="4.90625" style="11" customWidth="1"/>
    <col min="4832" max="4832" width="13.7265625" style="11" customWidth="1"/>
    <col min="4833" max="4833" width="8.36328125" style="11" customWidth="1"/>
    <col min="4834" max="4834" width="25.90625" style="11" customWidth="1"/>
    <col min="4835" max="4835" width="8.90625" style="11" customWidth="1"/>
    <col min="4836" max="4836" width="22.26953125" style="11" customWidth="1"/>
    <col min="4837" max="4839" width="8.26953125" style="11" customWidth="1"/>
    <col min="4840" max="4841" width="20" style="11" customWidth="1"/>
    <col min="4842" max="4845" width="7" style="11" customWidth="1"/>
    <col min="4846" max="4846" width="8.7265625" style="11" customWidth="1"/>
    <col min="4847" max="4848" width="13.26953125" style="11" customWidth="1"/>
    <col min="4849" max="4849" width="9" style="11"/>
    <col min="4850" max="4850" width="10.26953125" style="11" customWidth="1"/>
    <col min="4851" max="4851" width="10.6328125" style="11" customWidth="1"/>
    <col min="4852" max="4852" width="9" style="11"/>
    <col min="4853" max="4853" width="14.453125" style="11" bestFit="1" customWidth="1"/>
    <col min="4854" max="4854" width="13.26953125" style="11" bestFit="1" customWidth="1"/>
    <col min="4855" max="4861" width="9" style="11"/>
    <col min="4862" max="4862" width="4.26953125" style="11" customWidth="1"/>
    <col min="4863" max="4863" width="10.26953125" style="11" customWidth="1"/>
    <col min="4864" max="4864" width="18.26953125" style="11" customWidth="1"/>
    <col min="4865" max="4867" width="8.26953125" style="11" customWidth="1"/>
    <col min="4868" max="4869" width="0" style="11" hidden="1" customWidth="1"/>
    <col min="4870" max="4870" width="8.7265625" style="11" customWidth="1"/>
    <col min="4871" max="4874" width="16.26953125" style="11" customWidth="1"/>
    <col min="4875" max="4875" width="20" style="11" customWidth="1"/>
    <col min="4876" max="4876" width="15.90625" style="11" customWidth="1"/>
    <col min="4877" max="5085" width="9" style="11"/>
    <col min="5086" max="5086" width="4.26953125" style="11" customWidth="1"/>
    <col min="5087" max="5087" width="4.90625" style="11" customWidth="1"/>
    <col min="5088" max="5088" width="13.7265625" style="11" customWidth="1"/>
    <col min="5089" max="5089" width="8.36328125" style="11" customWidth="1"/>
    <col min="5090" max="5090" width="25.90625" style="11" customWidth="1"/>
    <col min="5091" max="5091" width="8.90625" style="11" customWidth="1"/>
    <col min="5092" max="5092" width="22.26953125" style="11" customWidth="1"/>
    <col min="5093" max="5095" width="8.26953125" style="11" customWidth="1"/>
    <col min="5096" max="5097" width="20" style="11" customWidth="1"/>
    <col min="5098" max="5101" width="7" style="11" customWidth="1"/>
    <col min="5102" max="5102" width="8.7265625" style="11" customWidth="1"/>
    <col min="5103" max="5104" width="13.26953125" style="11" customWidth="1"/>
    <col min="5105" max="5105" width="9" style="11"/>
    <col min="5106" max="5106" width="10.26953125" style="11" customWidth="1"/>
    <col min="5107" max="5107" width="10.6328125" style="11" customWidth="1"/>
    <col min="5108" max="5108" width="9" style="11"/>
    <col min="5109" max="5109" width="14.453125" style="11" bestFit="1" customWidth="1"/>
    <col min="5110" max="5110" width="13.26953125" style="11" bestFit="1" customWidth="1"/>
    <col min="5111" max="5117" width="9" style="11"/>
    <col min="5118" max="5118" width="4.26953125" style="11" customWidth="1"/>
    <col min="5119" max="5119" width="10.26953125" style="11" customWidth="1"/>
    <col min="5120" max="5120" width="18.26953125" style="11" customWidth="1"/>
    <col min="5121" max="5123" width="8.26953125" style="11" customWidth="1"/>
    <col min="5124" max="5125" width="0" style="11" hidden="1" customWidth="1"/>
    <col min="5126" max="5126" width="8.7265625" style="11" customWidth="1"/>
    <col min="5127" max="5130" width="16.26953125" style="11" customWidth="1"/>
    <col min="5131" max="5131" width="20" style="11" customWidth="1"/>
    <col min="5132" max="5132" width="15.90625" style="11" customWidth="1"/>
    <col min="5133" max="5341" width="9" style="11"/>
    <col min="5342" max="5342" width="4.26953125" style="11" customWidth="1"/>
    <col min="5343" max="5343" width="4.90625" style="11" customWidth="1"/>
    <col min="5344" max="5344" width="13.7265625" style="11" customWidth="1"/>
    <col min="5345" max="5345" width="8.36328125" style="11" customWidth="1"/>
    <col min="5346" max="5346" width="25.90625" style="11" customWidth="1"/>
    <col min="5347" max="5347" width="8.90625" style="11" customWidth="1"/>
    <col min="5348" max="5348" width="22.26953125" style="11" customWidth="1"/>
    <col min="5349" max="5351" width="8.26953125" style="11" customWidth="1"/>
    <col min="5352" max="5353" width="20" style="11" customWidth="1"/>
    <col min="5354" max="5357" width="7" style="11" customWidth="1"/>
    <col min="5358" max="5358" width="8.7265625" style="11" customWidth="1"/>
    <col min="5359" max="5360" width="13.26953125" style="11" customWidth="1"/>
    <col min="5361" max="5361" width="9" style="11"/>
    <col min="5362" max="5362" width="10.26953125" style="11" customWidth="1"/>
    <col min="5363" max="5363" width="10.6328125" style="11" customWidth="1"/>
    <col min="5364" max="5364" width="9" style="11"/>
    <col min="5365" max="5365" width="14.453125" style="11" bestFit="1" customWidth="1"/>
    <col min="5366" max="5366" width="13.26953125" style="11" bestFit="1" customWidth="1"/>
    <col min="5367" max="5373" width="9" style="11"/>
    <col min="5374" max="5374" width="4.26953125" style="11" customWidth="1"/>
    <col min="5375" max="5375" width="10.26953125" style="11" customWidth="1"/>
    <col min="5376" max="5376" width="18.26953125" style="11" customWidth="1"/>
    <col min="5377" max="5379" width="8.26953125" style="11" customWidth="1"/>
    <col min="5380" max="5381" width="0" style="11" hidden="1" customWidth="1"/>
    <col min="5382" max="5382" width="8.7265625" style="11" customWidth="1"/>
    <col min="5383" max="5386" width="16.26953125" style="11" customWidth="1"/>
    <col min="5387" max="5387" width="20" style="11" customWidth="1"/>
    <col min="5388" max="5388" width="15.90625" style="11" customWidth="1"/>
    <col min="5389" max="5597" width="9" style="11"/>
    <col min="5598" max="5598" width="4.26953125" style="11" customWidth="1"/>
    <col min="5599" max="5599" width="4.90625" style="11" customWidth="1"/>
    <col min="5600" max="5600" width="13.7265625" style="11" customWidth="1"/>
    <col min="5601" max="5601" width="8.36328125" style="11" customWidth="1"/>
    <col min="5602" max="5602" width="25.90625" style="11" customWidth="1"/>
    <col min="5603" max="5603" width="8.90625" style="11" customWidth="1"/>
    <col min="5604" max="5604" width="22.26953125" style="11" customWidth="1"/>
    <col min="5605" max="5607" width="8.26953125" style="11" customWidth="1"/>
    <col min="5608" max="5609" width="20" style="11" customWidth="1"/>
    <col min="5610" max="5613" width="7" style="11" customWidth="1"/>
    <col min="5614" max="5614" width="8.7265625" style="11" customWidth="1"/>
    <col min="5615" max="5616" width="13.26953125" style="11" customWidth="1"/>
    <col min="5617" max="5617" width="9" style="11"/>
    <col min="5618" max="5618" width="10.26953125" style="11" customWidth="1"/>
    <col min="5619" max="5619" width="10.6328125" style="11" customWidth="1"/>
    <col min="5620" max="5620" width="9" style="11"/>
    <col min="5621" max="5621" width="14.453125" style="11" bestFit="1" customWidth="1"/>
    <col min="5622" max="5622" width="13.26953125" style="11" bestFit="1" customWidth="1"/>
    <col min="5623" max="5629" width="9" style="11"/>
    <col min="5630" max="5630" width="4.26953125" style="11" customWidth="1"/>
    <col min="5631" max="5631" width="10.26953125" style="11" customWidth="1"/>
    <col min="5632" max="5632" width="18.26953125" style="11" customWidth="1"/>
    <col min="5633" max="5635" width="8.26953125" style="11" customWidth="1"/>
    <col min="5636" max="5637" width="0" style="11" hidden="1" customWidth="1"/>
    <col min="5638" max="5638" width="8.7265625" style="11" customWidth="1"/>
    <col min="5639" max="5642" width="16.26953125" style="11" customWidth="1"/>
    <col min="5643" max="5643" width="20" style="11" customWidth="1"/>
    <col min="5644" max="5644" width="15.90625" style="11" customWidth="1"/>
    <col min="5645" max="5853" width="9" style="11"/>
    <col min="5854" max="5854" width="4.26953125" style="11" customWidth="1"/>
    <col min="5855" max="5855" width="4.90625" style="11" customWidth="1"/>
    <col min="5856" max="5856" width="13.7265625" style="11" customWidth="1"/>
    <col min="5857" max="5857" width="8.36328125" style="11" customWidth="1"/>
    <col min="5858" max="5858" width="25.90625" style="11" customWidth="1"/>
    <col min="5859" max="5859" width="8.90625" style="11" customWidth="1"/>
    <col min="5860" max="5860" width="22.26953125" style="11" customWidth="1"/>
    <col min="5861" max="5863" width="8.26953125" style="11" customWidth="1"/>
    <col min="5864" max="5865" width="20" style="11" customWidth="1"/>
    <col min="5866" max="5869" width="7" style="11" customWidth="1"/>
    <col min="5870" max="5870" width="8.7265625" style="11" customWidth="1"/>
    <col min="5871" max="5872" width="13.26953125" style="11" customWidth="1"/>
    <col min="5873" max="5873" width="9" style="11"/>
    <col min="5874" max="5874" width="10.26953125" style="11" customWidth="1"/>
    <col min="5875" max="5875" width="10.6328125" style="11" customWidth="1"/>
    <col min="5876" max="5876" width="9" style="11"/>
    <col min="5877" max="5877" width="14.453125" style="11" bestFit="1" customWidth="1"/>
    <col min="5878" max="5878" width="13.26953125" style="11" bestFit="1" customWidth="1"/>
    <col min="5879" max="5885" width="9" style="11"/>
    <col min="5886" max="5886" width="4.26953125" style="11" customWidth="1"/>
    <col min="5887" max="5887" width="10.26953125" style="11" customWidth="1"/>
    <col min="5888" max="5888" width="18.26953125" style="11" customWidth="1"/>
    <col min="5889" max="5891" width="8.26953125" style="11" customWidth="1"/>
    <col min="5892" max="5893" width="0" style="11" hidden="1" customWidth="1"/>
    <col min="5894" max="5894" width="8.7265625" style="11" customWidth="1"/>
    <col min="5895" max="5898" width="16.26953125" style="11" customWidth="1"/>
    <col min="5899" max="5899" width="20" style="11" customWidth="1"/>
    <col min="5900" max="5900" width="15.90625" style="11" customWidth="1"/>
    <col min="5901" max="6109" width="9" style="11"/>
    <col min="6110" max="6110" width="4.26953125" style="11" customWidth="1"/>
    <col min="6111" max="6111" width="4.90625" style="11" customWidth="1"/>
    <col min="6112" max="6112" width="13.7265625" style="11" customWidth="1"/>
    <col min="6113" max="6113" width="8.36328125" style="11" customWidth="1"/>
    <col min="6114" max="6114" width="25.90625" style="11" customWidth="1"/>
    <col min="6115" max="6115" width="8.90625" style="11" customWidth="1"/>
    <col min="6116" max="6116" width="22.26953125" style="11" customWidth="1"/>
    <col min="6117" max="6119" width="8.26953125" style="11" customWidth="1"/>
    <col min="6120" max="6121" width="20" style="11" customWidth="1"/>
    <col min="6122" max="6125" width="7" style="11" customWidth="1"/>
    <col min="6126" max="6126" width="8.7265625" style="11" customWidth="1"/>
    <col min="6127" max="6128" width="13.26953125" style="11" customWidth="1"/>
    <col min="6129" max="6129" width="9" style="11"/>
    <col min="6130" max="6130" width="10.26953125" style="11" customWidth="1"/>
    <col min="6131" max="6131" width="10.6328125" style="11" customWidth="1"/>
    <col min="6132" max="6132" width="9" style="11"/>
    <col min="6133" max="6133" width="14.453125" style="11" bestFit="1" customWidth="1"/>
    <col min="6134" max="6134" width="13.26953125" style="11" bestFit="1" customWidth="1"/>
    <col min="6135" max="6141" width="9" style="11"/>
    <col min="6142" max="6142" width="4.26953125" style="11" customWidth="1"/>
    <col min="6143" max="6143" width="10.26953125" style="11" customWidth="1"/>
    <col min="6144" max="6144" width="18.26953125" style="11" customWidth="1"/>
    <col min="6145" max="6147" width="8.26953125" style="11" customWidth="1"/>
    <col min="6148" max="6149" width="0" style="11" hidden="1" customWidth="1"/>
    <col min="6150" max="6150" width="8.7265625" style="11" customWidth="1"/>
    <col min="6151" max="6154" width="16.26953125" style="11" customWidth="1"/>
    <col min="6155" max="6155" width="20" style="11" customWidth="1"/>
    <col min="6156" max="6156" width="15.90625" style="11" customWidth="1"/>
    <col min="6157" max="6365" width="9" style="11"/>
    <col min="6366" max="6366" width="4.26953125" style="11" customWidth="1"/>
    <col min="6367" max="6367" width="4.90625" style="11" customWidth="1"/>
    <col min="6368" max="6368" width="13.7265625" style="11" customWidth="1"/>
    <col min="6369" max="6369" width="8.36328125" style="11" customWidth="1"/>
    <col min="6370" max="6370" width="25.90625" style="11" customWidth="1"/>
    <col min="6371" max="6371" width="8.90625" style="11" customWidth="1"/>
    <col min="6372" max="6372" width="22.26953125" style="11" customWidth="1"/>
    <col min="6373" max="6375" width="8.26953125" style="11" customWidth="1"/>
    <col min="6376" max="6377" width="20" style="11" customWidth="1"/>
    <col min="6378" max="6381" width="7" style="11" customWidth="1"/>
    <col min="6382" max="6382" width="8.7265625" style="11" customWidth="1"/>
    <col min="6383" max="6384" width="13.26953125" style="11" customWidth="1"/>
    <col min="6385" max="6385" width="9" style="11"/>
    <col min="6386" max="6386" width="10.26953125" style="11" customWidth="1"/>
    <col min="6387" max="6387" width="10.6328125" style="11" customWidth="1"/>
    <col min="6388" max="6388" width="9" style="11"/>
    <col min="6389" max="6389" width="14.453125" style="11" bestFit="1" customWidth="1"/>
    <col min="6390" max="6390" width="13.26953125" style="11" bestFit="1" customWidth="1"/>
    <col min="6391" max="6397" width="9" style="11"/>
    <col min="6398" max="6398" width="4.26953125" style="11" customWidth="1"/>
    <col min="6399" max="6399" width="10.26953125" style="11" customWidth="1"/>
    <col min="6400" max="6400" width="18.26953125" style="11" customWidth="1"/>
    <col min="6401" max="6403" width="8.26953125" style="11" customWidth="1"/>
    <col min="6404" max="6405" width="0" style="11" hidden="1" customWidth="1"/>
    <col min="6406" max="6406" width="8.7265625" style="11" customWidth="1"/>
    <col min="6407" max="6410" width="16.26953125" style="11" customWidth="1"/>
    <col min="6411" max="6411" width="20" style="11" customWidth="1"/>
    <col min="6412" max="6412" width="15.90625" style="11" customWidth="1"/>
    <col min="6413" max="6621" width="9" style="11"/>
    <col min="6622" max="6622" width="4.26953125" style="11" customWidth="1"/>
    <col min="6623" max="6623" width="4.90625" style="11" customWidth="1"/>
    <col min="6624" max="6624" width="13.7265625" style="11" customWidth="1"/>
    <col min="6625" max="6625" width="8.36328125" style="11" customWidth="1"/>
    <col min="6626" max="6626" width="25.90625" style="11" customWidth="1"/>
    <col min="6627" max="6627" width="8.90625" style="11" customWidth="1"/>
    <col min="6628" max="6628" width="22.26953125" style="11" customWidth="1"/>
    <col min="6629" max="6631" width="8.26953125" style="11" customWidth="1"/>
    <col min="6632" max="6633" width="20" style="11" customWidth="1"/>
    <col min="6634" max="6637" width="7" style="11" customWidth="1"/>
    <col min="6638" max="6638" width="8.7265625" style="11" customWidth="1"/>
    <col min="6639" max="6640" width="13.26953125" style="11" customWidth="1"/>
    <col min="6641" max="6641" width="9" style="11"/>
    <col min="6642" max="6642" width="10.26953125" style="11" customWidth="1"/>
    <col min="6643" max="6643" width="10.6328125" style="11" customWidth="1"/>
    <col min="6644" max="6644" width="9" style="11"/>
    <col min="6645" max="6645" width="14.453125" style="11" bestFit="1" customWidth="1"/>
    <col min="6646" max="6646" width="13.26953125" style="11" bestFit="1" customWidth="1"/>
    <col min="6647" max="6653" width="9" style="11"/>
    <col min="6654" max="6654" width="4.26953125" style="11" customWidth="1"/>
    <col min="6655" max="6655" width="10.26953125" style="11" customWidth="1"/>
    <col min="6656" max="6656" width="18.26953125" style="11" customWidth="1"/>
    <col min="6657" max="6659" width="8.26953125" style="11" customWidth="1"/>
    <col min="6660" max="6661" width="0" style="11" hidden="1" customWidth="1"/>
    <col min="6662" max="6662" width="8.7265625" style="11" customWidth="1"/>
    <col min="6663" max="6666" width="16.26953125" style="11" customWidth="1"/>
    <col min="6667" max="6667" width="20" style="11" customWidth="1"/>
    <col min="6668" max="6668" width="15.90625" style="11" customWidth="1"/>
    <col min="6669" max="6877" width="9" style="11"/>
    <col min="6878" max="6878" width="4.26953125" style="11" customWidth="1"/>
    <col min="6879" max="6879" width="4.90625" style="11" customWidth="1"/>
    <col min="6880" max="6880" width="13.7265625" style="11" customWidth="1"/>
    <col min="6881" max="6881" width="8.36328125" style="11" customWidth="1"/>
    <col min="6882" max="6882" width="25.90625" style="11" customWidth="1"/>
    <col min="6883" max="6883" width="8.90625" style="11" customWidth="1"/>
    <col min="6884" max="6884" width="22.26953125" style="11" customWidth="1"/>
    <col min="6885" max="6887" width="8.26953125" style="11" customWidth="1"/>
    <col min="6888" max="6889" width="20" style="11" customWidth="1"/>
    <col min="6890" max="6893" width="7" style="11" customWidth="1"/>
    <col min="6894" max="6894" width="8.7265625" style="11" customWidth="1"/>
    <col min="6895" max="6896" width="13.26953125" style="11" customWidth="1"/>
    <col min="6897" max="6897" width="9" style="11"/>
    <col min="6898" max="6898" width="10.26953125" style="11" customWidth="1"/>
    <col min="6899" max="6899" width="10.6328125" style="11" customWidth="1"/>
    <col min="6900" max="6900" width="9" style="11"/>
    <col min="6901" max="6901" width="14.453125" style="11" bestFit="1" customWidth="1"/>
    <col min="6902" max="6902" width="13.26953125" style="11" bestFit="1" customWidth="1"/>
    <col min="6903" max="6909" width="9" style="11"/>
    <col min="6910" max="6910" width="4.26953125" style="11" customWidth="1"/>
    <col min="6911" max="6911" width="10.26953125" style="11" customWidth="1"/>
    <col min="6912" max="6912" width="18.26953125" style="11" customWidth="1"/>
    <col min="6913" max="6915" width="8.26953125" style="11" customWidth="1"/>
    <col min="6916" max="6917" width="0" style="11" hidden="1" customWidth="1"/>
    <col min="6918" max="6918" width="8.7265625" style="11" customWidth="1"/>
    <col min="6919" max="6922" width="16.26953125" style="11" customWidth="1"/>
    <col min="6923" max="6923" width="20" style="11" customWidth="1"/>
    <col min="6924" max="6924" width="15.90625" style="11" customWidth="1"/>
    <col min="6925" max="7133" width="9" style="11"/>
    <col min="7134" max="7134" width="4.26953125" style="11" customWidth="1"/>
    <col min="7135" max="7135" width="4.90625" style="11" customWidth="1"/>
    <col min="7136" max="7136" width="13.7265625" style="11" customWidth="1"/>
    <col min="7137" max="7137" width="8.36328125" style="11" customWidth="1"/>
    <col min="7138" max="7138" width="25.90625" style="11" customWidth="1"/>
    <col min="7139" max="7139" width="8.90625" style="11" customWidth="1"/>
    <col min="7140" max="7140" width="22.26953125" style="11" customWidth="1"/>
    <col min="7141" max="7143" width="8.26953125" style="11" customWidth="1"/>
    <col min="7144" max="7145" width="20" style="11" customWidth="1"/>
    <col min="7146" max="7149" width="7" style="11" customWidth="1"/>
    <col min="7150" max="7150" width="8.7265625" style="11" customWidth="1"/>
    <col min="7151" max="7152" width="13.26953125" style="11" customWidth="1"/>
    <col min="7153" max="7153" width="9" style="11"/>
    <col min="7154" max="7154" width="10.26953125" style="11" customWidth="1"/>
    <col min="7155" max="7155" width="10.6328125" style="11" customWidth="1"/>
    <col min="7156" max="7156" width="9" style="11"/>
    <col min="7157" max="7157" width="14.453125" style="11" bestFit="1" customWidth="1"/>
    <col min="7158" max="7158" width="13.26953125" style="11" bestFit="1" customWidth="1"/>
    <col min="7159" max="7165" width="9" style="11"/>
    <col min="7166" max="7166" width="4.26953125" style="11" customWidth="1"/>
    <col min="7167" max="7167" width="10.26953125" style="11" customWidth="1"/>
    <col min="7168" max="7168" width="18.26953125" style="11" customWidth="1"/>
    <col min="7169" max="7171" width="8.26953125" style="11" customWidth="1"/>
    <col min="7172" max="7173" width="0" style="11" hidden="1" customWidth="1"/>
    <col min="7174" max="7174" width="8.7265625" style="11" customWidth="1"/>
    <col min="7175" max="7178" width="16.26953125" style="11" customWidth="1"/>
    <col min="7179" max="7179" width="20" style="11" customWidth="1"/>
    <col min="7180" max="7180" width="15.90625" style="11" customWidth="1"/>
    <col min="7181" max="7389" width="9" style="11"/>
    <col min="7390" max="7390" width="4.26953125" style="11" customWidth="1"/>
    <col min="7391" max="7391" width="4.90625" style="11" customWidth="1"/>
    <col min="7392" max="7392" width="13.7265625" style="11" customWidth="1"/>
    <col min="7393" max="7393" width="8.36328125" style="11" customWidth="1"/>
    <col min="7394" max="7394" width="25.90625" style="11" customWidth="1"/>
    <col min="7395" max="7395" width="8.90625" style="11" customWidth="1"/>
    <col min="7396" max="7396" width="22.26953125" style="11" customWidth="1"/>
    <col min="7397" max="7399" width="8.26953125" style="11" customWidth="1"/>
    <col min="7400" max="7401" width="20" style="11" customWidth="1"/>
    <col min="7402" max="7405" width="7" style="11" customWidth="1"/>
    <col min="7406" max="7406" width="8.7265625" style="11" customWidth="1"/>
    <col min="7407" max="7408" width="13.26953125" style="11" customWidth="1"/>
    <col min="7409" max="7409" width="9" style="11"/>
    <col min="7410" max="7410" width="10.26953125" style="11" customWidth="1"/>
    <col min="7411" max="7411" width="10.6328125" style="11" customWidth="1"/>
    <col min="7412" max="7412" width="9" style="11"/>
    <col min="7413" max="7413" width="14.453125" style="11" bestFit="1" customWidth="1"/>
    <col min="7414" max="7414" width="13.26953125" style="11" bestFit="1" customWidth="1"/>
    <col min="7415" max="7421" width="9" style="11"/>
    <col min="7422" max="7422" width="4.26953125" style="11" customWidth="1"/>
    <col min="7423" max="7423" width="10.26953125" style="11" customWidth="1"/>
    <col min="7424" max="7424" width="18.26953125" style="11" customWidth="1"/>
    <col min="7425" max="7427" width="8.26953125" style="11" customWidth="1"/>
    <col min="7428" max="7429" width="0" style="11" hidden="1" customWidth="1"/>
    <col min="7430" max="7430" width="8.7265625" style="11" customWidth="1"/>
    <col min="7431" max="7434" width="16.26953125" style="11" customWidth="1"/>
    <col min="7435" max="7435" width="20" style="11" customWidth="1"/>
    <col min="7436" max="7436" width="15.90625" style="11" customWidth="1"/>
    <col min="7437" max="7645" width="9" style="11"/>
    <col min="7646" max="7646" width="4.26953125" style="11" customWidth="1"/>
    <col min="7647" max="7647" width="4.90625" style="11" customWidth="1"/>
    <col min="7648" max="7648" width="13.7265625" style="11" customWidth="1"/>
    <col min="7649" max="7649" width="8.36328125" style="11" customWidth="1"/>
    <col min="7650" max="7650" width="25.90625" style="11" customWidth="1"/>
    <col min="7651" max="7651" width="8.90625" style="11" customWidth="1"/>
    <col min="7652" max="7652" width="22.26953125" style="11" customWidth="1"/>
    <col min="7653" max="7655" width="8.26953125" style="11" customWidth="1"/>
    <col min="7656" max="7657" width="20" style="11" customWidth="1"/>
    <col min="7658" max="7661" width="7" style="11" customWidth="1"/>
    <col min="7662" max="7662" width="8.7265625" style="11" customWidth="1"/>
    <col min="7663" max="7664" width="13.26953125" style="11" customWidth="1"/>
    <col min="7665" max="7665" width="9" style="11"/>
    <col min="7666" max="7666" width="10.26953125" style="11" customWidth="1"/>
    <col min="7667" max="7667" width="10.6328125" style="11" customWidth="1"/>
    <col min="7668" max="7668" width="9" style="11"/>
    <col min="7669" max="7669" width="14.453125" style="11" bestFit="1" customWidth="1"/>
    <col min="7670" max="7670" width="13.26953125" style="11" bestFit="1" customWidth="1"/>
    <col min="7671" max="7677" width="9" style="11"/>
    <col min="7678" max="7678" width="4.26953125" style="11" customWidth="1"/>
    <col min="7679" max="7679" width="10.26953125" style="11" customWidth="1"/>
    <col min="7680" max="7680" width="18.26953125" style="11" customWidth="1"/>
    <col min="7681" max="7683" width="8.26953125" style="11" customWidth="1"/>
    <col min="7684" max="7685" width="0" style="11" hidden="1" customWidth="1"/>
    <col min="7686" max="7686" width="8.7265625" style="11" customWidth="1"/>
    <col min="7687" max="7690" width="16.26953125" style="11" customWidth="1"/>
    <col min="7691" max="7691" width="20" style="11" customWidth="1"/>
    <col min="7692" max="7692" width="15.90625" style="11" customWidth="1"/>
    <col min="7693" max="7901" width="9" style="11"/>
    <col min="7902" max="7902" width="4.26953125" style="11" customWidth="1"/>
    <col min="7903" max="7903" width="4.90625" style="11" customWidth="1"/>
    <col min="7904" max="7904" width="13.7265625" style="11" customWidth="1"/>
    <col min="7905" max="7905" width="8.36328125" style="11" customWidth="1"/>
    <col min="7906" max="7906" width="25.90625" style="11" customWidth="1"/>
    <col min="7907" max="7907" width="8.90625" style="11" customWidth="1"/>
    <col min="7908" max="7908" width="22.26953125" style="11" customWidth="1"/>
    <col min="7909" max="7911" width="8.26953125" style="11" customWidth="1"/>
    <col min="7912" max="7913" width="20" style="11" customWidth="1"/>
    <col min="7914" max="7917" width="7" style="11" customWidth="1"/>
    <col min="7918" max="7918" width="8.7265625" style="11" customWidth="1"/>
    <col min="7919" max="7920" width="13.26953125" style="11" customWidth="1"/>
    <col min="7921" max="7921" width="9" style="11"/>
    <col min="7922" max="7922" width="10.26953125" style="11" customWidth="1"/>
    <col min="7923" max="7923" width="10.6328125" style="11" customWidth="1"/>
    <col min="7924" max="7924" width="9" style="11"/>
    <col min="7925" max="7925" width="14.453125" style="11" bestFit="1" customWidth="1"/>
    <col min="7926" max="7926" width="13.26953125" style="11" bestFit="1" customWidth="1"/>
    <col min="7927" max="7933" width="9" style="11"/>
    <col min="7934" max="7934" width="4.26953125" style="11" customWidth="1"/>
    <col min="7935" max="7935" width="10.26953125" style="11" customWidth="1"/>
    <col min="7936" max="7936" width="18.26953125" style="11" customWidth="1"/>
    <col min="7937" max="7939" width="8.26953125" style="11" customWidth="1"/>
    <col min="7940" max="7941" width="0" style="11" hidden="1" customWidth="1"/>
    <col min="7942" max="7942" width="8.7265625" style="11" customWidth="1"/>
    <col min="7943" max="7946" width="16.26953125" style="11" customWidth="1"/>
    <col min="7947" max="7947" width="20" style="11" customWidth="1"/>
    <col min="7948" max="7948" width="15.90625" style="11" customWidth="1"/>
    <col min="7949" max="8157" width="9" style="11"/>
    <col min="8158" max="8158" width="4.26953125" style="11" customWidth="1"/>
    <col min="8159" max="8159" width="4.90625" style="11" customWidth="1"/>
    <col min="8160" max="8160" width="13.7265625" style="11" customWidth="1"/>
    <col min="8161" max="8161" width="8.36328125" style="11" customWidth="1"/>
    <col min="8162" max="8162" width="25.90625" style="11" customWidth="1"/>
    <col min="8163" max="8163" width="8.90625" style="11" customWidth="1"/>
    <col min="8164" max="8164" width="22.26953125" style="11" customWidth="1"/>
    <col min="8165" max="8167" width="8.26953125" style="11" customWidth="1"/>
    <col min="8168" max="8169" width="20" style="11" customWidth="1"/>
    <col min="8170" max="8173" width="7" style="11" customWidth="1"/>
    <col min="8174" max="8174" width="8.7265625" style="11" customWidth="1"/>
    <col min="8175" max="8176" width="13.26953125" style="11" customWidth="1"/>
    <col min="8177" max="8177" width="9" style="11"/>
    <col min="8178" max="8178" width="10.26953125" style="11" customWidth="1"/>
    <col min="8179" max="8179" width="10.6328125" style="11" customWidth="1"/>
    <col min="8180" max="8180" width="9" style="11"/>
    <col min="8181" max="8181" width="14.453125" style="11" bestFit="1" customWidth="1"/>
    <col min="8182" max="8182" width="13.26953125" style="11" bestFit="1" customWidth="1"/>
    <col min="8183" max="8189" width="9" style="11"/>
    <col min="8190" max="8190" width="4.26953125" style="11" customWidth="1"/>
    <col min="8191" max="8191" width="10.26953125" style="11" customWidth="1"/>
    <col min="8192" max="8192" width="18.26953125" style="11" customWidth="1"/>
    <col min="8193" max="8195" width="8.26953125" style="11" customWidth="1"/>
    <col min="8196" max="8197" width="0" style="11" hidden="1" customWidth="1"/>
    <col min="8198" max="8198" width="8.7265625" style="11" customWidth="1"/>
    <col min="8199" max="8202" width="16.26953125" style="11" customWidth="1"/>
    <col min="8203" max="8203" width="20" style="11" customWidth="1"/>
    <col min="8204" max="8204" width="15.90625" style="11" customWidth="1"/>
    <col min="8205" max="8413" width="9" style="11"/>
    <col min="8414" max="8414" width="4.26953125" style="11" customWidth="1"/>
    <col min="8415" max="8415" width="4.90625" style="11" customWidth="1"/>
    <col min="8416" max="8416" width="13.7265625" style="11" customWidth="1"/>
    <col min="8417" max="8417" width="8.36328125" style="11" customWidth="1"/>
    <col min="8418" max="8418" width="25.90625" style="11" customWidth="1"/>
    <col min="8419" max="8419" width="8.90625" style="11" customWidth="1"/>
    <col min="8420" max="8420" width="22.26953125" style="11" customWidth="1"/>
    <col min="8421" max="8423" width="8.26953125" style="11" customWidth="1"/>
    <col min="8424" max="8425" width="20" style="11" customWidth="1"/>
    <col min="8426" max="8429" width="7" style="11" customWidth="1"/>
    <col min="8430" max="8430" width="8.7265625" style="11" customWidth="1"/>
    <col min="8431" max="8432" width="13.26953125" style="11" customWidth="1"/>
    <col min="8433" max="8433" width="9" style="11"/>
    <col min="8434" max="8434" width="10.26953125" style="11" customWidth="1"/>
    <col min="8435" max="8435" width="10.6328125" style="11" customWidth="1"/>
    <col min="8436" max="8436" width="9" style="11"/>
    <col min="8437" max="8437" width="14.453125" style="11" bestFit="1" customWidth="1"/>
    <col min="8438" max="8438" width="13.26953125" style="11" bestFit="1" customWidth="1"/>
    <col min="8439" max="8445" width="9" style="11"/>
    <col min="8446" max="8446" width="4.26953125" style="11" customWidth="1"/>
    <col min="8447" max="8447" width="10.26953125" style="11" customWidth="1"/>
    <col min="8448" max="8448" width="18.26953125" style="11" customWidth="1"/>
    <col min="8449" max="8451" width="8.26953125" style="11" customWidth="1"/>
    <col min="8452" max="8453" width="0" style="11" hidden="1" customWidth="1"/>
    <col min="8454" max="8454" width="8.7265625" style="11" customWidth="1"/>
    <col min="8455" max="8458" width="16.26953125" style="11" customWidth="1"/>
    <col min="8459" max="8459" width="20" style="11" customWidth="1"/>
    <col min="8460" max="8460" width="15.90625" style="11" customWidth="1"/>
    <col min="8461" max="8669" width="9" style="11"/>
    <col min="8670" max="8670" width="4.26953125" style="11" customWidth="1"/>
    <col min="8671" max="8671" width="4.90625" style="11" customWidth="1"/>
    <col min="8672" max="8672" width="13.7265625" style="11" customWidth="1"/>
    <col min="8673" max="8673" width="8.36328125" style="11" customWidth="1"/>
    <col min="8674" max="8674" width="25.90625" style="11" customWidth="1"/>
    <col min="8675" max="8675" width="8.90625" style="11" customWidth="1"/>
    <col min="8676" max="8676" width="22.26953125" style="11" customWidth="1"/>
    <col min="8677" max="8679" width="8.26953125" style="11" customWidth="1"/>
    <col min="8680" max="8681" width="20" style="11" customWidth="1"/>
    <col min="8682" max="8685" width="7" style="11" customWidth="1"/>
    <col min="8686" max="8686" width="8.7265625" style="11" customWidth="1"/>
    <col min="8687" max="8688" width="13.26953125" style="11" customWidth="1"/>
    <col min="8689" max="8689" width="9" style="11"/>
    <col min="8690" max="8690" width="10.26953125" style="11" customWidth="1"/>
    <col min="8691" max="8691" width="10.6328125" style="11" customWidth="1"/>
    <col min="8692" max="8692" width="9" style="11"/>
    <col min="8693" max="8693" width="14.453125" style="11" bestFit="1" customWidth="1"/>
    <col min="8694" max="8694" width="13.26953125" style="11" bestFit="1" customWidth="1"/>
    <col min="8695" max="8701" width="9" style="11"/>
    <col min="8702" max="8702" width="4.26953125" style="11" customWidth="1"/>
    <col min="8703" max="8703" width="10.26953125" style="11" customWidth="1"/>
    <col min="8704" max="8704" width="18.26953125" style="11" customWidth="1"/>
    <col min="8705" max="8707" width="8.26953125" style="11" customWidth="1"/>
    <col min="8708" max="8709" width="0" style="11" hidden="1" customWidth="1"/>
    <col min="8710" max="8710" width="8.7265625" style="11" customWidth="1"/>
    <col min="8711" max="8714" width="16.26953125" style="11" customWidth="1"/>
    <col min="8715" max="8715" width="20" style="11" customWidth="1"/>
    <col min="8716" max="8716" width="15.90625" style="11" customWidth="1"/>
    <col min="8717" max="8925" width="9" style="11"/>
    <col min="8926" max="8926" width="4.26953125" style="11" customWidth="1"/>
    <col min="8927" max="8927" width="4.90625" style="11" customWidth="1"/>
    <col min="8928" max="8928" width="13.7265625" style="11" customWidth="1"/>
    <col min="8929" max="8929" width="8.36328125" style="11" customWidth="1"/>
    <col min="8930" max="8930" width="25.90625" style="11" customWidth="1"/>
    <col min="8931" max="8931" width="8.90625" style="11" customWidth="1"/>
    <col min="8932" max="8932" width="22.26953125" style="11" customWidth="1"/>
    <col min="8933" max="8935" width="8.26953125" style="11" customWidth="1"/>
    <col min="8936" max="8937" width="20" style="11" customWidth="1"/>
    <col min="8938" max="8941" width="7" style="11" customWidth="1"/>
    <col min="8942" max="8942" width="8.7265625" style="11" customWidth="1"/>
    <col min="8943" max="8944" width="13.26953125" style="11" customWidth="1"/>
    <col min="8945" max="8945" width="9" style="11"/>
    <col min="8946" max="8946" width="10.26953125" style="11" customWidth="1"/>
    <col min="8947" max="8947" width="10.6328125" style="11" customWidth="1"/>
    <col min="8948" max="8948" width="9" style="11"/>
    <col min="8949" max="8949" width="14.453125" style="11" bestFit="1" customWidth="1"/>
    <col min="8950" max="8950" width="13.26953125" style="11" bestFit="1" customWidth="1"/>
    <col min="8951" max="8957" width="9" style="11"/>
    <col min="8958" max="8958" width="4.26953125" style="11" customWidth="1"/>
    <col min="8959" max="8959" width="10.26953125" style="11" customWidth="1"/>
    <col min="8960" max="8960" width="18.26953125" style="11" customWidth="1"/>
    <col min="8961" max="8963" width="8.26953125" style="11" customWidth="1"/>
    <col min="8964" max="8965" width="0" style="11" hidden="1" customWidth="1"/>
    <col min="8966" max="8966" width="8.7265625" style="11" customWidth="1"/>
    <col min="8967" max="8970" width="16.26953125" style="11" customWidth="1"/>
    <col min="8971" max="8971" width="20" style="11" customWidth="1"/>
    <col min="8972" max="8972" width="15.90625" style="11" customWidth="1"/>
    <col min="8973" max="9181" width="9" style="11"/>
    <col min="9182" max="9182" width="4.26953125" style="11" customWidth="1"/>
    <col min="9183" max="9183" width="4.90625" style="11" customWidth="1"/>
    <col min="9184" max="9184" width="13.7265625" style="11" customWidth="1"/>
    <col min="9185" max="9185" width="8.36328125" style="11" customWidth="1"/>
    <col min="9186" max="9186" width="25.90625" style="11" customWidth="1"/>
    <col min="9187" max="9187" width="8.90625" style="11" customWidth="1"/>
    <col min="9188" max="9188" width="22.26953125" style="11" customWidth="1"/>
    <col min="9189" max="9191" width="8.26953125" style="11" customWidth="1"/>
    <col min="9192" max="9193" width="20" style="11" customWidth="1"/>
    <col min="9194" max="9197" width="7" style="11" customWidth="1"/>
    <col min="9198" max="9198" width="8.7265625" style="11" customWidth="1"/>
    <col min="9199" max="9200" width="13.26953125" style="11" customWidth="1"/>
    <col min="9201" max="9201" width="9" style="11"/>
    <col min="9202" max="9202" width="10.26953125" style="11" customWidth="1"/>
    <col min="9203" max="9203" width="10.6328125" style="11" customWidth="1"/>
    <col min="9204" max="9204" width="9" style="11"/>
    <col min="9205" max="9205" width="14.453125" style="11" bestFit="1" customWidth="1"/>
    <col min="9206" max="9206" width="13.26953125" style="11" bestFit="1" customWidth="1"/>
    <col min="9207" max="9213" width="9" style="11"/>
    <col min="9214" max="9214" width="4.26953125" style="11" customWidth="1"/>
    <col min="9215" max="9215" width="10.26953125" style="11" customWidth="1"/>
    <col min="9216" max="9216" width="18.26953125" style="11" customWidth="1"/>
    <col min="9217" max="9219" width="8.26953125" style="11" customWidth="1"/>
    <col min="9220" max="9221" width="0" style="11" hidden="1" customWidth="1"/>
    <col min="9222" max="9222" width="8.7265625" style="11" customWidth="1"/>
    <col min="9223" max="9226" width="16.26953125" style="11" customWidth="1"/>
    <col min="9227" max="9227" width="20" style="11" customWidth="1"/>
    <col min="9228" max="9228" width="15.90625" style="11" customWidth="1"/>
    <col min="9229" max="9437" width="9" style="11"/>
    <col min="9438" max="9438" width="4.26953125" style="11" customWidth="1"/>
    <col min="9439" max="9439" width="4.90625" style="11" customWidth="1"/>
    <col min="9440" max="9440" width="13.7265625" style="11" customWidth="1"/>
    <col min="9441" max="9441" width="8.36328125" style="11" customWidth="1"/>
    <col min="9442" max="9442" width="25.90625" style="11" customWidth="1"/>
    <col min="9443" max="9443" width="8.90625" style="11" customWidth="1"/>
    <col min="9444" max="9444" width="22.26953125" style="11" customWidth="1"/>
    <col min="9445" max="9447" width="8.26953125" style="11" customWidth="1"/>
    <col min="9448" max="9449" width="20" style="11" customWidth="1"/>
    <col min="9450" max="9453" width="7" style="11" customWidth="1"/>
    <col min="9454" max="9454" width="8.7265625" style="11" customWidth="1"/>
    <col min="9455" max="9456" width="13.26953125" style="11" customWidth="1"/>
    <col min="9457" max="9457" width="9" style="11"/>
    <col min="9458" max="9458" width="10.26953125" style="11" customWidth="1"/>
    <col min="9459" max="9459" width="10.6328125" style="11" customWidth="1"/>
    <col min="9460" max="9460" width="9" style="11"/>
    <col min="9461" max="9461" width="14.453125" style="11" bestFit="1" customWidth="1"/>
    <col min="9462" max="9462" width="13.26953125" style="11" bestFit="1" customWidth="1"/>
    <col min="9463" max="9469" width="9" style="11"/>
    <col min="9470" max="9470" width="4.26953125" style="11" customWidth="1"/>
    <col min="9471" max="9471" width="10.26953125" style="11" customWidth="1"/>
    <col min="9472" max="9472" width="18.26953125" style="11" customWidth="1"/>
    <col min="9473" max="9475" width="8.26953125" style="11" customWidth="1"/>
    <col min="9476" max="9477" width="0" style="11" hidden="1" customWidth="1"/>
    <col min="9478" max="9478" width="8.7265625" style="11" customWidth="1"/>
    <col min="9479" max="9482" width="16.26953125" style="11" customWidth="1"/>
    <col min="9483" max="9483" width="20" style="11" customWidth="1"/>
    <col min="9484" max="9484" width="15.90625" style="11" customWidth="1"/>
    <col min="9485" max="9693" width="9" style="11"/>
    <col min="9694" max="9694" width="4.26953125" style="11" customWidth="1"/>
    <col min="9695" max="9695" width="4.90625" style="11" customWidth="1"/>
    <col min="9696" max="9696" width="13.7265625" style="11" customWidth="1"/>
    <col min="9697" max="9697" width="8.36328125" style="11" customWidth="1"/>
    <col min="9698" max="9698" width="25.90625" style="11" customWidth="1"/>
    <col min="9699" max="9699" width="8.90625" style="11" customWidth="1"/>
    <col min="9700" max="9700" width="22.26953125" style="11" customWidth="1"/>
    <col min="9701" max="9703" width="8.26953125" style="11" customWidth="1"/>
    <col min="9704" max="9705" width="20" style="11" customWidth="1"/>
    <col min="9706" max="9709" width="7" style="11" customWidth="1"/>
    <col min="9710" max="9710" width="8.7265625" style="11" customWidth="1"/>
    <col min="9711" max="9712" width="13.26953125" style="11" customWidth="1"/>
    <col min="9713" max="9713" width="9" style="11"/>
    <col min="9714" max="9714" width="10.26953125" style="11" customWidth="1"/>
    <col min="9715" max="9715" width="10.6328125" style="11" customWidth="1"/>
    <col min="9716" max="9716" width="9" style="11"/>
    <col min="9717" max="9717" width="14.453125" style="11" bestFit="1" customWidth="1"/>
    <col min="9718" max="9718" width="13.26953125" style="11" bestFit="1" customWidth="1"/>
    <col min="9719" max="9725" width="9" style="11"/>
    <col min="9726" max="9726" width="4.26953125" style="11" customWidth="1"/>
    <col min="9727" max="9727" width="10.26953125" style="11" customWidth="1"/>
    <col min="9728" max="9728" width="18.26953125" style="11" customWidth="1"/>
    <col min="9729" max="9731" width="8.26953125" style="11" customWidth="1"/>
    <col min="9732" max="9733" width="0" style="11" hidden="1" customWidth="1"/>
    <col min="9734" max="9734" width="8.7265625" style="11" customWidth="1"/>
    <col min="9735" max="9738" width="16.26953125" style="11" customWidth="1"/>
    <col min="9739" max="9739" width="20" style="11" customWidth="1"/>
    <col min="9740" max="9740" width="15.90625" style="11" customWidth="1"/>
    <col min="9741" max="9949" width="9" style="11"/>
    <col min="9950" max="9950" width="4.26953125" style="11" customWidth="1"/>
    <col min="9951" max="9951" width="4.90625" style="11" customWidth="1"/>
    <col min="9952" max="9952" width="13.7265625" style="11" customWidth="1"/>
    <col min="9953" max="9953" width="8.36328125" style="11" customWidth="1"/>
    <col min="9954" max="9954" width="25.90625" style="11" customWidth="1"/>
    <col min="9955" max="9955" width="8.90625" style="11" customWidth="1"/>
    <col min="9956" max="9956" width="22.26953125" style="11" customWidth="1"/>
    <col min="9957" max="9959" width="8.26953125" style="11" customWidth="1"/>
    <col min="9960" max="9961" width="20" style="11" customWidth="1"/>
    <col min="9962" max="9965" width="7" style="11" customWidth="1"/>
    <col min="9966" max="9966" width="8.7265625" style="11" customWidth="1"/>
    <col min="9967" max="9968" width="13.26953125" style="11" customWidth="1"/>
    <col min="9969" max="9969" width="9" style="11"/>
    <col min="9970" max="9970" width="10.26953125" style="11" customWidth="1"/>
    <col min="9971" max="9971" width="10.6328125" style="11" customWidth="1"/>
    <col min="9972" max="9972" width="9" style="11"/>
    <col min="9973" max="9973" width="14.453125" style="11" bestFit="1" customWidth="1"/>
    <col min="9974" max="9974" width="13.26953125" style="11" bestFit="1" customWidth="1"/>
    <col min="9975" max="9981" width="9" style="11"/>
    <col min="9982" max="9982" width="4.26953125" style="11" customWidth="1"/>
    <col min="9983" max="9983" width="10.26953125" style="11" customWidth="1"/>
    <col min="9984" max="9984" width="18.26953125" style="11" customWidth="1"/>
    <col min="9985" max="9987" width="8.26953125" style="11" customWidth="1"/>
    <col min="9988" max="9989" width="0" style="11" hidden="1" customWidth="1"/>
    <col min="9990" max="9990" width="8.7265625" style="11" customWidth="1"/>
    <col min="9991" max="9994" width="16.26953125" style="11" customWidth="1"/>
    <col min="9995" max="9995" width="20" style="11" customWidth="1"/>
    <col min="9996" max="9996" width="15.90625" style="11" customWidth="1"/>
    <col min="9997" max="10205" width="9" style="11"/>
    <col min="10206" max="10206" width="4.26953125" style="11" customWidth="1"/>
    <col min="10207" max="10207" width="4.90625" style="11" customWidth="1"/>
    <col min="10208" max="10208" width="13.7265625" style="11" customWidth="1"/>
    <col min="10209" max="10209" width="8.36328125" style="11" customWidth="1"/>
    <col min="10210" max="10210" width="25.90625" style="11" customWidth="1"/>
    <col min="10211" max="10211" width="8.90625" style="11" customWidth="1"/>
    <col min="10212" max="10212" width="22.26953125" style="11" customWidth="1"/>
    <col min="10213" max="10215" width="8.26953125" style="11" customWidth="1"/>
    <col min="10216" max="10217" width="20" style="11" customWidth="1"/>
    <col min="10218" max="10221" width="7" style="11" customWidth="1"/>
    <col min="10222" max="10222" width="8.7265625" style="11" customWidth="1"/>
    <col min="10223" max="10224" width="13.26953125" style="11" customWidth="1"/>
    <col min="10225" max="10225" width="9" style="11"/>
    <col min="10226" max="10226" width="10.26953125" style="11" customWidth="1"/>
    <col min="10227" max="10227" width="10.6328125" style="11" customWidth="1"/>
    <col min="10228" max="10228" width="9" style="11"/>
    <col min="10229" max="10229" width="14.453125" style="11" bestFit="1" customWidth="1"/>
    <col min="10230" max="10230" width="13.26953125" style="11" bestFit="1" customWidth="1"/>
    <col min="10231" max="10237" width="9" style="11"/>
    <col min="10238" max="10238" width="4.26953125" style="11" customWidth="1"/>
    <col min="10239" max="10239" width="10.26953125" style="11" customWidth="1"/>
    <col min="10240" max="10240" width="18.26953125" style="11" customWidth="1"/>
    <col min="10241" max="10243" width="8.26953125" style="11" customWidth="1"/>
    <col min="10244" max="10245" width="0" style="11" hidden="1" customWidth="1"/>
    <col min="10246" max="10246" width="8.7265625" style="11" customWidth="1"/>
    <col min="10247" max="10250" width="16.26953125" style="11" customWidth="1"/>
    <col min="10251" max="10251" width="20" style="11" customWidth="1"/>
    <col min="10252" max="10252" width="15.90625" style="11" customWidth="1"/>
    <col min="10253" max="10461" width="9" style="11"/>
    <col min="10462" max="10462" width="4.26953125" style="11" customWidth="1"/>
    <col min="10463" max="10463" width="4.90625" style="11" customWidth="1"/>
    <col min="10464" max="10464" width="13.7265625" style="11" customWidth="1"/>
    <col min="10465" max="10465" width="8.36328125" style="11" customWidth="1"/>
    <col min="10466" max="10466" width="25.90625" style="11" customWidth="1"/>
    <col min="10467" max="10467" width="8.90625" style="11" customWidth="1"/>
    <col min="10468" max="10468" width="22.26953125" style="11" customWidth="1"/>
    <col min="10469" max="10471" width="8.26953125" style="11" customWidth="1"/>
    <col min="10472" max="10473" width="20" style="11" customWidth="1"/>
    <col min="10474" max="10477" width="7" style="11" customWidth="1"/>
    <col min="10478" max="10478" width="8.7265625" style="11" customWidth="1"/>
    <col min="10479" max="10480" width="13.26953125" style="11" customWidth="1"/>
    <col min="10481" max="10481" width="9" style="11"/>
    <col min="10482" max="10482" width="10.26953125" style="11" customWidth="1"/>
    <col min="10483" max="10483" width="10.6328125" style="11" customWidth="1"/>
    <col min="10484" max="10484" width="9" style="11"/>
    <col min="10485" max="10485" width="14.453125" style="11" bestFit="1" customWidth="1"/>
    <col min="10486" max="10486" width="13.26953125" style="11" bestFit="1" customWidth="1"/>
    <col min="10487" max="10493" width="9" style="11"/>
    <col min="10494" max="10494" width="4.26953125" style="11" customWidth="1"/>
    <col min="10495" max="10495" width="10.26953125" style="11" customWidth="1"/>
    <col min="10496" max="10496" width="18.26953125" style="11" customWidth="1"/>
    <col min="10497" max="10499" width="8.26953125" style="11" customWidth="1"/>
    <col min="10500" max="10501" width="0" style="11" hidden="1" customWidth="1"/>
    <col min="10502" max="10502" width="8.7265625" style="11" customWidth="1"/>
    <col min="10503" max="10506" width="16.26953125" style="11" customWidth="1"/>
    <col min="10507" max="10507" width="20" style="11" customWidth="1"/>
    <col min="10508" max="10508" width="15.90625" style="11" customWidth="1"/>
    <col min="10509" max="10717" width="9" style="11"/>
    <col min="10718" max="10718" width="4.26953125" style="11" customWidth="1"/>
    <col min="10719" max="10719" width="4.90625" style="11" customWidth="1"/>
    <col min="10720" max="10720" width="13.7265625" style="11" customWidth="1"/>
    <col min="10721" max="10721" width="8.36328125" style="11" customWidth="1"/>
    <col min="10722" max="10722" width="25.90625" style="11" customWidth="1"/>
    <col min="10723" max="10723" width="8.90625" style="11" customWidth="1"/>
    <col min="10724" max="10724" width="22.26953125" style="11" customWidth="1"/>
    <col min="10725" max="10727" width="8.26953125" style="11" customWidth="1"/>
    <col min="10728" max="10729" width="20" style="11" customWidth="1"/>
    <col min="10730" max="10733" width="7" style="11" customWidth="1"/>
    <col min="10734" max="10734" width="8.7265625" style="11" customWidth="1"/>
    <col min="10735" max="10736" width="13.26953125" style="11" customWidth="1"/>
    <col min="10737" max="10737" width="9" style="11"/>
    <col min="10738" max="10738" width="10.26953125" style="11" customWidth="1"/>
    <col min="10739" max="10739" width="10.6328125" style="11" customWidth="1"/>
    <col min="10740" max="10740" width="9" style="11"/>
    <col min="10741" max="10741" width="14.453125" style="11" bestFit="1" customWidth="1"/>
    <col min="10742" max="10742" width="13.26953125" style="11" bestFit="1" customWidth="1"/>
    <col min="10743" max="10749" width="9" style="11"/>
    <col min="10750" max="10750" width="4.26953125" style="11" customWidth="1"/>
    <col min="10751" max="10751" width="10.26953125" style="11" customWidth="1"/>
    <col min="10752" max="10752" width="18.26953125" style="11" customWidth="1"/>
    <col min="10753" max="10755" width="8.26953125" style="11" customWidth="1"/>
    <col min="10756" max="10757" width="0" style="11" hidden="1" customWidth="1"/>
    <col min="10758" max="10758" width="8.7265625" style="11" customWidth="1"/>
    <col min="10759" max="10762" width="16.26953125" style="11" customWidth="1"/>
    <col min="10763" max="10763" width="20" style="11" customWidth="1"/>
    <col min="10764" max="10764" width="15.90625" style="11" customWidth="1"/>
    <col min="10765" max="10973" width="9" style="11"/>
    <col min="10974" max="10974" width="4.26953125" style="11" customWidth="1"/>
    <col min="10975" max="10975" width="4.90625" style="11" customWidth="1"/>
    <col min="10976" max="10976" width="13.7265625" style="11" customWidth="1"/>
    <col min="10977" max="10977" width="8.36328125" style="11" customWidth="1"/>
    <col min="10978" max="10978" width="25.90625" style="11" customWidth="1"/>
    <col min="10979" max="10979" width="8.90625" style="11" customWidth="1"/>
    <col min="10980" max="10980" width="22.26953125" style="11" customWidth="1"/>
    <col min="10981" max="10983" width="8.26953125" style="11" customWidth="1"/>
    <col min="10984" max="10985" width="20" style="11" customWidth="1"/>
    <col min="10986" max="10989" width="7" style="11" customWidth="1"/>
    <col min="10990" max="10990" width="8.7265625" style="11" customWidth="1"/>
    <col min="10991" max="10992" width="13.26953125" style="11" customWidth="1"/>
    <col min="10993" max="10993" width="9" style="11"/>
    <col min="10994" max="10994" width="10.26953125" style="11" customWidth="1"/>
    <col min="10995" max="10995" width="10.6328125" style="11" customWidth="1"/>
    <col min="10996" max="10996" width="9" style="11"/>
    <col min="10997" max="10997" width="14.453125" style="11" bestFit="1" customWidth="1"/>
    <col min="10998" max="10998" width="13.26953125" style="11" bestFit="1" customWidth="1"/>
    <col min="10999" max="11005" width="9" style="11"/>
    <col min="11006" max="11006" width="4.26953125" style="11" customWidth="1"/>
    <col min="11007" max="11007" width="10.26953125" style="11" customWidth="1"/>
    <col min="11008" max="11008" width="18.26953125" style="11" customWidth="1"/>
    <col min="11009" max="11011" width="8.26953125" style="11" customWidth="1"/>
    <col min="11012" max="11013" width="0" style="11" hidden="1" customWidth="1"/>
    <col min="11014" max="11014" width="8.7265625" style="11" customWidth="1"/>
    <col min="11015" max="11018" width="16.26953125" style="11" customWidth="1"/>
    <col min="11019" max="11019" width="20" style="11" customWidth="1"/>
    <col min="11020" max="11020" width="15.90625" style="11" customWidth="1"/>
    <col min="11021" max="11229" width="9" style="11"/>
    <col min="11230" max="11230" width="4.26953125" style="11" customWidth="1"/>
    <col min="11231" max="11231" width="4.90625" style="11" customWidth="1"/>
    <col min="11232" max="11232" width="13.7265625" style="11" customWidth="1"/>
    <col min="11233" max="11233" width="8.36328125" style="11" customWidth="1"/>
    <col min="11234" max="11234" width="25.90625" style="11" customWidth="1"/>
    <col min="11235" max="11235" width="8.90625" style="11" customWidth="1"/>
    <col min="11236" max="11236" width="22.26953125" style="11" customWidth="1"/>
    <col min="11237" max="11239" width="8.26953125" style="11" customWidth="1"/>
    <col min="11240" max="11241" width="20" style="11" customWidth="1"/>
    <col min="11242" max="11245" width="7" style="11" customWidth="1"/>
    <col min="11246" max="11246" width="8.7265625" style="11" customWidth="1"/>
    <col min="11247" max="11248" width="13.26953125" style="11" customWidth="1"/>
    <col min="11249" max="11249" width="9" style="11"/>
    <col min="11250" max="11250" width="10.26953125" style="11" customWidth="1"/>
    <col min="11251" max="11251" width="10.6328125" style="11" customWidth="1"/>
    <col min="11252" max="11252" width="9" style="11"/>
    <col min="11253" max="11253" width="14.453125" style="11" bestFit="1" customWidth="1"/>
    <col min="11254" max="11254" width="13.26953125" style="11" bestFit="1" customWidth="1"/>
    <col min="11255" max="11261" width="9" style="11"/>
    <col min="11262" max="11262" width="4.26953125" style="11" customWidth="1"/>
    <col min="11263" max="11263" width="10.26953125" style="11" customWidth="1"/>
    <col min="11264" max="11264" width="18.26953125" style="11" customWidth="1"/>
    <col min="11265" max="11267" width="8.26953125" style="11" customWidth="1"/>
    <col min="11268" max="11269" width="0" style="11" hidden="1" customWidth="1"/>
    <col min="11270" max="11270" width="8.7265625" style="11" customWidth="1"/>
    <col min="11271" max="11274" width="16.26953125" style="11" customWidth="1"/>
    <col min="11275" max="11275" width="20" style="11" customWidth="1"/>
    <col min="11276" max="11276" width="15.90625" style="11" customWidth="1"/>
    <col min="11277" max="11485" width="9" style="11"/>
    <col min="11486" max="11486" width="4.26953125" style="11" customWidth="1"/>
    <col min="11487" max="11487" width="4.90625" style="11" customWidth="1"/>
    <col min="11488" max="11488" width="13.7265625" style="11" customWidth="1"/>
    <col min="11489" max="11489" width="8.36328125" style="11" customWidth="1"/>
    <col min="11490" max="11490" width="25.90625" style="11" customWidth="1"/>
    <col min="11491" max="11491" width="8.90625" style="11" customWidth="1"/>
    <col min="11492" max="11492" width="22.26953125" style="11" customWidth="1"/>
    <col min="11493" max="11495" width="8.26953125" style="11" customWidth="1"/>
    <col min="11496" max="11497" width="20" style="11" customWidth="1"/>
    <col min="11498" max="11501" width="7" style="11" customWidth="1"/>
    <col min="11502" max="11502" width="8.7265625" style="11" customWidth="1"/>
    <col min="11503" max="11504" width="13.26953125" style="11" customWidth="1"/>
    <col min="11505" max="11505" width="9" style="11"/>
    <col min="11506" max="11506" width="10.26953125" style="11" customWidth="1"/>
    <col min="11507" max="11507" width="10.6328125" style="11" customWidth="1"/>
    <col min="11508" max="11508" width="9" style="11"/>
    <col min="11509" max="11509" width="14.453125" style="11" bestFit="1" customWidth="1"/>
    <col min="11510" max="11510" width="13.26953125" style="11" bestFit="1" customWidth="1"/>
    <col min="11511" max="11517" width="9" style="11"/>
    <col min="11518" max="11518" width="4.26953125" style="11" customWidth="1"/>
    <col min="11519" max="11519" width="10.26953125" style="11" customWidth="1"/>
    <col min="11520" max="11520" width="18.26953125" style="11" customWidth="1"/>
    <col min="11521" max="11523" width="8.26953125" style="11" customWidth="1"/>
    <col min="11524" max="11525" width="0" style="11" hidden="1" customWidth="1"/>
    <col min="11526" max="11526" width="8.7265625" style="11" customWidth="1"/>
    <col min="11527" max="11530" width="16.26953125" style="11" customWidth="1"/>
    <col min="11531" max="11531" width="20" style="11" customWidth="1"/>
    <col min="11532" max="11532" width="15.90625" style="11" customWidth="1"/>
    <col min="11533" max="11741" width="9" style="11"/>
    <col min="11742" max="11742" width="4.26953125" style="11" customWidth="1"/>
    <col min="11743" max="11743" width="4.90625" style="11" customWidth="1"/>
    <col min="11744" max="11744" width="13.7265625" style="11" customWidth="1"/>
    <col min="11745" max="11745" width="8.36328125" style="11" customWidth="1"/>
    <col min="11746" max="11746" width="25.90625" style="11" customWidth="1"/>
    <col min="11747" max="11747" width="8.90625" style="11" customWidth="1"/>
    <col min="11748" max="11748" width="22.26953125" style="11" customWidth="1"/>
    <col min="11749" max="11751" width="8.26953125" style="11" customWidth="1"/>
    <col min="11752" max="11753" width="20" style="11" customWidth="1"/>
    <col min="11754" max="11757" width="7" style="11" customWidth="1"/>
    <col min="11758" max="11758" width="8.7265625" style="11" customWidth="1"/>
    <col min="11759" max="11760" width="13.26953125" style="11" customWidth="1"/>
    <col min="11761" max="11761" width="9" style="11"/>
    <col min="11762" max="11762" width="10.26953125" style="11" customWidth="1"/>
    <col min="11763" max="11763" width="10.6328125" style="11" customWidth="1"/>
    <col min="11764" max="11764" width="9" style="11"/>
    <col min="11765" max="11765" width="14.453125" style="11" bestFit="1" customWidth="1"/>
    <col min="11766" max="11766" width="13.26953125" style="11" bestFit="1" customWidth="1"/>
    <col min="11767" max="11773" width="9" style="11"/>
    <col min="11774" max="11774" width="4.26953125" style="11" customWidth="1"/>
    <col min="11775" max="11775" width="10.26953125" style="11" customWidth="1"/>
    <col min="11776" max="11776" width="18.26953125" style="11" customWidth="1"/>
    <col min="11777" max="11779" width="8.26953125" style="11" customWidth="1"/>
    <col min="11780" max="11781" width="0" style="11" hidden="1" customWidth="1"/>
    <col min="11782" max="11782" width="8.7265625" style="11" customWidth="1"/>
    <col min="11783" max="11786" width="16.26953125" style="11" customWidth="1"/>
    <col min="11787" max="11787" width="20" style="11" customWidth="1"/>
    <col min="11788" max="11788" width="15.90625" style="11" customWidth="1"/>
    <col min="11789" max="11997" width="9" style="11"/>
    <col min="11998" max="11998" width="4.26953125" style="11" customWidth="1"/>
    <col min="11999" max="11999" width="4.90625" style="11" customWidth="1"/>
    <col min="12000" max="12000" width="13.7265625" style="11" customWidth="1"/>
    <col min="12001" max="12001" width="8.36328125" style="11" customWidth="1"/>
    <col min="12002" max="12002" width="25.90625" style="11" customWidth="1"/>
    <col min="12003" max="12003" width="8.90625" style="11" customWidth="1"/>
    <col min="12004" max="12004" width="22.26953125" style="11" customWidth="1"/>
    <col min="12005" max="12007" width="8.26953125" style="11" customWidth="1"/>
    <col min="12008" max="12009" width="20" style="11" customWidth="1"/>
    <col min="12010" max="12013" width="7" style="11" customWidth="1"/>
    <col min="12014" max="12014" width="8.7265625" style="11" customWidth="1"/>
    <col min="12015" max="12016" width="13.26953125" style="11" customWidth="1"/>
    <col min="12017" max="12017" width="9" style="11"/>
    <col min="12018" max="12018" width="10.26953125" style="11" customWidth="1"/>
    <col min="12019" max="12019" width="10.6328125" style="11" customWidth="1"/>
    <col min="12020" max="12020" width="9" style="11"/>
    <col min="12021" max="12021" width="14.453125" style="11" bestFit="1" customWidth="1"/>
    <col min="12022" max="12022" width="13.26953125" style="11" bestFit="1" customWidth="1"/>
    <col min="12023" max="12029" width="9" style="11"/>
    <col min="12030" max="12030" width="4.26953125" style="11" customWidth="1"/>
    <col min="12031" max="12031" width="10.26953125" style="11" customWidth="1"/>
    <col min="12032" max="12032" width="18.26953125" style="11" customWidth="1"/>
    <col min="12033" max="12035" width="8.26953125" style="11" customWidth="1"/>
    <col min="12036" max="12037" width="0" style="11" hidden="1" customWidth="1"/>
    <col min="12038" max="12038" width="8.7265625" style="11" customWidth="1"/>
    <col min="12039" max="12042" width="16.26953125" style="11" customWidth="1"/>
    <col min="12043" max="12043" width="20" style="11" customWidth="1"/>
    <col min="12044" max="12044" width="15.90625" style="11" customWidth="1"/>
    <col min="12045" max="12253" width="9" style="11"/>
    <col min="12254" max="12254" width="4.26953125" style="11" customWidth="1"/>
    <col min="12255" max="12255" width="4.90625" style="11" customWidth="1"/>
    <col min="12256" max="12256" width="13.7265625" style="11" customWidth="1"/>
    <col min="12257" max="12257" width="8.36328125" style="11" customWidth="1"/>
    <col min="12258" max="12258" width="25.90625" style="11" customWidth="1"/>
    <col min="12259" max="12259" width="8.90625" style="11" customWidth="1"/>
    <col min="12260" max="12260" width="22.26953125" style="11" customWidth="1"/>
    <col min="12261" max="12263" width="8.26953125" style="11" customWidth="1"/>
    <col min="12264" max="12265" width="20" style="11" customWidth="1"/>
    <col min="12266" max="12269" width="7" style="11" customWidth="1"/>
    <col min="12270" max="12270" width="8.7265625" style="11" customWidth="1"/>
    <col min="12271" max="12272" width="13.26953125" style="11" customWidth="1"/>
    <col min="12273" max="12273" width="9" style="11"/>
    <col min="12274" max="12274" width="10.26953125" style="11" customWidth="1"/>
    <col min="12275" max="12275" width="10.6328125" style="11" customWidth="1"/>
    <col min="12276" max="12276" width="9" style="11"/>
    <col min="12277" max="12277" width="14.453125" style="11" bestFit="1" customWidth="1"/>
    <col min="12278" max="12278" width="13.26953125" style="11" bestFit="1" customWidth="1"/>
    <col min="12279" max="12285" width="9" style="11"/>
    <col min="12286" max="12286" width="4.26953125" style="11" customWidth="1"/>
    <col min="12287" max="12287" width="10.26953125" style="11" customWidth="1"/>
    <col min="12288" max="12288" width="18.26953125" style="11" customWidth="1"/>
    <col min="12289" max="12291" width="8.26953125" style="11" customWidth="1"/>
    <col min="12292" max="12293" width="0" style="11" hidden="1" customWidth="1"/>
    <col min="12294" max="12294" width="8.7265625" style="11" customWidth="1"/>
    <col min="12295" max="12298" width="16.26953125" style="11" customWidth="1"/>
    <col min="12299" max="12299" width="20" style="11" customWidth="1"/>
    <col min="12300" max="12300" width="15.90625" style="11" customWidth="1"/>
    <col min="12301" max="12509" width="9" style="11"/>
    <col min="12510" max="12510" width="4.26953125" style="11" customWidth="1"/>
    <col min="12511" max="12511" width="4.90625" style="11" customWidth="1"/>
    <col min="12512" max="12512" width="13.7265625" style="11" customWidth="1"/>
    <col min="12513" max="12513" width="8.36328125" style="11" customWidth="1"/>
    <col min="12514" max="12514" width="25.90625" style="11" customWidth="1"/>
    <col min="12515" max="12515" width="8.90625" style="11" customWidth="1"/>
    <col min="12516" max="12516" width="22.26953125" style="11" customWidth="1"/>
    <col min="12517" max="12519" width="8.26953125" style="11" customWidth="1"/>
    <col min="12520" max="12521" width="20" style="11" customWidth="1"/>
    <col min="12522" max="12525" width="7" style="11" customWidth="1"/>
    <col min="12526" max="12526" width="8.7265625" style="11" customWidth="1"/>
    <col min="12527" max="12528" width="13.26953125" style="11" customWidth="1"/>
    <col min="12529" max="12529" width="9" style="11"/>
    <col min="12530" max="12530" width="10.26953125" style="11" customWidth="1"/>
    <col min="12531" max="12531" width="10.6328125" style="11" customWidth="1"/>
    <col min="12532" max="12532" width="9" style="11"/>
    <col min="12533" max="12533" width="14.453125" style="11" bestFit="1" customWidth="1"/>
    <col min="12534" max="12534" width="13.26953125" style="11" bestFit="1" customWidth="1"/>
    <col min="12535" max="12541" width="9" style="11"/>
    <col min="12542" max="12542" width="4.26953125" style="11" customWidth="1"/>
    <col min="12543" max="12543" width="10.26953125" style="11" customWidth="1"/>
    <col min="12544" max="12544" width="18.26953125" style="11" customWidth="1"/>
    <col min="12545" max="12547" width="8.26953125" style="11" customWidth="1"/>
    <col min="12548" max="12549" width="0" style="11" hidden="1" customWidth="1"/>
    <col min="12550" max="12550" width="8.7265625" style="11" customWidth="1"/>
    <col min="12551" max="12554" width="16.26953125" style="11" customWidth="1"/>
    <col min="12555" max="12555" width="20" style="11" customWidth="1"/>
    <col min="12556" max="12556" width="15.90625" style="11" customWidth="1"/>
    <col min="12557" max="12765" width="9" style="11"/>
    <col min="12766" max="12766" width="4.26953125" style="11" customWidth="1"/>
    <col min="12767" max="12767" width="4.90625" style="11" customWidth="1"/>
    <col min="12768" max="12768" width="13.7265625" style="11" customWidth="1"/>
    <col min="12769" max="12769" width="8.36328125" style="11" customWidth="1"/>
    <col min="12770" max="12770" width="25.90625" style="11" customWidth="1"/>
    <col min="12771" max="12771" width="8.90625" style="11" customWidth="1"/>
    <col min="12772" max="12772" width="22.26953125" style="11" customWidth="1"/>
    <col min="12773" max="12775" width="8.26953125" style="11" customWidth="1"/>
    <col min="12776" max="12777" width="20" style="11" customWidth="1"/>
    <col min="12778" max="12781" width="7" style="11" customWidth="1"/>
    <col min="12782" max="12782" width="8.7265625" style="11" customWidth="1"/>
    <col min="12783" max="12784" width="13.26953125" style="11" customWidth="1"/>
    <col min="12785" max="12785" width="9" style="11"/>
    <col min="12786" max="12786" width="10.26953125" style="11" customWidth="1"/>
    <col min="12787" max="12787" width="10.6328125" style="11" customWidth="1"/>
    <col min="12788" max="12788" width="9" style="11"/>
    <col min="12789" max="12789" width="14.453125" style="11" bestFit="1" customWidth="1"/>
    <col min="12790" max="12790" width="13.26953125" style="11" bestFit="1" customWidth="1"/>
    <col min="12791" max="12797" width="9" style="11"/>
    <col min="12798" max="12798" width="4.26953125" style="11" customWidth="1"/>
    <col min="12799" max="12799" width="10.26953125" style="11" customWidth="1"/>
    <col min="12800" max="12800" width="18.26953125" style="11" customWidth="1"/>
    <col min="12801" max="12803" width="8.26953125" style="11" customWidth="1"/>
    <col min="12804" max="12805" width="0" style="11" hidden="1" customWidth="1"/>
    <col min="12806" max="12806" width="8.7265625" style="11" customWidth="1"/>
    <col min="12807" max="12810" width="16.26953125" style="11" customWidth="1"/>
    <col min="12811" max="12811" width="20" style="11" customWidth="1"/>
    <col min="12812" max="12812" width="15.90625" style="11" customWidth="1"/>
    <col min="12813" max="13021" width="9" style="11"/>
    <col min="13022" max="13022" width="4.26953125" style="11" customWidth="1"/>
    <col min="13023" max="13023" width="4.90625" style="11" customWidth="1"/>
    <col min="13024" max="13024" width="13.7265625" style="11" customWidth="1"/>
    <col min="13025" max="13025" width="8.36328125" style="11" customWidth="1"/>
    <col min="13026" max="13026" width="25.90625" style="11" customWidth="1"/>
    <col min="13027" max="13027" width="8.90625" style="11" customWidth="1"/>
    <col min="13028" max="13028" width="22.26953125" style="11" customWidth="1"/>
    <col min="13029" max="13031" width="8.26953125" style="11" customWidth="1"/>
    <col min="13032" max="13033" width="20" style="11" customWidth="1"/>
    <col min="13034" max="13037" width="7" style="11" customWidth="1"/>
    <col min="13038" max="13038" width="8.7265625" style="11" customWidth="1"/>
    <col min="13039" max="13040" width="13.26953125" style="11" customWidth="1"/>
    <col min="13041" max="13041" width="9" style="11"/>
    <col min="13042" max="13042" width="10.26953125" style="11" customWidth="1"/>
    <col min="13043" max="13043" width="10.6328125" style="11" customWidth="1"/>
    <col min="13044" max="13044" width="9" style="11"/>
    <col min="13045" max="13045" width="14.453125" style="11" bestFit="1" customWidth="1"/>
    <col min="13046" max="13046" width="13.26953125" style="11" bestFit="1" customWidth="1"/>
    <col min="13047" max="13053" width="9" style="11"/>
    <col min="13054" max="13054" width="4.26953125" style="11" customWidth="1"/>
    <col min="13055" max="13055" width="10.26953125" style="11" customWidth="1"/>
    <col min="13056" max="13056" width="18.26953125" style="11" customWidth="1"/>
    <col min="13057" max="13059" width="8.26953125" style="11" customWidth="1"/>
    <col min="13060" max="13061" width="0" style="11" hidden="1" customWidth="1"/>
    <col min="13062" max="13062" width="8.7265625" style="11" customWidth="1"/>
    <col min="13063" max="13066" width="16.26953125" style="11" customWidth="1"/>
    <col min="13067" max="13067" width="20" style="11" customWidth="1"/>
    <col min="13068" max="13068" width="15.90625" style="11" customWidth="1"/>
    <col min="13069" max="13277" width="9" style="11"/>
    <col min="13278" max="13278" width="4.26953125" style="11" customWidth="1"/>
    <col min="13279" max="13279" width="4.90625" style="11" customWidth="1"/>
    <col min="13280" max="13280" width="13.7265625" style="11" customWidth="1"/>
    <col min="13281" max="13281" width="8.36328125" style="11" customWidth="1"/>
    <col min="13282" max="13282" width="25.90625" style="11" customWidth="1"/>
    <col min="13283" max="13283" width="8.90625" style="11" customWidth="1"/>
    <col min="13284" max="13284" width="22.26953125" style="11" customWidth="1"/>
    <col min="13285" max="13287" width="8.26953125" style="11" customWidth="1"/>
    <col min="13288" max="13289" width="20" style="11" customWidth="1"/>
    <col min="13290" max="13293" width="7" style="11" customWidth="1"/>
    <col min="13294" max="13294" width="8.7265625" style="11" customWidth="1"/>
    <col min="13295" max="13296" width="13.26953125" style="11" customWidth="1"/>
    <col min="13297" max="13297" width="9" style="11"/>
    <col min="13298" max="13298" width="10.26953125" style="11" customWidth="1"/>
    <col min="13299" max="13299" width="10.6328125" style="11" customWidth="1"/>
    <col min="13300" max="13300" width="9" style="11"/>
    <col min="13301" max="13301" width="14.453125" style="11" bestFit="1" customWidth="1"/>
    <col min="13302" max="13302" width="13.26953125" style="11" bestFit="1" customWidth="1"/>
    <col min="13303" max="13309" width="9" style="11"/>
    <col min="13310" max="13310" width="4.26953125" style="11" customWidth="1"/>
    <col min="13311" max="13311" width="10.26953125" style="11" customWidth="1"/>
    <col min="13312" max="13312" width="18.26953125" style="11" customWidth="1"/>
    <col min="13313" max="13315" width="8.26953125" style="11" customWidth="1"/>
    <col min="13316" max="13317" width="0" style="11" hidden="1" customWidth="1"/>
    <col min="13318" max="13318" width="8.7265625" style="11" customWidth="1"/>
    <col min="13319" max="13322" width="16.26953125" style="11" customWidth="1"/>
    <col min="13323" max="13323" width="20" style="11" customWidth="1"/>
    <col min="13324" max="13324" width="15.90625" style="11" customWidth="1"/>
    <col min="13325" max="13533" width="9" style="11"/>
    <col min="13534" max="13534" width="4.26953125" style="11" customWidth="1"/>
    <col min="13535" max="13535" width="4.90625" style="11" customWidth="1"/>
    <col min="13536" max="13536" width="13.7265625" style="11" customWidth="1"/>
    <col min="13537" max="13537" width="8.36328125" style="11" customWidth="1"/>
    <col min="13538" max="13538" width="25.90625" style="11" customWidth="1"/>
    <col min="13539" max="13539" width="8.90625" style="11" customWidth="1"/>
    <col min="13540" max="13540" width="22.26953125" style="11" customWidth="1"/>
    <col min="13541" max="13543" width="8.26953125" style="11" customWidth="1"/>
    <col min="13544" max="13545" width="20" style="11" customWidth="1"/>
    <col min="13546" max="13549" width="7" style="11" customWidth="1"/>
    <col min="13550" max="13550" width="8.7265625" style="11" customWidth="1"/>
    <col min="13551" max="13552" width="13.26953125" style="11" customWidth="1"/>
    <col min="13553" max="13553" width="9" style="11"/>
    <col min="13554" max="13554" width="10.26953125" style="11" customWidth="1"/>
    <col min="13555" max="13555" width="10.6328125" style="11" customWidth="1"/>
    <col min="13556" max="13556" width="9" style="11"/>
    <col min="13557" max="13557" width="14.453125" style="11" bestFit="1" customWidth="1"/>
    <col min="13558" max="13558" width="13.26953125" style="11" bestFit="1" customWidth="1"/>
    <col min="13559" max="13565" width="9" style="11"/>
    <col min="13566" max="13566" width="4.26953125" style="11" customWidth="1"/>
    <col min="13567" max="13567" width="10.26953125" style="11" customWidth="1"/>
    <col min="13568" max="13568" width="18.26953125" style="11" customWidth="1"/>
    <col min="13569" max="13571" width="8.26953125" style="11" customWidth="1"/>
    <col min="13572" max="13573" width="0" style="11" hidden="1" customWidth="1"/>
    <col min="13574" max="13574" width="8.7265625" style="11" customWidth="1"/>
    <col min="13575" max="13578" width="16.26953125" style="11" customWidth="1"/>
    <col min="13579" max="13579" width="20" style="11" customWidth="1"/>
    <col min="13580" max="13580" width="15.90625" style="11" customWidth="1"/>
    <col min="13581" max="13789" width="9" style="11"/>
    <col min="13790" max="13790" width="4.26953125" style="11" customWidth="1"/>
    <col min="13791" max="13791" width="4.90625" style="11" customWidth="1"/>
    <col min="13792" max="13792" width="13.7265625" style="11" customWidth="1"/>
    <col min="13793" max="13793" width="8.36328125" style="11" customWidth="1"/>
    <col min="13794" max="13794" width="25.90625" style="11" customWidth="1"/>
    <col min="13795" max="13795" width="8.90625" style="11" customWidth="1"/>
    <col min="13796" max="13796" width="22.26953125" style="11" customWidth="1"/>
    <col min="13797" max="13799" width="8.26953125" style="11" customWidth="1"/>
    <col min="13800" max="13801" width="20" style="11" customWidth="1"/>
    <col min="13802" max="13805" width="7" style="11" customWidth="1"/>
    <col min="13806" max="13806" width="8.7265625" style="11" customWidth="1"/>
    <col min="13807" max="13808" width="13.26953125" style="11" customWidth="1"/>
    <col min="13809" max="13809" width="9" style="11"/>
    <col min="13810" max="13810" width="10.26953125" style="11" customWidth="1"/>
    <col min="13811" max="13811" width="10.6328125" style="11" customWidth="1"/>
    <col min="13812" max="13812" width="9" style="11"/>
    <col min="13813" max="13813" width="14.453125" style="11" bestFit="1" customWidth="1"/>
    <col min="13814" max="13814" width="13.26953125" style="11" bestFit="1" customWidth="1"/>
    <col min="13815" max="13821" width="9" style="11"/>
    <col min="13822" max="13822" width="4.26953125" style="11" customWidth="1"/>
    <col min="13823" max="13823" width="10.26953125" style="11" customWidth="1"/>
    <col min="13824" max="13824" width="18.26953125" style="11" customWidth="1"/>
    <col min="13825" max="13827" width="8.26953125" style="11" customWidth="1"/>
    <col min="13828" max="13829" width="0" style="11" hidden="1" customWidth="1"/>
    <col min="13830" max="13830" width="8.7265625" style="11" customWidth="1"/>
    <col min="13831" max="13834" width="16.26953125" style="11" customWidth="1"/>
    <col min="13835" max="13835" width="20" style="11" customWidth="1"/>
    <col min="13836" max="13836" width="15.90625" style="11" customWidth="1"/>
    <col min="13837" max="14045" width="9" style="11"/>
    <col min="14046" max="14046" width="4.26953125" style="11" customWidth="1"/>
    <col min="14047" max="14047" width="4.90625" style="11" customWidth="1"/>
    <col min="14048" max="14048" width="13.7265625" style="11" customWidth="1"/>
    <col min="14049" max="14049" width="8.36328125" style="11" customWidth="1"/>
    <col min="14050" max="14050" width="25.90625" style="11" customWidth="1"/>
    <col min="14051" max="14051" width="8.90625" style="11" customWidth="1"/>
    <col min="14052" max="14052" width="22.26953125" style="11" customWidth="1"/>
    <col min="14053" max="14055" width="8.26953125" style="11" customWidth="1"/>
    <col min="14056" max="14057" width="20" style="11" customWidth="1"/>
    <col min="14058" max="14061" width="7" style="11" customWidth="1"/>
    <col min="14062" max="14062" width="8.7265625" style="11" customWidth="1"/>
    <col min="14063" max="14064" width="13.26953125" style="11" customWidth="1"/>
    <col min="14065" max="14065" width="9" style="11"/>
    <col min="14066" max="14066" width="10.26953125" style="11" customWidth="1"/>
    <col min="14067" max="14067" width="10.6328125" style="11" customWidth="1"/>
    <col min="14068" max="14068" width="9" style="11"/>
    <col min="14069" max="14069" width="14.453125" style="11" bestFit="1" customWidth="1"/>
    <col min="14070" max="14070" width="13.26953125" style="11" bestFit="1" customWidth="1"/>
    <col min="14071" max="14077" width="9" style="11"/>
    <col min="14078" max="14078" width="4.26953125" style="11" customWidth="1"/>
    <col min="14079" max="14079" width="10.26953125" style="11" customWidth="1"/>
    <col min="14080" max="14080" width="18.26953125" style="11" customWidth="1"/>
    <col min="14081" max="14083" width="8.26953125" style="11" customWidth="1"/>
    <col min="14084" max="14085" width="0" style="11" hidden="1" customWidth="1"/>
    <col min="14086" max="14086" width="8.7265625" style="11" customWidth="1"/>
    <col min="14087" max="14090" width="16.26953125" style="11" customWidth="1"/>
    <col min="14091" max="14091" width="20" style="11" customWidth="1"/>
    <col min="14092" max="14092" width="15.90625" style="11" customWidth="1"/>
    <col min="14093" max="14301" width="9" style="11"/>
    <col min="14302" max="14302" width="4.26953125" style="11" customWidth="1"/>
    <col min="14303" max="14303" width="4.90625" style="11" customWidth="1"/>
    <col min="14304" max="14304" width="13.7265625" style="11" customWidth="1"/>
    <col min="14305" max="14305" width="8.36328125" style="11" customWidth="1"/>
    <col min="14306" max="14306" width="25.90625" style="11" customWidth="1"/>
    <col min="14307" max="14307" width="8.90625" style="11" customWidth="1"/>
    <col min="14308" max="14308" width="22.26953125" style="11" customWidth="1"/>
    <col min="14309" max="14311" width="8.26953125" style="11" customWidth="1"/>
    <col min="14312" max="14313" width="20" style="11" customWidth="1"/>
    <col min="14314" max="14317" width="7" style="11" customWidth="1"/>
    <col min="14318" max="14318" width="8.7265625" style="11" customWidth="1"/>
    <col min="14319" max="14320" width="13.26953125" style="11" customWidth="1"/>
    <col min="14321" max="14321" width="9" style="11"/>
    <col min="14322" max="14322" width="10.26953125" style="11" customWidth="1"/>
    <col min="14323" max="14323" width="10.6328125" style="11" customWidth="1"/>
    <col min="14324" max="14324" width="9" style="11"/>
    <col min="14325" max="14325" width="14.453125" style="11" bestFit="1" customWidth="1"/>
    <col min="14326" max="14326" width="13.26953125" style="11" bestFit="1" customWidth="1"/>
    <col min="14327" max="14333" width="9" style="11"/>
    <col min="14334" max="14334" width="4.26953125" style="11" customWidth="1"/>
    <col min="14335" max="14335" width="10.26953125" style="11" customWidth="1"/>
    <col min="14336" max="14336" width="18.26953125" style="11" customWidth="1"/>
    <col min="14337" max="14339" width="8.26953125" style="11" customWidth="1"/>
    <col min="14340" max="14341" width="0" style="11" hidden="1" customWidth="1"/>
    <col min="14342" max="14342" width="8.7265625" style="11" customWidth="1"/>
    <col min="14343" max="14346" width="16.26953125" style="11" customWidth="1"/>
    <col min="14347" max="14347" width="20" style="11" customWidth="1"/>
    <col min="14348" max="14348" width="15.90625" style="11" customWidth="1"/>
    <col min="14349" max="14557" width="9" style="11"/>
    <col min="14558" max="14558" width="4.26953125" style="11" customWidth="1"/>
    <col min="14559" max="14559" width="4.90625" style="11" customWidth="1"/>
    <col min="14560" max="14560" width="13.7265625" style="11" customWidth="1"/>
    <col min="14561" max="14561" width="8.36328125" style="11" customWidth="1"/>
    <col min="14562" max="14562" width="25.90625" style="11" customWidth="1"/>
    <col min="14563" max="14563" width="8.90625" style="11" customWidth="1"/>
    <col min="14564" max="14564" width="22.26953125" style="11" customWidth="1"/>
    <col min="14565" max="14567" width="8.26953125" style="11" customWidth="1"/>
    <col min="14568" max="14569" width="20" style="11" customWidth="1"/>
    <col min="14570" max="14573" width="7" style="11" customWidth="1"/>
    <col min="14574" max="14574" width="8.7265625" style="11" customWidth="1"/>
    <col min="14575" max="14576" width="13.26953125" style="11" customWidth="1"/>
    <col min="14577" max="14577" width="9" style="11"/>
    <col min="14578" max="14578" width="10.26953125" style="11" customWidth="1"/>
    <col min="14579" max="14579" width="10.6328125" style="11" customWidth="1"/>
    <col min="14580" max="14580" width="9" style="11"/>
    <col min="14581" max="14581" width="14.453125" style="11" bestFit="1" customWidth="1"/>
    <col min="14582" max="14582" width="13.26953125" style="11" bestFit="1" customWidth="1"/>
    <col min="14583" max="14589" width="9" style="11"/>
    <col min="14590" max="14590" width="4.26953125" style="11" customWidth="1"/>
    <col min="14591" max="14591" width="10.26953125" style="11" customWidth="1"/>
    <col min="14592" max="14592" width="18.26953125" style="11" customWidth="1"/>
    <col min="14593" max="14595" width="8.26953125" style="11" customWidth="1"/>
    <col min="14596" max="14597" width="0" style="11" hidden="1" customWidth="1"/>
    <col min="14598" max="14598" width="8.7265625" style="11" customWidth="1"/>
    <col min="14599" max="14602" width="16.26953125" style="11" customWidth="1"/>
    <col min="14603" max="14603" width="20" style="11" customWidth="1"/>
    <col min="14604" max="14604" width="15.90625" style="11" customWidth="1"/>
    <col min="14605" max="14813" width="9" style="11"/>
    <col min="14814" max="14814" width="4.26953125" style="11" customWidth="1"/>
    <col min="14815" max="14815" width="4.90625" style="11" customWidth="1"/>
    <col min="14816" max="14816" width="13.7265625" style="11" customWidth="1"/>
    <col min="14817" max="14817" width="8.36328125" style="11" customWidth="1"/>
    <col min="14818" max="14818" width="25.90625" style="11" customWidth="1"/>
    <col min="14819" max="14819" width="8.90625" style="11" customWidth="1"/>
    <col min="14820" max="14820" width="22.26953125" style="11" customWidth="1"/>
    <col min="14821" max="14823" width="8.26953125" style="11" customWidth="1"/>
    <col min="14824" max="14825" width="20" style="11" customWidth="1"/>
    <col min="14826" max="14829" width="7" style="11" customWidth="1"/>
    <col min="14830" max="14830" width="8.7265625" style="11" customWidth="1"/>
    <col min="14831" max="14832" width="13.26953125" style="11" customWidth="1"/>
    <col min="14833" max="14833" width="9" style="11"/>
    <col min="14834" max="14834" width="10.26953125" style="11" customWidth="1"/>
    <col min="14835" max="14835" width="10.6328125" style="11" customWidth="1"/>
    <col min="14836" max="14836" width="9" style="11"/>
    <col min="14837" max="14837" width="14.453125" style="11" bestFit="1" customWidth="1"/>
    <col min="14838" max="14838" width="13.26953125" style="11" bestFit="1" customWidth="1"/>
    <col min="14839" max="14845" width="9" style="11"/>
    <col min="14846" max="14846" width="4.26953125" style="11" customWidth="1"/>
    <col min="14847" max="14847" width="10.26953125" style="11" customWidth="1"/>
    <col min="14848" max="14848" width="18.26953125" style="11" customWidth="1"/>
    <col min="14849" max="14851" width="8.26953125" style="11" customWidth="1"/>
    <col min="14852" max="14853" width="0" style="11" hidden="1" customWidth="1"/>
    <col min="14854" max="14854" width="8.7265625" style="11" customWidth="1"/>
    <col min="14855" max="14858" width="16.26953125" style="11" customWidth="1"/>
    <col min="14859" max="14859" width="20" style="11" customWidth="1"/>
    <col min="14860" max="14860" width="15.90625" style="11" customWidth="1"/>
    <col min="14861" max="15069" width="9" style="11"/>
    <col min="15070" max="15070" width="4.26953125" style="11" customWidth="1"/>
    <col min="15071" max="15071" width="4.90625" style="11" customWidth="1"/>
    <col min="15072" max="15072" width="13.7265625" style="11" customWidth="1"/>
    <col min="15073" max="15073" width="8.36328125" style="11" customWidth="1"/>
    <col min="15074" max="15074" width="25.90625" style="11" customWidth="1"/>
    <col min="15075" max="15075" width="8.90625" style="11" customWidth="1"/>
    <col min="15076" max="15076" width="22.26953125" style="11" customWidth="1"/>
    <col min="15077" max="15079" width="8.26953125" style="11" customWidth="1"/>
    <col min="15080" max="15081" width="20" style="11" customWidth="1"/>
    <col min="15082" max="15085" width="7" style="11" customWidth="1"/>
    <col min="15086" max="15086" width="8.7265625" style="11" customWidth="1"/>
    <col min="15087" max="15088" width="13.26953125" style="11" customWidth="1"/>
    <col min="15089" max="15089" width="9" style="11"/>
    <col min="15090" max="15090" width="10.26953125" style="11" customWidth="1"/>
    <col min="15091" max="15091" width="10.6328125" style="11" customWidth="1"/>
    <col min="15092" max="15092" width="9" style="11"/>
    <col min="15093" max="15093" width="14.453125" style="11" bestFit="1" customWidth="1"/>
    <col min="15094" max="15094" width="13.26953125" style="11" bestFit="1" customWidth="1"/>
    <col min="15095" max="15101" width="9" style="11"/>
    <col min="15102" max="15102" width="4.26953125" style="11" customWidth="1"/>
    <col min="15103" max="15103" width="10.26953125" style="11" customWidth="1"/>
    <col min="15104" max="15104" width="18.26953125" style="11" customWidth="1"/>
    <col min="15105" max="15107" width="8.26953125" style="11" customWidth="1"/>
    <col min="15108" max="15109" width="0" style="11" hidden="1" customWidth="1"/>
    <col min="15110" max="15110" width="8.7265625" style="11" customWidth="1"/>
    <col min="15111" max="15114" width="16.26953125" style="11" customWidth="1"/>
    <col min="15115" max="15115" width="20" style="11" customWidth="1"/>
    <col min="15116" max="15116" width="15.90625" style="11" customWidth="1"/>
    <col min="15117" max="15325" width="9" style="11"/>
    <col min="15326" max="15326" width="4.26953125" style="11" customWidth="1"/>
    <col min="15327" max="15327" width="4.90625" style="11" customWidth="1"/>
    <col min="15328" max="15328" width="13.7265625" style="11" customWidth="1"/>
    <col min="15329" max="15329" width="8.36328125" style="11" customWidth="1"/>
    <col min="15330" max="15330" width="25.90625" style="11" customWidth="1"/>
    <col min="15331" max="15331" width="8.90625" style="11" customWidth="1"/>
    <col min="15332" max="15332" width="22.26953125" style="11" customWidth="1"/>
    <col min="15333" max="15335" width="8.26953125" style="11" customWidth="1"/>
    <col min="15336" max="15337" width="20" style="11" customWidth="1"/>
    <col min="15338" max="15341" width="7" style="11" customWidth="1"/>
    <col min="15342" max="15342" width="8.7265625" style="11" customWidth="1"/>
    <col min="15343" max="15344" width="13.26953125" style="11" customWidth="1"/>
    <col min="15345" max="15345" width="9" style="11"/>
    <col min="15346" max="15346" width="10.26953125" style="11" customWidth="1"/>
    <col min="15347" max="15347" width="10.6328125" style="11" customWidth="1"/>
    <col min="15348" max="15348" width="9" style="11"/>
    <col min="15349" max="15349" width="14.453125" style="11" bestFit="1" customWidth="1"/>
    <col min="15350" max="15350" width="13.26953125" style="11" bestFit="1" customWidth="1"/>
    <col min="15351" max="15357" width="9" style="11"/>
    <col min="15358" max="15358" width="4.26953125" style="11" customWidth="1"/>
    <col min="15359" max="15359" width="10.26953125" style="11" customWidth="1"/>
    <col min="15360" max="15360" width="18.26953125" style="11" customWidth="1"/>
    <col min="15361" max="15363" width="8.26953125" style="11" customWidth="1"/>
    <col min="15364" max="15365" width="0" style="11" hidden="1" customWidth="1"/>
    <col min="15366" max="15366" width="8.7265625" style="11" customWidth="1"/>
    <col min="15367" max="15370" width="16.26953125" style="11" customWidth="1"/>
    <col min="15371" max="15371" width="20" style="11" customWidth="1"/>
    <col min="15372" max="15372" width="15.90625" style="11" customWidth="1"/>
    <col min="15373" max="15581" width="9" style="11"/>
    <col min="15582" max="15582" width="4.26953125" style="11" customWidth="1"/>
    <col min="15583" max="15583" width="4.90625" style="11" customWidth="1"/>
    <col min="15584" max="15584" width="13.7265625" style="11" customWidth="1"/>
    <col min="15585" max="15585" width="8.36328125" style="11" customWidth="1"/>
    <col min="15586" max="15586" width="25.90625" style="11" customWidth="1"/>
    <col min="15587" max="15587" width="8.90625" style="11" customWidth="1"/>
    <col min="15588" max="15588" width="22.26953125" style="11" customWidth="1"/>
    <col min="15589" max="15591" width="8.26953125" style="11" customWidth="1"/>
    <col min="15592" max="15593" width="20" style="11" customWidth="1"/>
    <col min="15594" max="15597" width="7" style="11" customWidth="1"/>
    <col min="15598" max="15598" width="8.7265625" style="11" customWidth="1"/>
    <col min="15599" max="15600" width="13.26953125" style="11" customWidth="1"/>
    <col min="15601" max="15601" width="9" style="11"/>
    <col min="15602" max="15602" width="10.26953125" style="11" customWidth="1"/>
    <col min="15603" max="15603" width="10.6328125" style="11" customWidth="1"/>
    <col min="15604" max="15604" width="9" style="11"/>
    <col min="15605" max="15605" width="14.453125" style="11" bestFit="1" customWidth="1"/>
    <col min="15606" max="15606" width="13.26953125" style="11" bestFit="1" customWidth="1"/>
    <col min="15607" max="15613" width="9" style="11"/>
    <col min="15614" max="15614" width="4.26953125" style="11" customWidth="1"/>
    <col min="15615" max="15615" width="10.26953125" style="11" customWidth="1"/>
    <col min="15616" max="15616" width="18.26953125" style="11" customWidth="1"/>
    <col min="15617" max="15619" width="8.26953125" style="11" customWidth="1"/>
    <col min="15620" max="15621" width="0" style="11" hidden="1" customWidth="1"/>
    <col min="15622" max="15622" width="8.7265625" style="11" customWidth="1"/>
    <col min="15623" max="15626" width="16.26953125" style="11" customWidth="1"/>
    <col min="15627" max="15627" width="20" style="11" customWidth="1"/>
    <col min="15628" max="15628" width="15.90625" style="11" customWidth="1"/>
    <col min="15629" max="15837" width="9" style="11"/>
    <col min="15838" max="15838" width="4.26953125" style="11" customWidth="1"/>
    <col min="15839" max="15839" width="4.90625" style="11" customWidth="1"/>
    <col min="15840" max="15840" width="13.7265625" style="11" customWidth="1"/>
    <col min="15841" max="15841" width="8.36328125" style="11" customWidth="1"/>
    <col min="15842" max="15842" width="25.90625" style="11" customWidth="1"/>
    <col min="15843" max="15843" width="8.90625" style="11" customWidth="1"/>
    <col min="15844" max="15844" width="22.26953125" style="11" customWidth="1"/>
    <col min="15845" max="15847" width="8.26953125" style="11" customWidth="1"/>
    <col min="15848" max="15849" width="20" style="11" customWidth="1"/>
    <col min="15850" max="15853" width="7" style="11" customWidth="1"/>
    <col min="15854" max="15854" width="8.7265625" style="11" customWidth="1"/>
    <col min="15855" max="15856" width="13.26953125" style="11" customWidth="1"/>
    <col min="15857" max="15857" width="9" style="11"/>
    <col min="15858" max="15858" width="10.26953125" style="11" customWidth="1"/>
    <col min="15859" max="15859" width="10.6328125" style="11" customWidth="1"/>
    <col min="15860" max="15860" width="9" style="11"/>
    <col min="15861" max="15861" width="14.453125" style="11" bestFit="1" customWidth="1"/>
    <col min="15862" max="15862" width="13.26953125" style="11" bestFit="1" customWidth="1"/>
    <col min="15863" max="15869" width="9" style="11"/>
    <col min="15870" max="15870" width="4.26953125" style="11" customWidth="1"/>
    <col min="15871" max="15871" width="10.26953125" style="11" customWidth="1"/>
    <col min="15872" max="15872" width="18.26953125" style="11" customWidth="1"/>
    <col min="15873" max="15875" width="8.26953125" style="11" customWidth="1"/>
    <col min="15876" max="15877" width="0" style="11" hidden="1" customWidth="1"/>
    <col min="15878" max="15878" width="8.7265625" style="11" customWidth="1"/>
    <col min="15879" max="15882" width="16.26953125" style="11" customWidth="1"/>
    <col min="15883" max="15883" width="20" style="11" customWidth="1"/>
    <col min="15884" max="15884" width="15.90625" style="11" customWidth="1"/>
    <col min="15885" max="16093" width="9" style="11"/>
    <col min="16094" max="16094" width="4.26953125" style="11" customWidth="1"/>
    <col min="16095" max="16095" width="4.90625" style="11" customWidth="1"/>
    <col min="16096" max="16096" width="13.7265625" style="11" customWidth="1"/>
    <col min="16097" max="16097" width="8.36328125" style="11" customWidth="1"/>
    <col min="16098" max="16098" width="25.90625" style="11" customWidth="1"/>
    <col min="16099" max="16099" width="8.90625" style="11" customWidth="1"/>
    <col min="16100" max="16100" width="22.26953125" style="11" customWidth="1"/>
    <col min="16101" max="16103" width="8.26953125" style="11" customWidth="1"/>
    <col min="16104" max="16105" width="20" style="11" customWidth="1"/>
    <col min="16106" max="16109" width="7" style="11" customWidth="1"/>
    <col min="16110" max="16110" width="8.7265625" style="11" customWidth="1"/>
    <col min="16111" max="16112" width="13.26953125" style="11" customWidth="1"/>
    <col min="16113" max="16113" width="9" style="11"/>
    <col min="16114" max="16114" width="10.26953125" style="11" customWidth="1"/>
    <col min="16115" max="16115" width="10.6328125" style="11" customWidth="1"/>
    <col min="16116" max="16116" width="9" style="11"/>
    <col min="16117" max="16117" width="14.453125" style="11" bestFit="1" customWidth="1"/>
    <col min="16118" max="16118" width="13.26953125" style="11" bestFit="1" customWidth="1"/>
    <col min="16119" max="16125" width="9" style="11"/>
    <col min="16126" max="16126" width="4.26953125" style="11" customWidth="1"/>
    <col min="16127" max="16127" width="10.26953125" style="11" customWidth="1"/>
    <col min="16128" max="16128" width="18.26953125" style="11" customWidth="1"/>
    <col min="16129" max="16131" width="8.26953125" style="11" customWidth="1"/>
    <col min="16132" max="16133" width="0" style="11" hidden="1" customWidth="1"/>
    <col min="16134" max="16134" width="8.7265625" style="11" customWidth="1"/>
    <col min="16135" max="16138" width="16.26953125" style="11" customWidth="1"/>
    <col min="16139" max="16139" width="20" style="11" customWidth="1"/>
    <col min="16140" max="16140" width="15.90625" style="11" customWidth="1"/>
    <col min="16141" max="16349" width="9" style="11"/>
    <col min="16350" max="16350" width="4.26953125" style="11" customWidth="1"/>
    <col min="16351" max="16351" width="4.90625" style="11" customWidth="1"/>
    <col min="16352" max="16352" width="13.7265625" style="11" customWidth="1"/>
    <col min="16353" max="16353" width="8.36328125" style="11" customWidth="1"/>
    <col min="16354" max="16354" width="25.90625" style="11" customWidth="1"/>
    <col min="16355" max="16355" width="8.90625" style="11" customWidth="1"/>
    <col min="16356" max="16356" width="22.26953125" style="11" customWidth="1"/>
    <col min="16357" max="16359" width="8.26953125" style="11" customWidth="1"/>
    <col min="16360" max="16361" width="20" style="11" customWidth="1"/>
    <col min="16362" max="16365" width="7" style="11" customWidth="1"/>
    <col min="16366" max="16366" width="8.7265625" style="11" customWidth="1"/>
    <col min="16367" max="16368" width="13.26953125" style="11" customWidth="1"/>
    <col min="16369" max="16369" width="9" style="11"/>
    <col min="16370" max="16370" width="10.26953125" style="11" customWidth="1"/>
    <col min="16371" max="16371" width="10.6328125" style="11" customWidth="1"/>
    <col min="16372" max="16372" width="9" style="11"/>
    <col min="16373" max="16373" width="14.453125" style="11" bestFit="1" customWidth="1"/>
    <col min="16374" max="16374" width="13.26953125" style="11" bestFit="1" customWidth="1"/>
    <col min="16375" max="16384" width="9" style="11"/>
  </cols>
  <sheetData>
    <row r="1" spans="1:19">
      <c r="O1" s="12"/>
    </row>
    <row r="2" spans="1:19" s="78" customFormat="1" ht="20">
      <c r="B2" s="78" t="s">
        <v>353</v>
      </c>
      <c r="I2" s="164"/>
      <c r="Q2" s="189"/>
      <c r="S2" s="79"/>
    </row>
    <row r="3" spans="1:19" s="78" customFormat="1" ht="20">
      <c r="B3" s="77" t="s">
        <v>354</v>
      </c>
      <c r="I3" s="164"/>
      <c r="Q3" s="189"/>
      <c r="S3" s="79"/>
    </row>
    <row r="4" spans="1:19" s="78" customFormat="1" ht="20">
      <c r="A4" s="427" t="s">
        <v>10</v>
      </c>
      <c r="B4" s="427" t="s">
        <v>11</v>
      </c>
      <c r="C4" s="427" t="s">
        <v>12</v>
      </c>
      <c r="D4" s="426" t="s">
        <v>356</v>
      </c>
      <c r="E4" s="426"/>
      <c r="F4" s="426"/>
      <c r="G4" s="426"/>
      <c r="H4" s="426"/>
      <c r="I4" s="426"/>
      <c r="J4" s="425" t="s">
        <v>355</v>
      </c>
      <c r="K4" s="425"/>
      <c r="L4" s="425"/>
      <c r="M4" s="425"/>
      <c r="N4" s="425"/>
      <c r="O4" s="425"/>
      <c r="P4" s="424" t="s">
        <v>114</v>
      </c>
      <c r="Q4" s="424"/>
      <c r="S4" s="79"/>
    </row>
    <row r="5" spans="1:19" s="21" customFormat="1" ht="37">
      <c r="A5" s="427"/>
      <c r="B5" s="427"/>
      <c r="C5" s="427"/>
      <c r="D5" s="168" t="s">
        <v>13</v>
      </c>
      <c r="E5" s="168" t="s">
        <v>14</v>
      </c>
      <c r="F5" s="168" t="s">
        <v>15</v>
      </c>
      <c r="G5" s="168" t="s">
        <v>16</v>
      </c>
      <c r="H5" s="169" t="s">
        <v>134</v>
      </c>
      <c r="I5" s="170" t="s">
        <v>17</v>
      </c>
      <c r="J5" s="180" t="s">
        <v>13</v>
      </c>
      <c r="K5" s="165" t="s">
        <v>14</v>
      </c>
      <c r="L5" s="165" t="s">
        <v>15</v>
      </c>
      <c r="M5" s="165" t="s">
        <v>16</v>
      </c>
      <c r="N5" s="166" t="s">
        <v>134</v>
      </c>
      <c r="O5" s="167" t="s">
        <v>17</v>
      </c>
      <c r="P5" s="186" t="s">
        <v>357</v>
      </c>
      <c r="Q5" s="190" t="s">
        <v>358</v>
      </c>
      <c r="S5" s="64"/>
    </row>
    <row r="6" spans="1:19">
      <c r="A6" s="22">
        <v>1</v>
      </c>
      <c r="B6" s="8" t="s">
        <v>1</v>
      </c>
      <c r="C6" s="8" t="s">
        <v>19</v>
      </c>
      <c r="D6" s="177">
        <v>2.19</v>
      </c>
      <c r="E6" s="177">
        <v>2.08</v>
      </c>
      <c r="F6" s="177">
        <v>0.97</v>
      </c>
      <c r="G6" s="177">
        <v>197793739.16999999</v>
      </c>
      <c r="H6" s="177">
        <v>-72750549.489999995</v>
      </c>
      <c r="I6" s="22">
        <v>1</v>
      </c>
      <c r="J6" s="171">
        <v>2.41</v>
      </c>
      <c r="K6" s="171">
        <v>2.2799999999999998</v>
      </c>
      <c r="L6" s="171">
        <v>0.8</v>
      </c>
      <c r="M6" s="172">
        <v>222470053.71000001</v>
      </c>
      <c r="N6" s="172">
        <v>67309747.680000007</v>
      </c>
      <c r="O6" s="173">
        <v>0</v>
      </c>
      <c r="P6" s="182">
        <f>I6-O6</f>
        <v>1</v>
      </c>
      <c r="Q6" s="191"/>
    </row>
    <row r="7" spans="1:19">
      <c r="A7" s="22">
        <v>2</v>
      </c>
      <c r="B7" s="8" t="s">
        <v>1</v>
      </c>
      <c r="C7" s="8" t="s">
        <v>20</v>
      </c>
      <c r="D7" s="177">
        <v>5.61</v>
      </c>
      <c r="E7" s="177">
        <v>5.01</v>
      </c>
      <c r="F7" s="177">
        <v>3.19</v>
      </c>
      <c r="G7" s="177">
        <v>35640071.340000004</v>
      </c>
      <c r="H7" s="177">
        <v>-5934512.8700000001</v>
      </c>
      <c r="I7" s="22">
        <v>1</v>
      </c>
      <c r="J7" s="171">
        <v>4.7699999999999996</v>
      </c>
      <c r="K7" s="171">
        <v>4.3</v>
      </c>
      <c r="L7" s="171">
        <v>2.44</v>
      </c>
      <c r="M7" s="172">
        <v>38758509.100000001</v>
      </c>
      <c r="N7" s="172">
        <v>-3452419.8</v>
      </c>
      <c r="O7" s="173">
        <v>1</v>
      </c>
      <c r="P7" s="182">
        <f t="shared" ref="P7:P70" si="0">I7-O7</f>
        <v>0</v>
      </c>
      <c r="Q7" s="191"/>
    </row>
    <row r="8" spans="1:19">
      <c r="A8" s="22">
        <v>3</v>
      </c>
      <c r="B8" s="8" t="s">
        <v>1</v>
      </c>
      <c r="C8" s="8" t="s">
        <v>21</v>
      </c>
      <c r="D8" s="177">
        <v>1.94</v>
      </c>
      <c r="E8" s="177">
        <v>1.79</v>
      </c>
      <c r="F8" s="177">
        <v>1.34</v>
      </c>
      <c r="G8" s="177">
        <v>13202220.18</v>
      </c>
      <c r="H8" s="177">
        <v>-2320195.15</v>
      </c>
      <c r="I8" s="22">
        <v>1</v>
      </c>
      <c r="J8" s="171">
        <v>2.54</v>
      </c>
      <c r="K8" s="171">
        <v>2.31</v>
      </c>
      <c r="L8" s="171">
        <v>1.93</v>
      </c>
      <c r="M8" s="172">
        <v>17519773.43</v>
      </c>
      <c r="N8" s="172">
        <v>1473697.95</v>
      </c>
      <c r="O8" s="173">
        <v>0</v>
      </c>
      <c r="P8" s="182">
        <f t="shared" si="0"/>
        <v>1</v>
      </c>
      <c r="Q8" s="191"/>
    </row>
    <row r="9" spans="1:19">
      <c r="A9" s="22">
        <v>4</v>
      </c>
      <c r="B9" s="8" t="s">
        <v>1</v>
      </c>
      <c r="C9" s="8" t="s">
        <v>22</v>
      </c>
      <c r="D9" s="177">
        <v>2.0299999999999998</v>
      </c>
      <c r="E9" s="177">
        <v>1.85</v>
      </c>
      <c r="F9" s="177">
        <v>1.38</v>
      </c>
      <c r="G9" s="177">
        <v>15793496.09</v>
      </c>
      <c r="H9" s="177">
        <v>9920395.6199999992</v>
      </c>
      <c r="I9" s="22">
        <v>0</v>
      </c>
      <c r="J9" s="171">
        <v>2.11</v>
      </c>
      <c r="K9" s="171">
        <v>1.89</v>
      </c>
      <c r="L9" s="171">
        <v>1.55</v>
      </c>
      <c r="M9" s="172">
        <v>19722592.460000001</v>
      </c>
      <c r="N9" s="172">
        <v>4059840.18</v>
      </c>
      <c r="O9" s="173">
        <v>0</v>
      </c>
      <c r="P9" s="182">
        <v>1</v>
      </c>
      <c r="Q9" s="191"/>
    </row>
    <row r="10" spans="1:19">
      <c r="A10" s="22">
        <v>5</v>
      </c>
      <c r="B10" s="8" t="s">
        <v>1</v>
      </c>
      <c r="C10" s="8" t="s">
        <v>23</v>
      </c>
      <c r="D10" s="177">
        <v>2.16</v>
      </c>
      <c r="E10" s="177">
        <v>1.95</v>
      </c>
      <c r="F10" s="177">
        <v>1.5</v>
      </c>
      <c r="G10" s="177">
        <v>10505131.15</v>
      </c>
      <c r="H10" s="177">
        <v>2250102.31</v>
      </c>
      <c r="I10" s="22">
        <v>0</v>
      </c>
      <c r="J10" s="171">
        <v>2.75</v>
      </c>
      <c r="K10" s="171">
        <v>2.4700000000000002</v>
      </c>
      <c r="L10" s="171">
        <v>2.11</v>
      </c>
      <c r="M10" s="172">
        <v>16128924.199999999</v>
      </c>
      <c r="N10" s="172">
        <v>4585609.4000000004</v>
      </c>
      <c r="O10" s="173">
        <v>0</v>
      </c>
      <c r="P10" s="182">
        <v>1</v>
      </c>
      <c r="Q10" s="191"/>
    </row>
    <row r="11" spans="1:19">
      <c r="A11" s="22">
        <v>6</v>
      </c>
      <c r="B11" s="8" t="s">
        <v>1</v>
      </c>
      <c r="C11" s="8" t="s">
        <v>24</v>
      </c>
      <c r="D11" s="177">
        <v>2.2200000000000002</v>
      </c>
      <c r="E11" s="177">
        <v>1.91</v>
      </c>
      <c r="F11" s="177">
        <v>0.9</v>
      </c>
      <c r="G11" s="177">
        <v>17328456.940000001</v>
      </c>
      <c r="H11" s="177">
        <v>4589161.13</v>
      </c>
      <c r="I11" s="22">
        <v>0</v>
      </c>
      <c r="J11" s="171">
        <v>1.93</v>
      </c>
      <c r="K11" s="171">
        <v>1.73</v>
      </c>
      <c r="L11" s="171">
        <v>1.07</v>
      </c>
      <c r="M11" s="172">
        <v>14059200.08</v>
      </c>
      <c r="N11" s="172">
        <v>-3571961.77</v>
      </c>
      <c r="O11" s="173">
        <v>1</v>
      </c>
      <c r="P11" s="182">
        <f t="shared" si="0"/>
        <v>-1</v>
      </c>
      <c r="Q11" s="191"/>
    </row>
    <row r="12" spans="1:19">
      <c r="A12" s="22">
        <v>7</v>
      </c>
      <c r="B12" s="8" t="s">
        <v>1</v>
      </c>
      <c r="C12" s="8" t="s">
        <v>25</v>
      </c>
      <c r="D12" s="177">
        <v>3.08</v>
      </c>
      <c r="E12" s="177">
        <v>2.78</v>
      </c>
      <c r="F12" s="177">
        <v>2.15</v>
      </c>
      <c r="G12" s="177">
        <v>30554475.27</v>
      </c>
      <c r="H12" s="177">
        <v>-8009278.25</v>
      </c>
      <c r="I12" s="22">
        <v>1</v>
      </c>
      <c r="J12" s="171">
        <v>2.14</v>
      </c>
      <c r="K12" s="171">
        <v>1.9</v>
      </c>
      <c r="L12" s="171">
        <v>1.44</v>
      </c>
      <c r="M12" s="172">
        <v>22257688.670000002</v>
      </c>
      <c r="N12" s="172">
        <v>-11800823.859999999</v>
      </c>
      <c r="O12" s="173">
        <v>1</v>
      </c>
      <c r="P12" s="182">
        <f t="shared" si="0"/>
        <v>0</v>
      </c>
      <c r="Q12" s="191"/>
    </row>
    <row r="13" spans="1:19">
      <c r="A13" s="22">
        <v>8</v>
      </c>
      <c r="B13" s="8" t="s">
        <v>1</v>
      </c>
      <c r="C13" s="8" t="s">
        <v>26</v>
      </c>
      <c r="D13" s="177">
        <v>2.91</v>
      </c>
      <c r="E13" s="177">
        <v>2.6</v>
      </c>
      <c r="F13" s="177">
        <v>1.64</v>
      </c>
      <c r="G13" s="177">
        <v>42631715.229999997</v>
      </c>
      <c r="H13" s="177">
        <v>-2072222.52</v>
      </c>
      <c r="I13" s="22">
        <v>1</v>
      </c>
      <c r="J13" s="171">
        <v>2.2999999999999998</v>
      </c>
      <c r="K13" s="171">
        <v>2.02</v>
      </c>
      <c r="L13" s="171">
        <v>1.26</v>
      </c>
      <c r="M13" s="172">
        <v>46293568.189999998</v>
      </c>
      <c r="N13" s="172">
        <v>9009880.0999999996</v>
      </c>
      <c r="O13" s="173">
        <v>0</v>
      </c>
      <c r="P13" s="182">
        <f t="shared" si="0"/>
        <v>1</v>
      </c>
      <c r="Q13" s="191"/>
    </row>
    <row r="14" spans="1:19">
      <c r="A14" s="22">
        <v>9</v>
      </c>
      <c r="B14" s="8" t="s">
        <v>1</v>
      </c>
      <c r="C14" s="8" t="s">
        <v>27</v>
      </c>
      <c r="D14" s="177">
        <v>3</v>
      </c>
      <c r="E14" s="177">
        <v>2.79</v>
      </c>
      <c r="F14" s="177">
        <v>2.09</v>
      </c>
      <c r="G14" s="177">
        <v>24389379.350000001</v>
      </c>
      <c r="H14" s="177">
        <v>2239585.8199999998</v>
      </c>
      <c r="I14" s="22">
        <v>0</v>
      </c>
      <c r="J14" s="171">
        <v>2.7</v>
      </c>
      <c r="K14" s="171">
        <v>2.4500000000000002</v>
      </c>
      <c r="L14" s="171">
        <v>1.96</v>
      </c>
      <c r="M14" s="172">
        <v>26935486.920000002</v>
      </c>
      <c r="N14" s="172">
        <v>38664.85</v>
      </c>
      <c r="O14" s="173">
        <v>0</v>
      </c>
      <c r="P14" s="182">
        <v>1</v>
      </c>
      <c r="Q14" s="191"/>
    </row>
    <row r="15" spans="1:19">
      <c r="A15" s="22">
        <v>10</v>
      </c>
      <c r="B15" s="8" t="s">
        <v>1</v>
      </c>
      <c r="C15" s="8" t="s">
        <v>28</v>
      </c>
      <c r="D15" s="177">
        <v>6.51</v>
      </c>
      <c r="E15" s="177">
        <v>5.7</v>
      </c>
      <c r="F15" s="177">
        <v>3.8</v>
      </c>
      <c r="G15" s="177">
        <v>29621847.969999999</v>
      </c>
      <c r="H15" s="177">
        <v>25871130.420000002</v>
      </c>
      <c r="I15" s="22">
        <v>0</v>
      </c>
      <c r="J15" s="171">
        <v>3.91</v>
      </c>
      <c r="K15" s="171">
        <v>3.42</v>
      </c>
      <c r="L15" s="171">
        <v>2.83</v>
      </c>
      <c r="M15" s="172">
        <v>32393820.989999998</v>
      </c>
      <c r="N15" s="172">
        <v>42978628.43</v>
      </c>
      <c r="O15" s="173">
        <v>0</v>
      </c>
      <c r="P15" s="182">
        <v>1</v>
      </c>
      <c r="Q15" s="191"/>
    </row>
    <row r="16" spans="1:19">
      <c r="A16" s="22">
        <v>11</v>
      </c>
      <c r="B16" s="8" t="s">
        <v>1</v>
      </c>
      <c r="C16" s="8" t="s">
        <v>29</v>
      </c>
      <c r="D16" s="177">
        <v>0.88</v>
      </c>
      <c r="E16" s="177">
        <v>0.75</v>
      </c>
      <c r="F16" s="177">
        <v>0.32</v>
      </c>
      <c r="G16" s="177">
        <v>-8145356.5700000003</v>
      </c>
      <c r="H16" s="177">
        <v>299821.64</v>
      </c>
      <c r="I16" s="22">
        <v>6</v>
      </c>
      <c r="J16" s="171">
        <v>0.73</v>
      </c>
      <c r="K16" s="171">
        <v>0.6</v>
      </c>
      <c r="L16" s="171">
        <v>0.26</v>
      </c>
      <c r="M16" s="172">
        <v>-19440261.449999999</v>
      </c>
      <c r="N16" s="172">
        <v>-5281193.9000000004</v>
      </c>
      <c r="O16" s="173">
        <v>7</v>
      </c>
      <c r="P16" s="182">
        <f t="shared" si="0"/>
        <v>-1</v>
      </c>
      <c r="Q16" s="191"/>
    </row>
    <row r="17" spans="1:17">
      <c r="A17" s="22">
        <v>12</v>
      </c>
      <c r="B17" s="8" t="s">
        <v>1</v>
      </c>
      <c r="C17" s="8" t="s">
        <v>30</v>
      </c>
      <c r="D17" s="177">
        <v>2.1</v>
      </c>
      <c r="E17" s="177">
        <v>1.85</v>
      </c>
      <c r="F17" s="177">
        <v>1.61</v>
      </c>
      <c r="G17" s="177">
        <v>6252411.4100000001</v>
      </c>
      <c r="H17" s="177">
        <v>1033858.7</v>
      </c>
      <c r="I17" s="22">
        <v>0</v>
      </c>
      <c r="J17" s="171">
        <v>2.46</v>
      </c>
      <c r="K17" s="171">
        <v>1.89</v>
      </c>
      <c r="L17" s="171">
        <v>1.34</v>
      </c>
      <c r="M17" s="172">
        <v>8214184.9199999999</v>
      </c>
      <c r="N17" s="172">
        <v>1568943.59</v>
      </c>
      <c r="O17" s="173">
        <v>0</v>
      </c>
      <c r="P17" s="182">
        <v>1</v>
      </c>
      <c r="Q17" s="191"/>
    </row>
    <row r="18" spans="1:17">
      <c r="A18" s="28"/>
      <c r="B18" s="29" t="s">
        <v>221</v>
      </c>
      <c r="C18" s="29"/>
      <c r="D18" s="178"/>
      <c r="E18" s="178"/>
      <c r="F18" s="178"/>
      <c r="G18" s="178"/>
      <c r="H18" s="178"/>
      <c r="I18" s="28"/>
      <c r="J18" s="181"/>
      <c r="K18" s="181"/>
      <c r="L18" s="181"/>
      <c r="M18" s="181"/>
      <c r="N18" s="181"/>
      <c r="O18" s="181"/>
      <c r="P18" s="183">
        <f>SUM(P6:P17)</f>
        <v>6</v>
      </c>
      <c r="Q18" s="192">
        <f>P18/12</f>
        <v>0.5</v>
      </c>
    </row>
    <row r="19" spans="1:17">
      <c r="A19" s="22">
        <v>13</v>
      </c>
      <c r="B19" s="8" t="s">
        <v>2</v>
      </c>
      <c r="C19" s="8" t="s">
        <v>32</v>
      </c>
      <c r="D19" s="177">
        <v>1.0900000000000001</v>
      </c>
      <c r="E19" s="177">
        <v>0.96</v>
      </c>
      <c r="F19" s="177">
        <v>0.5</v>
      </c>
      <c r="G19" s="177">
        <v>13914436.99</v>
      </c>
      <c r="H19" s="177">
        <v>-6094185.8399999999</v>
      </c>
      <c r="I19" s="22">
        <v>4</v>
      </c>
      <c r="J19" s="171">
        <v>1.38</v>
      </c>
      <c r="K19" s="171">
        <v>1.1299999999999999</v>
      </c>
      <c r="L19" s="171">
        <v>0.57999999999999996</v>
      </c>
      <c r="M19" s="172">
        <v>55036991.310000002</v>
      </c>
      <c r="N19" s="172">
        <v>57536608.32</v>
      </c>
      <c r="O19" s="175">
        <v>2</v>
      </c>
      <c r="P19" s="182">
        <f t="shared" si="0"/>
        <v>2</v>
      </c>
      <c r="Q19" s="191"/>
    </row>
    <row r="20" spans="1:17">
      <c r="A20" s="22">
        <v>14</v>
      </c>
      <c r="B20" s="8" t="s">
        <v>2</v>
      </c>
      <c r="C20" s="8" t="s">
        <v>33</v>
      </c>
      <c r="D20" s="177">
        <v>2.85</v>
      </c>
      <c r="E20" s="177">
        <v>2.63</v>
      </c>
      <c r="F20" s="177">
        <v>2.02</v>
      </c>
      <c r="G20" s="177">
        <v>27267760.93</v>
      </c>
      <c r="H20" s="177">
        <v>955443.81</v>
      </c>
      <c r="I20" s="22">
        <v>0</v>
      </c>
      <c r="J20" s="171">
        <v>2.62</v>
      </c>
      <c r="K20" s="171">
        <v>2.33</v>
      </c>
      <c r="L20" s="171">
        <v>2</v>
      </c>
      <c r="M20" s="172">
        <v>27320923.140000001</v>
      </c>
      <c r="N20" s="172">
        <v>3519470.39</v>
      </c>
      <c r="O20" s="175">
        <v>0</v>
      </c>
      <c r="P20" s="182">
        <v>1</v>
      </c>
      <c r="Q20" s="191"/>
    </row>
    <row r="21" spans="1:17">
      <c r="A21" s="22">
        <v>15</v>
      </c>
      <c r="B21" s="8" t="s">
        <v>2</v>
      </c>
      <c r="C21" s="8" t="s">
        <v>34</v>
      </c>
      <c r="D21" s="177">
        <v>1.92</v>
      </c>
      <c r="E21" s="177">
        <v>1.73</v>
      </c>
      <c r="F21" s="177">
        <v>1.22</v>
      </c>
      <c r="G21" s="177">
        <v>18330763.870000001</v>
      </c>
      <c r="H21" s="177">
        <v>-11065674.789999999</v>
      </c>
      <c r="I21" s="22">
        <v>1</v>
      </c>
      <c r="J21" s="171">
        <v>1.48</v>
      </c>
      <c r="K21" s="171">
        <v>1.33</v>
      </c>
      <c r="L21" s="171">
        <v>0.99</v>
      </c>
      <c r="M21" s="172">
        <v>14843250.369999999</v>
      </c>
      <c r="N21" s="172">
        <v>-5476541.3700000001</v>
      </c>
      <c r="O21" s="175">
        <v>2</v>
      </c>
      <c r="P21" s="182">
        <f t="shared" si="0"/>
        <v>-1</v>
      </c>
      <c r="Q21" s="191"/>
    </row>
    <row r="22" spans="1:17">
      <c r="A22" s="22">
        <v>16</v>
      </c>
      <c r="B22" s="8" t="s">
        <v>2</v>
      </c>
      <c r="C22" s="8" t="s">
        <v>35</v>
      </c>
      <c r="D22" s="177">
        <v>1.76</v>
      </c>
      <c r="E22" s="177">
        <v>1.61</v>
      </c>
      <c r="F22" s="177">
        <v>0.91</v>
      </c>
      <c r="G22" s="177">
        <v>36767877.560000002</v>
      </c>
      <c r="H22" s="177">
        <v>-30852768.129999999</v>
      </c>
      <c r="I22" s="22">
        <v>1</v>
      </c>
      <c r="J22" s="171">
        <v>2.2599999999999998</v>
      </c>
      <c r="K22" s="171">
        <v>2.0699999999999998</v>
      </c>
      <c r="L22" s="171">
        <v>1.07</v>
      </c>
      <c r="M22" s="172">
        <v>48875281.149999999</v>
      </c>
      <c r="N22" s="172">
        <v>5039250.25</v>
      </c>
      <c r="O22" s="175">
        <v>0</v>
      </c>
      <c r="P22" s="182">
        <f t="shared" si="0"/>
        <v>1</v>
      </c>
      <c r="Q22" s="191"/>
    </row>
    <row r="23" spans="1:17">
      <c r="A23" s="22">
        <v>17</v>
      </c>
      <c r="B23" s="8" t="s">
        <v>2</v>
      </c>
      <c r="C23" s="8" t="s">
        <v>36</v>
      </c>
      <c r="D23" s="177">
        <v>1.83</v>
      </c>
      <c r="E23" s="177">
        <v>1.71</v>
      </c>
      <c r="F23" s="177">
        <v>1.17</v>
      </c>
      <c r="G23" s="177">
        <v>19193345.390000001</v>
      </c>
      <c r="H23" s="177">
        <v>828605.5</v>
      </c>
      <c r="I23" s="22">
        <v>0</v>
      </c>
      <c r="J23" s="171">
        <v>3.58</v>
      </c>
      <c r="K23" s="171">
        <v>3.3</v>
      </c>
      <c r="L23" s="171">
        <v>2.2200000000000002</v>
      </c>
      <c r="M23" s="172">
        <v>34968170.189999998</v>
      </c>
      <c r="N23" s="172">
        <v>9173877.3200000003</v>
      </c>
      <c r="O23" s="175">
        <v>0</v>
      </c>
      <c r="P23" s="182">
        <v>1</v>
      </c>
      <c r="Q23" s="191"/>
    </row>
    <row r="24" spans="1:17">
      <c r="A24" s="22">
        <v>18</v>
      </c>
      <c r="B24" s="8" t="s">
        <v>2</v>
      </c>
      <c r="C24" s="8" t="s">
        <v>37</v>
      </c>
      <c r="D24" s="177">
        <v>2.33</v>
      </c>
      <c r="E24" s="177">
        <v>2.0299999999999998</v>
      </c>
      <c r="F24" s="177">
        <v>1.67</v>
      </c>
      <c r="G24" s="177">
        <v>19223587.129999999</v>
      </c>
      <c r="H24" s="177">
        <v>546528.55000000005</v>
      </c>
      <c r="I24" s="22">
        <v>0</v>
      </c>
      <c r="J24" s="171">
        <v>2.58</v>
      </c>
      <c r="K24" s="171">
        <v>2.1</v>
      </c>
      <c r="L24" s="171">
        <v>1.72</v>
      </c>
      <c r="M24" s="172">
        <v>25558484.399999999</v>
      </c>
      <c r="N24" s="172">
        <v>7204778.75</v>
      </c>
      <c r="O24" s="175">
        <v>0</v>
      </c>
      <c r="P24" s="182">
        <v>1</v>
      </c>
      <c r="Q24" s="191"/>
    </row>
    <row r="25" spans="1:17">
      <c r="A25" s="22">
        <v>19</v>
      </c>
      <c r="B25" s="8" t="s">
        <v>2</v>
      </c>
      <c r="C25" s="8" t="s">
        <v>38</v>
      </c>
      <c r="D25" s="177">
        <v>1.62</v>
      </c>
      <c r="E25" s="177">
        <v>1.42</v>
      </c>
      <c r="F25" s="177">
        <v>1.02</v>
      </c>
      <c r="G25" s="177">
        <v>11921397.390000001</v>
      </c>
      <c r="H25" s="177">
        <v>1484453.09</v>
      </c>
      <c r="I25" s="22">
        <v>0</v>
      </c>
      <c r="J25" s="171">
        <v>1.61</v>
      </c>
      <c r="K25" s="171">
        <v>1.37</v>
      </c>
      <c r="L25" s="171">
        <v>1.0900000000000001</v>
      </c>
      <c r="M25" s="172">
        <v>14928237.279999999</v>
      </c>
      <c r="N25" s="172">
        <v>4039851.63</v>
      </c>
      <c r="O25" s="175">
        <v>0</v>
      </c>
      <c r="P25" s="182">
        <v>1</v>
      </c>
      <c r="Q25" s="191"/>
    </row>
    <row r="26" spans="1:17">
      <c r="A26" s="22">
        <v>20</v>
      </c>
      <c r="B26" s="8" t="s">
        <v>2</v>
      </c>
      <c r="C26" s="8" t="s">
        <v>39</v>
      </c>
      <c r="D26" s="177">
        <v>1.44</v>
      </c>
      <c r="E26" s="177">
        <v>1.38</v>
      </c>
      <c r="F26" s="177">
        <v>1.1000000000000001</v>
      </c>
      <c r="G26" s="177">
        <v>6393802</v>
      </c>
      <c r="H26" s="177">
        <v>2817726.22</v>
      </c>
      <c r="I26" s="22">
        <v>1</v>
      </c>
      <c r="J26" s="171">
        <v>1.54</v>
      </c>
      <c r="K26" s="171">
        <v>1.38</v>
      </c>
      <c r="L26" s="171">
        <v>1.21</v>
      </c>
      <c r="M26" s="172">
        <v>8468194.8699999992</v>
      </c>
      <c r="N26" s="172">
        <v>-33888.53</v>
      </c>
      <c r="O26" s="175">
        <v>1</v>
      </c>
      <c r="P26" s="182">
        <f t="shared" si="0"/>
        <v>0</v>
      </c>
      <c r="Q26" s="191"/>
    </row>
    <row r="27" spans="1:17">
      <c r="A27" s="28"/>
      <c r="B27" s="29" t="s">
        <v>222</v>
      </c>
      <c r="C27" s="29"/>
      <c r="D27" s="178"/>
      <c r="E27" s="178"/>
      <c r="F27" s="178"/>
      <c r="G27" s="178"/>
      <c r="H27" s="178"/>
      <c r="I27" s="28"/>
      <c r="J27" s="184"/>
      <c r="K27" s="184"/>
      <c r="L27" s="184"/>
      <c r="M27" s="184"/>
      <c r="N27" s="184"/>
      <c r="O27" s="184"/>
      <c r="P27" s="185">
        <f>SUM(P19:P26)</f>
        <v>6</v>
      </c>
      <c r="Q27" s="192">
        <f>P27/8</f>
        <v>0.75</v>
      </c>
    </row>
    <row r="28" spans="1:17">
      <c r="A28" s="22">
        <v>21</v>
      </c>
      <c r="B28" s="8" t="s">
        <v>3</v>
      </c>
      <c r="C28" s="8" t="s">
        <v>41</v>
      </c>
      <c r="D28" s="177">
        <v>1.45</v>
      </c>
      <c r="E28" s="177">
        <v>1.35</v>
      </c>
      <c r="F28" s="177">
        <v>0.61</v>
      </c>
      <c r="G28" s="177">
        <v>121983178.23</v>
      </c>
      <c r="H28" s="177">
        <v>82588144.540000007</v>
      </c>
      <c r="I28" s="22">
        <v>2</v>
      </c>
      <c r="J28" s="174">
        <v>1.32</v>
      </c>
      <c r="K28" s="174">
        <v>1.21</v>
      </c>
      <c r="L28" s="174">
        <v>0.4</v>
      </c>
      <c r="M28" s="174">
        <v>103521876.70999999</v>
      </c>
      <c r="N28" s="174">
        <v>66902512.219999999</v>
      </c>
      <c r="O28" s="175">
        <v>2</v>
      </c>
      <c r="P28" s="182">
        <f t="shared" si="0"/>
        <v>0</v>
      </c>
      <c r="Q28" s="191"/>
    </row>
    <row r="29" spans="1:17">
      <c r="A29" s="22">
        <v>22</v>
      </c>
      <c r="B29" s="8" t="s">
        <v>3</v>
      </c>
      <c r="C29" s="8" t="s">
        <v>42</v>
      </c>
      <c r="D29" s="177">
        <v>2.0099999999999998</v>
      </c>
      <c r="E29" s="177">
        <v>1.66</v>
      </c>
      <c r="F29" s="177">
        <v>0.89</v>
      </c>
      <c r="G29" s="177">
        <v>6880442.46</v>
      </c>
      <c r="H29" s="177">
        <v>287894.34999999998</v>
      </c>
      <c r="I29" s="22">
        <v>0</v>
      </c>
      <c r="J29" s="174">
        <v>3.03</v>
      </c>
      <c r="K29" s="174">
        <v>2.76</v>
      </c>
      <c r="L29" s="174">
        <v>1.72</v>
      </c>
      <c r="M29" s="174">
        <v>19207390.280000001</v>
      </c>
      <c r="N29" s="174">
        <v>8696055.8200000003</v>
      </c>
      <c r="O29" s="175">
        <v>0</v>
      </c>
      <c r="P29" s="182">
        <v>1</v>
      </c>
      <c r="Q29" s="191"/>
    </row>
    <row r="30" spans="1:17">
      <c r="A30" s="22">
        <v>23</v>
      </c>
      <c r="B30" s="8" t="s">
        <v>3</v>
      </c>
      <c r="C30" s="8" t="s">
        <v>43</v>
      </c>
      <c r="D30" s="177">
        <v>4.63</v>
      </c>
      <c r="E30" s="177">
        <v>3.86</v>
      </c>
      <c r="F30" s="177">
        <v>2.83</v>
      </c>
      <c r="G30" s="177">
        <v>40210971.039999999</v>
      </c>
      <c r="H30" s="177">
        <v>-10603910.710000001</v>
      </c>
      <c r="I30" s="22">
        <v>1</v>
      </c>
      <c r="J30" s="174">
        <v>3.03</v>
      </c>
      <c r="K30" s="174">
        <v>2.41</v>
      </c>
      <c r="L30" s="174">
        <v>1.85</v>
      </c>
      <c r="M30" s="174">
        <v>35861918.899999999</v>
      </c>
      <c r="N30" s="174">
        <v>-4686917.59</v>
      </c>
      <c r="O30" s="175">
        <v>1</v>
      </c>
      <c r="P30" s="182">
        <f t="shared" si="0"/>
        <v>0</v>
      </c>
      <c r="Q30" s="191"/>
    </row>
    <row r="31" spans="1:17">
      <c r="A31" s="22">
        <v>24</v>
      </c>
      <c r="B31" s="8" t="s">
        <v>3</v>
      </c>
      <c r="C31" s="8" t="s">
        <v>44</v>
      </c>
      <c r="D31" s="177">
        <v>1.42</v>
      </c>
      <c r="E31" s="177">
        <v>1.27</v>
      </c>
      <c r="F31" s="177">
        <v>0.97</v>
      </c>
      <c r="G31" s="177">
        <v>11288525.77</v>
      </c>
      <c r="H31" s="177">
        <v>-7764737.7000000002</v>
      </c>
      <c r="I31" s="22">
        <v>2</v>
      </c>
      <c r="J31" s="174">
        <v>1.61</v>
      </c>
      <c r="K31" s="174">
        <v>1.43</v>
      </c>
      <c r="L31" s="174">
        <v>1.1599999999999999</v>
      </c>
      <c r="M31" s="174">
        <v>17876332.469999999</v>
      </c>
      <c r="N31" s="174">
        <v>1455134.44</v>
      </c>
      <c r="O31" s="175">
        <v>0</v>
      </c>
      <c r="P31" s="182">
        <f t="shared" si="0"/>
        <v>2</v>
      </c>
      <c r="Q31" s="191"/>
    </row>
    <row r="32" spans="1:17">
      <c r="A32" s="22">
        <v>25</v>
      </c>
      <c r="B32" s="8" t="s">
        <v>3</v>
      </c>
      <c r="C32" s="8" t="s">
        <v>45</v>
      </c>
      <c r="D32" s="177">
        <v>1.37</v>
      </c>
      <c r="E32" s="177">
        <v>1.08</v>
      </c>
      <c r="F32" s="177">
        <v>0.69</v>
      </c>
      <c r="G32" s="177">
        <v>2620572.89</v>
      </c>
      <c r="H32" s="177">
        <v>5925066.1600000001</v>
      </c>
      <c r="I32" s="22">
        <v>2</v>
      </c>
      <c r="J32" s="174">
        <v>2.14</v>
      </c>
      <c r="K32" s="174">
        <v>1.85</v>
      </c>
      <c r="L32" s="174">
        <v>1.44</v>
      </c>
      <c r="M32" s="174">
        <v>9465048.5600000005</v>
      </c>
      <c r="N32" s="174">
        <v>7837443.25</v>
      </c>
      <c r="O32" s="175">
        <v>0</v>
      </c>
      <c r="P32" s="182">
        <f t="shared" si="0"/>
        <v>2</v>
      </c>
      <c r="Q32" s="191"/>
    </row>
    <row r="33" spans="1:17">
      <c r="A33" s="22">
        <v>26</v>
      </c>
      <c r="B33" s="8" t="s">
        <v>3</v>
      </c>
      <c r="C33" s="8" t="s">
        <v>46</v>
      </c>
      <c r="D33" s="177">
        <v>1.77</v>
      </c>
      <c r="E33" s="177">
        <v>1.48</v>
      </c>
      <c r="F33" s="177">
        <v>0.87</v>
      </c>
      <c r="G33" s="177">
        <v>5138556.8099999996</v>
      </c>
      <c r="H33" s="177">
        <v>-362289.13</v>
      </c>
      <c r="I33" s="22">
        <v>1</v>
      </c>
      <c r="J33" s="174">
        <v>2.2999999999999998</v>
      </c>
      <c r="K33" s="174">
        <v>2.04</v>
      </c>
      <c r="L33" s="174">
        <v>1.56</v>
      </c>
      <c r="M33" s="174">
        <v>12022429.439999999</v>
      </c>
      <c r="N33" s="174">
        <v>5669248.5499999998</v>
      </c>
      <c r="O33" s="175">
        <v>0</v>
      </c>
      <c r="P33" s="182">
        <f t="shared" si="0"/>
        <v>1</v>
      </c>
      <c r="Q33" s="191"/>
    </row>
    <row r="34" spans="1:17">
      <c r="A34" s="22">
        <v>27</v>
      </c>
      <c r="B34" s="8" t="s">
        <v>3</v>
      </c>
      <c r="C34" s="8" t="s">
        <v>47</v>
      </c>
      <c r="D34" s="177">
        <v>11.67</v>
      </c>
      <c r="E34" s="177">
        <v>9.8699999999999992</v>
      </c>
      <c r="F34" s="177">
        <v>6.43</v>
      </c>
      <c r="G34" s="177">
        <v>19879731.140000001</v>
      </c>
      <c r="H34" s="177">
        <v>-2887856.73</v>
      </c>
      <c r="I34" s="22">
        <v>1</v>
      </c>
      <c r="J34" s="174">
        <v>3.27</v>
      </c>
      <c r="K34" s="174">
        <v>2.86</v>
      </c>
      <c r="L34" s="174">
        <v>2.13</v>
      </c>
      <c r="M34" s="174">
        <v>21697797.600000001</v>
      </c>
      <c r="N34" s="174">
        <v>-726609.41</v>
      </c>
      <c r="O34" s="175">
        <v>1</v>
      </c>
      <c r="P34" s="182">
        <f t="shared" si="0"/>
        <v>0</v>
      </c>
      <c r="Q34" s="191"/>
    </row>
    <row r="35" spans="1:17">
      <c r="A35" s="22">
        <v>28</v>
      </c>
      <c r="B35" s="8" t="s">
        <v>3</v>
      </c>
      <c r="C35" s="8" t="s">
        <v>48</v>
      </c>
      <c r="D35" s="177">
        <v>1.1499999999999999</v>
      </c>
      <c r="E35" s="177">
        <v>0.82</v>
      </c>
      <c r="F35" s="177">
        <v>0.25</v>
      </c>
      <c r="G35" s="177">
        <v>6049389.3600000003</v>
      </c>
      <c r="H35" s="177">
        <v>-19424365.260000002</v>
      </c>
      <c r="I35" s="22">
        <v>5</v>
      </c>
      <c r="J35" s="174">
        <v>1.06</v>
      </c>
      <c r="K35" s="174">
        <v>0.78</v>
      </c>
      <c r="L35" s="174">
        <v>0.4</v>
      </c>
      <c r="M35" s="174">
        <v>3848127.8</v>
      </c>
      <c r="N35" s="174">
        <v>-11856621.140000001</v>
      </c>
      <c r="O35" s="175">
        <v>5</v>
      </c>
      <c r="P35" s="182">
        <f t="shared" si="0"/>
        <v>0</v>
      </c>
      <c r="Q35" s="191"/>
    </row>
    <row r="36" spans="1:17">
      <c r="A36" s="22">
        <v>29</v>
      </c>
      <c r="B36" s="8" t="s">
        <v>3</v>
      </c>
      <c r="C36" s="8" t="s">
        <v>49</v>
      </c>
      <c r="D36" s="177">
        <v>1.38</v>
      </c>
      <c r="E36" s="177">
        <v>1.1599999999999999</v>
      </c>
      <c r="F36" s="177">
        <v>0.69</v>
      </c>
      <c r="G36" s="177">
        <v>4684294.18</v>
      </c>
      <c r="H36" s="177">
        <v>-6752410.3799999999</v>
      </c>
      <c r="I36" s="22">
        <v>3</v>
      </c>
      <c r="J36" s="174">
        <v>1.42</v>
      </c>
      <c r="K36" s="174">
        <v>1.1599999999999999</v>
      </c>
      <c r="L36" s="174">
        <v>0.66</v>
      </c>
      <c r="M36" s="174">
        <v>6395157.6699999999</v>
      </c>
      <c r="N36" s="174">
        <v>5107351.95</v>
      </c>
      <c r="O36" s="175">
        <v>2</v>
      </c>
      <c r="P36" s="182">
        <f t="shared" si="0"/>
        <v>1</v>
      </c>
      <c r="Q36" s="191"/>
    </row>
    <row r="37" spans="1:17">
      <c r="A37" s="22">
        <v>30</v>
      </c>
      <c r="B37" s="8" t="s">
        <v>3</v>
      </c>
      <c r="C37" s="8" t="s">
        <v>50</v>
      </c>
      <c r="D37" s="177">
        <v>1.34</v>
      </c>
      <c r="E37" s="177">
        <v>1.1599999999999999</v>
      </c>
      <c r="F37" s="177">
        <v>0.52</v>
      </c>
      <c r="G37" s="177">
        <v>5217547.4000000004</v>
      </c>
      <c r="H37" s="177">
        <v>5958737.3300000001</v>
      </c>
      <c r="I37" s="22">
        <v>2</v>
      </c>
      <c r="J37" s="174">
        <v>1.45</v>
      </c>
      <c r="K37" s="174">
        <v>1.29</v>
      </c>
      <c r="L37" s="174">
        <v>0.66</v>
      </c>
      <c r="M37" s="174">
        <v>8086644.5</v>
      </c>
      <c r="N37" s="174">
        <v>2219073.9300000002</v>
      </c>
      <c r="O37" s="175">
        <v>2</v>
      </c>
      <c r="P37" s="182">
        <f t="shared" si="0"/>
        <v>0</v>
      </c>
      <c r="Q37" s="191"/>
    </row>
    <row r="38" spans="1:17">
      <c r="A38" s="22">
        <v>31</v>
      </c>
      <c r="B38" s="8" t="s">
        <v>3</v>
      </c>
      <c r="C38" s="8" t="s">
        <v>51</v>
      </c>
      <c r="D38" s="177">
        <v>5.1100000000000003</v>
      </c>
      <c r="E38" s="177">
        <v>4.55</v>
      </c>
      <c r="F38" s="177">
        <v>3.69</v>
      </c>
      <c r="G38" s="177">
        <v>30686517.460000001</v>
      </c>
      <c r="H38" s="177">
        <v>-30432.36</v>
      </c>
      <c r="I38" s="22">
        <v>1</v>
      </c>
      <c r="J38" s="174">
        <v>2.77</v>
      </c>
      <c r="K38" s="174">
        <v>2.52</v>
      </c>
      <c r="L38" s="174">
        <v>1.86</v>
      </c>
      <c r="M38" s="174">
        <v>33456552.07</v>
      </c>
      <c r="N38" s="174">
        <v>2298329.7599999998</v>
      </c>
      <c r="O38" s="175">
        <v>0</v>
      </c>
      <c r="P38" s="182">
        <f t="shared" si="0"/>
        <v>1</v>
      </c>
      <c r="Q38" s="191"/>
    </row>
    <row r="39" spans="1:17">
      <c r="A39" s="22">
        <v>32</v>
      </c>
      <c r="B39" s="8" t="s">
        <v>3</v>
      </c>
      <c r="C39" s="8" t="s">
        <v>52</v>
      </c>
      <c r="D39" s="177">
        <v>1.23</v>
      </c>
      <c r="E39" s="177">
        <v>0.97</v>
      </c>
      <c r="F39" s="177">
        <v>0.51</v>
      </c>
      <c r="G39" s="177">
        <v>5687621.1699999999</v>
      </c>
      <c r="H39" s="177">
        <v>-9214766.8200000003</v>
      </c>
      <c r="I39" s="22">
        <v>4</v>
      </c>
      <c r="J39" s="174">
        <v>1.06</v>
      </c>
      <c r="K39" s="174">
        <v>0.89</v>
      </c>
      <c r="L39" s="174">
        <v>0.52</v>
      </c>
      <c r="M39" s="174">
        <v>2502184.7599999998</v>
      </c>
      <c r="N39" s="174">
        <v>-4074377.13</v>
      </c>
      <c r="O39" s="175">
        <v>4</v>
      </c>
      <c r="P39" s="182">
        <f t="shared" si="0"/>
        <v>0</v>
      </c>
      <c r="Q39" s="191"/>
    </row>
    <row r="40" spans="1:17">
      <c r="A40" s="22">
        <v>33</v>
      </c>
      <c r="B40" s="8" t="s">
        <v>3</v>
      </c>
      <c r="C40" s="8" t="s">
        <v>53</v>
      </c>
      <c r="D40" s="177">
        <v>5.69</v>
      </c>
      <c r="E40" s="177">
        <v>5.45</v>
      </c>
      <c r="F40" s="177">
        <v>4.8499999999999996</v>
      </c>
      <c r="G40" s="177">
        <v>53566355.119999997</v>
      </c>
      <c r="H40" s="177">
        <v>-2597895.84</v>
      </c>
      <c r="I40" s="22">
        <v>1</v>
      </c>
      <c r="J40" s="174">
        <v>5.35</v>
      </c>
      <c r="K40" s="174">
        <v>5.12</v>
      </c>
      <c r="L40" s="174">
        <v>4.25</v>
      </c>
      <c r="M40" s="174">
        <v>59680516.270000003</v>
      </c>
      <c r="N40" s="174">
        <v>5427651.1900000004</v>
      </c>
      <c r="O40" s="175">
        <v>0</v>
      </c>
      <c r="P40" s="182">
        <f t="shared" si="0"/>
        <v>1</v>
      </c>
      <c r="Q40" s="191"/>
    </row>
    <row r="41" spans="1:17">
      <c r="A41" s="22">
        <v>34</v>
      </c>
      <c r="B41" s="8" t="s">
        <v>3</v>
      </c>
      <c r="C41" s="8" t="s">
        <v>54</v>
      </c>
      <c r="D41" s="177">
        <v>1.37</v>
      </c>
      <c r="E41" s="177">
        <v>1.1200000000000001</v>
      </c>
      <c r="F41" s="177">
        <v>0.55000000000000004</v>
      </c>
      <c r="G41" s="177">
        <v>3411664.87</v>
      </c>
      <c r="H41" s="177">
        <v>663634.63</v>
      </c>
      <c r="I41" s="22">
        <v>2</v>
      </c>
      <c r="J41" s="174">
        <v>1.74</v>
      </c>
      <c r="K41" s="174">
        <v>1.46</v>
      </c>
      <c r="L41" s="174">
        <v>0.86</v>
      </c>
      <c r="M41" s="174">
        <v>8287148.1500000004</v>
      </c>
      <c r="N41" s="174">
        <v>6595897.96</v>
      </c>
      <c r="O41" s="175">
        <v>0</v>
      </c>
      <c r="P41" s="182">
        <f t="shared" si="0"/>
        <v>2</v>
      </c>
      <c r="Q41" s="191"/>
    </row>
    <row r="42" spans="1:17">
      <c r="A42" s="28"/>
      <c r="B42" s="29" t="s">
        <v>223</v>
      </c>
      <c r="C42" s="29"/>
      <c r="D42" s="178"/>
      <c r="E42" s="178"/>
      <c r="F42" s="178"/>
      <c r="G42" s="178"/>
      <c r="H42" s="178"/>
      <c r="I42" s="28"/>
      <c r="J42" s="174"/>
      <c r="K42" s="174"/>
      <c r="L42" s="174"/>
      <c r="M42" s="174"/>
      <c r="N42" s="174"/>
      <c r="O42" s="184"/>
      <c r="P42" s="185">
        <f>SUM(P28:P41)</f>
        <v>11</v>
      </c>
      <c r="Q42" s="192">
        <f>P42/14</f>
        <v>0.7857142857142857</v>
      </c>
    </row>
    <row r="43" spans="1:17">
      <c r="A43" s="22">
        <v>35</v>
      </c>
      <c r="B43" s="8" t="s">
        <v>4</v>
      </c>
      <c r="C43" s="8" t="s">
        <v>56</v>
      </c>
      <c r="D43" s="177">
        <v>1.24</v>
      </c>
      <c r="E43" s="177">
        <v>0.94</v>
      </c>
      <c r="F43" s="177">
        <v>0.35</v>
      </c>
      <c r="G43" s="177">
        <v>142423653.13999999</v>
      </c>
      <c r="H43" s="177">
        <v>36196911.700000003</v>
      </c>
      <c r="I43" s="22">
        <v>3</v>
      </c>
      <c r="J43" s="174">
        <v>1.27</v>
      </c>
      <c r="K43" s="174">
        <v>1.01</v>
      </c>
      <c r="L43" s="174">
        <v>0.4</v>
      </c>
      <c r="M43" s="174">
        <v>177144759.94999999</v>
      </c>
      <c r="N43" s="174">
        <v>197101486.83000001</v>
      </c>
      <c r="O43" s="175">
        <v>2</v>
      </c>
      <c r="P43" s="182">
        <f t="shared" si="0"/>
        <v>1</v>
      </c>
      <c r="Q43" s="191"/>
    </row>
    <row r="44" spans="1:17">
      <c r="A44" s="22">
        <v>36</v>
      </c>
      <c r="B44" s="8" t="s">
        <v>4</v>
      </c>
      <c r="C44" s="8" t="s">
        <v>57</v>
      </c>
      <c r="D44" s="177">
        <v>1.47</v>
      </c>
      <c r="E44" s="177">
        <v>1.17</v>
      </c>
      <c r="F44" s="177">
        <v>0.7</v>
      </c>
      <c r="G44" s="177">
        <v>6599640.8799999999</v>
      </c>
      <c r="H44" s="177">
        <v>-4186371.54</v>
      </c>
      <c r="I44" s="22">
        <v>3</v>
      </c>
      <c r="J44" s="174">
        <v>1.69</v>
      </c>
      <c r="K44" s="174">
        <v>1.38</v>
      </c>
      <c r="L44" s="174">
        <v>0.97</v>
      </c>
      <c r="M44" s="174">
        <v>10226965.84</v>
      </c>
      <c r="N44" s="174">
        <v>1980386.96</v>
      </c>
      <c r="O44" s="175">
        <v>0</v>
      </c>
      <c r="P44" s="182">
        <f t="shared" si="0"/>
        <v>3</v>
      </c>
      <c r="Q44" s="191"/>
    </row>
    <row r="45" spans="1:17">
      <c r="A45" s="22">
        <v>37</v>
      </c>
      <c r="B45" s="8" t="s">
        <v>4</v>
      </c>
      <c r="C45" s="8" t="s">
        <v>58</v>
      </c>
      <c r="D45" s="177">
        <v>2.15</v>
      </c>
      <c r="E45" s="177">
        <v>2.0299999999999998</v>
      </c>
      <c r="F45" s="177">
        <v>1.65</v>
      </c>
      <c r="G45" s="177">
        <v>18126938.890000001</v>
      </c>
      <c r="H45" s="177">
        <v>2257489.11</v>
      </c>
      <c r="I45" s="22">
        <v>0</v>
      </c>
      <c r="J45" s="174">
        <v>1.94</v>
      </c>
      <c r="K45" s="174">
        <v>1.79</v>
      </c>
      <c r="L45" s="174">
        <v>1.56</v>
      </c>
      <c r="M45" s="174">
        <v>16565298.5</v>
      </c>
      <c r="N45" s="174">
        <v>-1985289.21</v>
      </c>
      <c r="O45" s="175">
        <v>1</v>
      </c>
      <c r="P45" s="182">
        <f t="shared" si="0"/>
        <v>-1</v>
      </c>
      <c r="Q45" s="191"/>
    </row>
    <row r="46" spans="1:17">
      <c r="A46" s="22">
        <v>38</v>
      </c>
      <c r="B46" s="8" t="s">
        <v>4</v>
      </c>
      <c r="C46" s="8" t="s">
        <v>59</v>
      </c>
      <c r="D46" s="177">
        <v>1.1100000000000001</v>
      </c>
      <c r="E46" s="177">
        <v>0.83</v>
      </c>
      <c r="F46" s="177">
        <v>0.37</v>
      </c>
      <c r="G46" s="177">
        <v>7153594.3399999999</v>
      </c>
      <c r="H46" s="177">
        <v>-7706987.75</v>
      </c>
      <c r="I46" s="22">
        <v>4</v>
      </c>
      <c r="J46" s="174">
        <v>1.1399999999999999</v>
      </c>
      <c r="K46" s="174">
        <v>0.79</v>
      </c>
      <c r="L46" s="174">
        <v>0.35</v>
      </c>
      <c r="M46" s="174">
        <v>9770779.0999999996</v>
      </c>
      <c r="N46" s="174">
        <v>11047196.24</v>
      </c>
      <c r="O46" s="175">
        <v>3</v>
      </c>
      <c r="P46" s="182">
        <f t="shared" si="0"/>
        <v>1</v>
      </c>
      <c r="Q46" s="191"/>
    </row>
    <row r="47" spans="1:17">
      <c r="A47" s="22">
        <v>39</v>
      </c>
      <c r="B47" s="8" t="s">
        <v>4</v>
      </c>
      <c r="C47" s="8" t="s">
        <v>60</v>
      </c>
      <c r="D47" s="177">
        <v>0.97</v>
      </c>
      <c r="E47" s="177">
        <v>0.81</v>
      </c>
      <c r="F47" s="177">
        <v>0.37</v>
      </c>
      <c r="G47" s="177">
        <v>-846054.82</v>
      </c>
      <c r="H47" s="177">
        <v>675953.44</v>
      </c>
      <c r="I47" s="22">
        <v>6</v>
      </c>
      <c r="J47" s="174">
        <v>0.88</v>
      </c>
      <c r="K47" s="174">
        <v>0.68</v>
      </c>
      <c r="L47" s="174">
        <v>0.27</v>
      </c>
      <c r="M47" s="174">
        <v>-3068662.36</v>
      </c>
      <c r="N47" s="174">
        <v>1371925.62</v>
      </c>
      <c r="O47" s="175">
        <v>6</v>
      </c>
      <c r="P47" s="182">
        <f t="shared" si="0"/>
        <v>0</v>
      </c>
      <c r="Q47" s="191"/>
    </row>
    <row r="48" spans="1:17">
      <c r="A48" s="22">
        <v>40</v>
      </c>
      <c r="B48" s="8" t="s">
        <v>4</v>
      </c>
      <c r="C48" s="8" t="s">
        <v>61</v>
      </c>
      <c r="D48" s="177">
        <v>1.1299999999999999</v>
      </c>
      <c r="E48" s="177">
        <v>0.94</v>
      </c>
      <c r="F48" s="177">
        <v>0.56000000000000005</v>
      </c>
      <c r="G48" s="177">
        <v>2127820.9900000002</v>
      </c>
      <c r="H48" s="177">
        <v>163469.85</v>
      </c>
      <c r="I48" s="22">
        <v>3</v>
      </c>
      <c r="J48" s="174">
        <v>1.34</v>
      </c>
      <c r="K48" s="174">
        <v>1.04</v>
      </c>
      <c r="L48" s="174">
        <v>0.56000000000000005</v>
      </c>
      <c r="M48" s="174">
        <v>4873116</v>
      </c>
      <c r="N48" s="174">
        <v>5846084.71</v>
      </c>
      <c r="O48" s="175">
        <v>2</v>
      </c>
      <c r="P48" s="182">
        <f t="shared" si="0"/>
        <v>1</v>
      </c>
      <c r="Q48" s="191"/>
    </row>
    <row r="49" spans="1:17">
      <c r="A49" s="22">
        <v>41</v>
      </c>
      <c r="B49" s="8" t="s">
        <v>4</v>
      </c>
      <c r="C49" s="8" t="s">
        <v>62</v>
      </c>
      <c r="D49" s="177">
        <v>1.55</v>
      </c>
      <c r="E49" s="177">
        <v>1.44</v>
      </c>
      <c r="F49" s="177">
        <v>1.18</v>
      </c>
      <c r="G49" s="177">
        <v>4467903.09</v>
      </c>
      <c r="H49" s="177">
        <v>1293876.28</v>
      </c>
      <c r="I49" s="22">
        <v>0</v>
      </c>
      <c r="J49" s="174">
        <v>1.48</v>
      </c>
      <c r="K49" s="174">
        <v>1.36</v>
      </c>
      <c r="L49" s="174">
        <v>1.1399999999999999</v>
      </c>
      <c r="M49" s="174">
        <v>4551456.18</v>
      </c>
      <c r="N49" s="174">
        <v>119231.08</v>
      </c>
      <c r="O49" s="175">
        <v>1</v>
      </c>
      <c r="P49" s="182">
        <f t="shared" si="0"/>
        <v>-1</v>
      </c>
      <c r="Q49" s="191"/>
    </row>
    <row r="50" spans="1:17">
      <c r="A50" s="22">
        <v>42</v>
      </c>
      <c r="B50" s="8" t="s">
        <v>4</v>
      </c>
      <c r="C50" s="8" t="s">
        <v>63</v>
      </c>
      <c r="D50" s="177">
        <v>1.36</v>
      </c>
      <c r="E50" s="177">
        <v>1.04</v>
      </c>
      <c r="F50" s="177">
        <v>0.42</v>
      </c>
      <c r="G50" s="177">
        <v>21486449.059999999</v>
      </c>
      <c r="H50" s="177">
        <v>17164051.260000002</v>
      </c>
      <c r="I50" s="22">
        <v>2</v>
      </c>
      <c r="J50" s="174">
        <v>1.65</v>
      </c>
      <c r="K50" s="174">
        <v>1.3</v>
      </c>
      <c r="L50" s="174">
        <v>0.55000000000000004</v>
      </c>
      <c r="M50" s="174">
        <v>35474438.439999998</v>
      </c>
      <c r="N50" s="174">
        <v>20445246.199999999</v>
      </c>
      <c r="O50" s="175">
        <v>1</v>
      </c>
      <c r="P50" s="182">
        <f t="shared" si="0"/>
        <v>1</v>
      </c>
      <c r="Q50" s="191"/>
    </row>
    <row r="51" spans="1:17">
      <c r="A51" s="22">
        <v>43</v>
      </c>
      <c r="B51" s="8" t="s">
        <v>4</v>
      </c>
      <c r="C51" s="8" t="s">
        <v>64</v>
      </c>
      <c r="D51" s="177">
        <v>2.5</v>
      </c>
      <c r="E51" s="177">
        <v>2.14</v>
      </c>
      <c r="F51" s="177">
        <v>1.32</v>
      </c>
      <c r="G51" s="177">
        <v>14443454.810000001</v>
      </c>
      <c r="H51" s="177">
        <v>-610017.07999999996</v>
      </c>
      <c r="I51" s="22">
        <v>1</v>
      </c>
      <c r="J51" s="174">
        <v>1.6</v>
      </c>
      <c r="K51" s="174">
        <v>1.36</v>
      </c>
      <c r="L51" s="174">
        <v>1.07</v>
      </c>
      <c r="M51" s="174">
        <v>9292305.9299999997</v>
      </c>
      <c r="N51" s="174">
        <v>271462.87</v>
      </c>
      <c r="O51" s="175">
        <v>0</v>
      </c>
      <c r="P51" s="182">
        <f t="shared" si="0"/>
        <v>1</v>
      </c>
      <c r="Q51" s="191"/>
    </row>
    <row r="52" spans="1:17">
      <c r="A52" s="22">
        <v>44</v>
      </c>
      <c r="B52" s="8" t="s">
        <v>4</v>
      </c>
      <c r="C52" s="8" t="s">
        <v>65</v>
      </c>
      <c r="D52" s="177">
        <v>0.94</v>
      </c>
      <c r="E52" s="177">
        <v>0.77</v>
      </c>
      <c r="F52" s="177">
        <v>0.37</v>
      </c>
      <c r="G52" s="177">
        <v>-2075027.08</v>
      </c>
      <c r="H52" s="177">
        <v>3148387.72</v>
      </c>
      <c r="I52" s="22">
        <v>6</v>
      </c>
      <c r="J52" s="174">
        <v>1</v>
      </c>
      <c r="K52" s="174">
        <v>0.78</v>
      </c>
      <c r="L52" s="174">
        <v>0.39</v>
      </c>
      <c r="M52" s="174">
        <v>42792.43</v>
      </c>
      <c r="N52" s="174">
        <v>6608453.6900000004</v>
      </c>
      <c r="O52" s="175">
        <v>3</v>
      </c>
      <c r="P52" s="182">
        <f t="shared" si="0"/>
        <v>3</v>
      </c>
      <c r="Q52" s="191"/>
    </row>
    <row r="53" spans="1:17">
      <c r="A53" s="22">
        <v>45</v>
      </c>
      <c r="B53" s="8" t="s">
        <v>4</v>
      </c>
      <c r="C53" s="8" t="s">
        <v>66</v>
      </c>
      <c r="D53" s="177">
        <v>0.64</v>
      </c>
      <c r="E53" s="177">
        <v>0.39</v>
      </c>
      <c r="F53" s="177">
        <v>0.15</v>
      </c>
      <c r="G53" s="177">
        <v>-15099371.41</v>
      </c>
      <c r="H53" s="177">
        <v>4057143.82</v>
      </c>
      <c r="I53" s="22">
        <v>6</v>
      </c>
      <c r="J53" s="174">
        <v>0.6</v>
      </c>
      <c r="K53" s="174">
        <v>0.34</v>
      </c>
      <c r="L53" s="174">
        <v>0.1</v>
      </c>
      <c r="M53" s="174">
        <v>-17493253.350000001</v>
      </c>
      <c r="N53" s="174">
        <v>5872180.4100000001</v>
      </c>
      <c r="O53" s="175">
        <v>6</v>
      </c>
      <c r="P53" s="182">
        <f t="shared" si="0"/>
        <v>0</v>
      </c>
      <c r="Q53" s="191"/>
    </row>
    <row r="54" spans="1:17">
      <c r="A54" s="22">
        <v>46</v>
      </c>
      <c r="B54" s="8" t="s">
        <v>4</v>
      </c>
      <c r="C54" s="8" t="s">
        <v>67</v>
      </c>
      <c r="D54" s="177">
        <v>2.2599999999999998</v>
      </c>
      <c r="E54" s="177">
        <v>1.96</v>
      </c>
      <c r="F54" s="177">
        <v>1.35</v>
      </c>
      <c r="G54" s="177">
        <v>11694763.75</v>
      </c>
      <c r="H54" s="177">
        <v>-1838637.25</v>
      </c>
      <c r="I54" s="22">
        <v>1</v>
      </c>
      <c r="J54" s="174">
        <v>1.89</v>
      </c>
      <c r="K54" s="174">
        <v>1.64</v>
      </c>
      <c r="L54" s="174">
        <v>1.37</v>
      </c>
      <c r="M54" s="174">
        <v>11826516.43</v>
      </c>
      <c r="N54" s="174">
        <v>830412.28</v>
      </c>
      <c r="O54" s="175">
        <v>0</v>
      </c>
      <c r="P54" s="182">
        <f t="shared" si="0"/>
        <v>1</v>
      </c>
      <c r="Q54" s="191"/>
    </row>
    <row r="55" spans="1:17">
      <c r="A55" s="22">
        <v>47</v>
      </c>
      <c r="B55" s="8" t="s">
        <v>4</v>
      </c>
      <c r="C55" s="8" t="s">
        <v>68</v>
      </c>
      <c r="D55" s="177">
        <v>1.33</v>
      </c>
      <c r="E55" s="177">
        <v>1.21</v>
      </c>
      <c r="F55" s="177">
        <v>0.86</v>
      </c>
      <c r="G55" s="177">
        <v>4338837.7699999996</v>
      </c>
      <c r="H55" s="177">
        <v>-3948137.18</v>
      </c>
      <c r="I55" s="22">
        <v>2</v>
      </c>
      <c r="J55" s="174">
        <v>1.1000000000000001</v>
      </c>
      <c r="K55" s="174">
        <v>0.95</v>
      </c>
      <c r="L55" s="174">
        <v>0.66</v>
      </c>
      <c r="M55" s="174">
        <v>1427048.14</v>
      </c>
      <c r="N55" s="174">
        <v>-741373.69</v>
      </c>
      <c r="O55" s="175">
        <v>4</v>
      </c>
      <c r="P55" s="182">
        <f t="shared" si="0"/>
        <v>-2</v>
      </c>
      <c r="Q55" s="191"/>
    </row>
    <row r="56" spans="1:17">
      <c r="A56" s="22">
        <v>48</v>
      </c>
      <c r="B56" s="8" t="s">
        <v>4</v>
      </c>
      <c r="C56" s="8" t="s">
        <v>69</v>
      </c>
      <c r="D56" s="177">
        <v>0.95</v>
      </c>
      <c r="E56" s="177">
        <v>0.8</v>
      </c>
      <c r="F56" s="177">
        <v>0.42</v>
      </c>
      <c r="G56" s="177">
        <v>-824604.14</v>
      </c>
      <c r="H56" s="177">
        <v>1588219.79</v>
      </c>
      <c r="I56" s="22">
        <v>6</v>
      </c>
      <c r="J56" s="174">
        <v>0.91</v>
      </c>
      <c r="K56" s="174">
        <v>0.74</v>
      </c>
      <c r="L56" s="174">
        <v>0.45</v>
      </c>
      <c r="M56" s="174">
        <v>-1856987.66</v>
      </c>
      <c r="N56" s="174">
        <v>2929256.54</v>
      </c>
      <c r="O56" s="175">
        <v>6</v>
      </c>
      <c r="P56" s="182">
        <f t="shared" si="0"/>
        <v>0</v>
      </c>
      <c r="Q56" s="191"/>
    </row>
    <row r="57" spans="1:17">
      <c r="A57" s="22">
        <v>49</v>
      </c>
      <c r="B57" s="8" t="s">
        <v>4</v>
      </c>
      <c r="C57" s="8" t="s">
        <v>70</v>
      </c>
      <c r="D57" s="177">
        <v>1.2</v>
      </c>
      <c r="E57" s="177">
        <v>1.03</v>
      </c>
      <c r="F57" s="177">
        <v>0.8</v>
      </c>
      <c r="G57" s="177">
        <v>4475227.8</v>
      </c>
      <c r="H57" s="177">
        <v>-5566604.3700000001</v>
      </c>
      <c r="I57" s="22">
        <v>2</v>
      </c>
      <c r="J57" s="174">
        <v>1.3</v>
      </c>
      <c r="K57" s="174">
        <v>1.08</v>
      </c>
      <c r="L57" s="174">
        <v>0.89</v>
      </c>
      <c r="M57" s="174">
        <v>8019635.7300000004</v>
      </c>
      <c r="N57" s="174">
        <v>6651951.8899999997</v>
      </c>
      <c r="O57" s="175">
        <v>1</v>
      </c>
      <c r="P57" s="182">
        <f t="shared" si="0"/>
        <v>1</v>
      </c>
      <c r="Q57" s="191"/>
    </row>
    <row r="58" spans="1:17">
      <c r="A58" s="22">
        <v>50</v>
      </c>
      <c r="B58" s="8" t="s">
        <v>4</v>
      </c>
      <c r="C58" s="8" t="s">
        <v>71</v>
      </c>
      <c r="D58" s="177">
        <v>2.95</v>
      </c>
      <c r="E58" s="177">
        <v>2.61</v>
      </c>
      <c r="F58" s="177">
        <v>1.94</v>
      </c>
      <c r="G58" s="177">
        <v>14468974.17</v>
      </c>
      <c r="H58" s="177">
        <v>1051366.33</v>
      </c>
      <c r="I58" s="22">
        <v>0</v>
      </c>
      <c r="J58" s="174">
        <v>3.29</v>
      </c>
      <c r="K58" s="174">
        <v>2.83</v>
      </c>
      <c r="L58" s="174">
        <v>2.2400000000000002</v>
      </c>
      <c r="M58" s="174">
        <v>15556828.369999999</v>
      </c>
      <c r="N58" s="174">
        <v>6073091.2300000004</v>
      </c>
      <c r="O58" s="175">
        <v>0</v>
      </c>
      <c r="P58" s="182">
        <v>1</v>
      </c>
      <c r="Q58" s="191"/>
    </row>
    <row r="59" spans="1:17">
      <c r="A59" s="22">
        <v>51</v>
      </c>
      <c r="B59" s="8" t="s">
        <v>4</v>
      </c>
      <c r="C59" s="8" t="s">
        <v>72</v>
      </c>
      <c r="D59" s="177">
        <v>1.81</v>
      </c>
      <c r="E59" s="177">
        <v>1.5</v>
      </c>
      <c r="F59" s="177">
        <v>0.8</v>
      </c>
      <c r="G59" s="177">
        <v>77980231.319999993</v>
      </c>
      <c r="H59" s="177">
        <v>-10421438.560000001</v>
      </c>
      <c r="I59" s="22">
        <v>1</v>
      </c>
      <c r="J59" s="174">
        <v>1.48</v>
      </c>
      <c r="K59" s="174">
        <v>1.1100000000000001</v>
      </c>
      <c r="L59" s="174">
        <v>0.64</v>
      </c>
      <c r="M59" s="174">
        <v>50284411.149999999</v>
      </c>
      <c r="N59" s="174">
        <v>-3986430.45</v>
      </c>
      <c r="O59" s="175">
        <v>3</v>
      </c>
      <c r="P59" s="182">
        <f t="shared" si="0"/>
        <v>-2</v>
      </c>
      <c r="Q59" s="191"/>
    </row>
    <row r="60" spans="1:17">
      <c r="A60" s="22">
        <v>52</v>
      </c>
      <c r="B60" s="8" t="s">
        <v>4</v>
      </c>
      <c r="C60" s="8" t="s">
        <v>73</v>
      </c>
      <c r="D60" s="177">
        <v>0.95</v>
      </c>
      <c r="E60" s="177">
        <v>0.76</v>
      </c>
      <c r="F60" s="177">
        <v>0.39</v>
      </c>
      <c r="G60" s="177">
        <v>-781886.53</v>
      </c>
      <c r="H60" s="177">
        <v>1702665.86</v>
      </c>
      <c r="I60" s="22">
        <v>5</v>
      </c>
      <c r="J60" s="174">
        <v>1.17</v>
      </c>
      <c r="K60" s="174">
        <v>0.99</v>
      </c>
      <c r="L60" s="174">
        <v>0.69</v>
      </c>
      <c r="M60" s="174">
        <v>3492737.65</v>
      </c>
      <c r="N60" s="174">
        <v>10623020.220000001</v>
      </c>
      <c r="O60" s="175">
        <v>3</v>
      </c>
      <c r="P60" s="182">
        <f t="shared" si="0"/>
        <v>2</v>
      </c>
      <c r="Q60" s="191"/>
    </row>
    <row r="61" spans="1:17">
      <c r="A61" s="28"/>
      <c r="B61" s="29" t="s">
        <v>224</v>
      </c>
      <c r="C61" s="29"/>
      <c r="D61" s="178"/>
      <c r="E61" s="178"/>
      <c r="F61" s="178"/>
      <c r="G61" s="178"/>
      <c r="H61" s="178"/>
      <c r="I61" s="28"/>
      <c r="J61" s="174"/>
      <c r="K61" s="174"/>
      <c r="L61" s="174"/>
      <c r="M61" s="174"/>
      <c r="N61" s="174"/>
      <c r="O61" s="184"/>
      <c r="P61" s="185">
        <f>SUM(P43:P60)</f>
        <v>10</v>
      </c>
      <c r="Q61" s="192">
        <f>P61/18</f>
        <v>0.55555555555555558</v>
      </c>
    </row>
    <row r="62" spans="1:17">
      <c r="A62" s="22">
        <v>53</v>
      </c>
      <c r="B62" s="8" t="s">
        <v>5</v>
      </c>
      <c r="C62" s="8" t="s">
        <v>75</v>
      </c>
      <c r="D62" s="177">
        <v>2.08</v>
      </c>
      <c r="E62" s="177">
        <v>1.91</v>
      </c>
      <c r="F62" s="177">
        <v>1.42</v>
      </c>
      <c r="G62" s="177">
        <v>253570461.5</v>
      </c>
      <c r="H62" s="177">
        <v>159819242.25999999</v>
      </c>
      <c r="I62" s="22">
        <v>0</v>
      </c>
      <c r="J62" s="174">
        <v>3.37</v>
      </c>
      <c r="K62" s="174">
        <v>2.97</v>
      </c>
      <c r="L62" s="174">
        <v>2.25</v>
      </c>
      <c r="M62" s="174">
        <v>355400301.88</v>
      </c>
      <c r="N62" s="174">
        <v>74322143.810000002</v>
      </c>
      <c r="O62" s="175">
        <v>0</v>
      </c>
      <c r="P62" s="182">
        <v>1</v>
      </c>
      <c r="Q62" s="191"/>
    </row>
    <row r="63" spans="1:17">
      <c r="A63" s="22">
        <v>54</v>
      </c>
      <c r="B63" s="8" t="s">
        <v>5</v>
      </c>
      <c r="C63" s="8" t="s">
        <v>76</v>
      </c>
      <c r="D63" s="177">
        <v>1.42</v>
      </c>
      <c r="E63" s="177">
        <v>1.1299999999999999</v>
      </c>
      <c r="F63" s="177">
        <v>0.67</v>
      </c>
      <c r="G63" s="177">
        <v>19347134.960000001</v>
      </c>
      <c r="H63" s="177">
        <v>16514592.48</v>
      </c>
      <c r="I63" s="22">
        <v>2</v>
      </c>
      <c r="J63" s="174">
        <v>1.32</v>
      </c>
      <c r="K63" s="174">
        <v>1.1599999999999999</v>
      </c>
      <c r="L63" s="174">
        <v>0.67</v>
      </c>
      <c r="M63" s="174">
        <v>17882480.460000001</v>
      </c>
      <c r="N63" s="174">
        <v>13666271.4</v>
      </c>
      <c r="O63" s="175">
        <v>2</v>
      </c>
      <c r="P63" s="182">
        <f t="shared" si="0"/>
        <v>0</v>
      </c>
      <c r="Q63" s="191"/>
    </row>
    <row r="64" spans="1:17">
      <c r="A64" s="22">
        <v>55</v>
      </c>
      <c r="B64" s="8" t="s">
        <v>5</v>
      </c>
      <c r="C64" s="8" t="s">
        <v>77</v>
      </c>
      <c r="D64" s="177">
        <v>1.1000000000000001</v>
      </c>
      <c r="E64" s="177">
        <v>0.98</v>
      </c>
      <c r="F64" s="177">
        <v>0.44</v>
      </c>
      <c r="G64" s="177">
        <v>2006017.16</v>
      </c>
      <c r="H64" s="177">
        <v>5501800.3200000003</v>
      </c>
      <c r="I64" s="22">
        <v>3</v>
      </c>
      <c r="J64" s="174">
        <v>0.96</v>
      </c>
      <c r="K64" s="174">
        <v>0.8</v>
      </c>
      <c r="L64" s="174">
        <v>0.26</v>
      </c>
      <c r="M64" s="174">
        <v>-831896.42</v>
      </c>
      <c r="N64" s="174">
        <v>-203761.67</v>
      </c>
      <c r="O64" s="175">
        <v>7</v>
      </c>
      <c r="P64" s="182">
        <f t="shared" si="0"/>
        <v>-4</v>
      </c>
      <c r="Q64" s="191"/>
    </row>
    <row r="65" spans="1:17">
      <c r="A65" s="22">
        <v>56</v>
      </c>
      <c r="B65" s="8" t="s">
        <v>5</v>
      </c>
      <c r="C65" s="8" t="s">
        <v>78</v>
      </c>
      <c r="D65" s="177">
        <v>0.99</v>
      </c>
      <c r="E65" s="177">
        <v>0.85</v>
      </c>
      <c r="F65" s="177">
        <v>0.54</v>
      </c>
      <c r="G65" s="177">
        <v>-214985.60000000001</v>
      </c>
      <c r="H65" s="177">
        <v>5868999.2300000004</v>
      </c>
      <c r="I65" s="22">
        <v>4</v>
      </c>
      <c r="J65" s="174">
        <v>1</v>
      </c>
      <c r="K65" s="174">
        <v>0.8</v>
      </c>
      <c r="L65" s="174">
        <v>0.5</v>
      </c>
      <c r="M65" s="174">
        <v>-30100.23</v>
      </c>
      <c r="N65" s="174">
        <v>13785011.310000001</v>
      </c>
      <c r="O65" s="175">
        <v>4</v>
      </c>
      <c r="P65" s="182">
        <f t="shared" si="0"/>
        <v>0</v>
      </c>
      <c r="Q65" s="191"/>
    </row>
    <row r="66" spans="1:17">
      <c r="A66" s="22">
        <v>57</v>
      </c>
      <c r="B66" s="8" t="s">
        <v>5</v>
      </c>
      <c r="C66" s="8" t="s">
        <v>79</v>
      </c>
      <c r="D66" s="177">
        <v>0.68</v>
      </c>
      <c r="E66" s="177">
        <v>0.56000000000000005</v>
      </c>
      <c r="F66" s="177">
        <v>0.19</v>
      </c>
      <c r="G66" s="177">
        <v>-73330446.769999996</v>
      </c>
      <c r="H66" s="177">
        <v>2718293.85</v>
      </c>
      <c r="I66" s="22">
        <v>6</v>
      </c>
      <c r="J66" s="174">
        <v>0.68</v>
      </c>
      <c r="K66" s="174">
        <v>0.55000000000000004</v>
      </c>
      <c r="L66" s="174">
        <v>0.14000000000000001</v>
      </c>
      <c r="M66" s="174">
        <v>-78578942.75</v>
      </c>
      <c r="N66" s="174">
        <v>12870899.68</v>
      </c>
      <c r="O66" s="175">
        <v>6</v>
      </c>
      <c r="P66" s="182">
        <f t="shared" si="0"/>
        <v>0</v>
      </c>
      <c r="Q66" s="191"/>
    </row>
    <row r="67" spans="1:17">
      <c r="A67" s="22">
        <v>58</v>
      </c>
      <c r="B67" s="8" t="s">
        <v>5</v>
      </c>
      <c r="C67" s="8" t="s">
        <v>80</v>
      </c>
      <c r="D67" s="177">
        <v>1.56</v>
      </c>
      <c r="E67" s="177">
        <v>1.39</v>
      </c>
      <c r="F67" s="177">
        <v>0.88</v>
      </c>
      <c r="G67" s="177">
        <v>5821713.75</v>
      </c>
      <c r="H67" s="177">
        <v>-4593107.62</v>
      </c>
      <c r="I67" s="22">
        <v>1</v>
      </c>
      <c r="J67" s="174">
        <v>2.0699999999999998</v>
      </c>
      <c r="K67" s="174">
        <v>1.89</v>
      </c>
      <c r="L67" s="174">
        <v>1.52</v>
      </c>
      <c r="M67" s="174">
        <v>15404770.33</v>
      </c>
      <c r="N67" s="174">
        <v>12846448.539999999</v>
      </c>
      <c r="O67" s="175">
        <v>0</v>
      </c>
      <c r="P67" s="182">
        <f t="shared" si="0"/>
        <v>1</v>
      </c>
      <c r="Q67" s="191"/>
    </row>
    <row r="68" spans="1:17">
      <c r="A68" s="22">
        <v>59</v>
      </c>
      <c r="B68" s="8" t="s">
        <v>5</v>
      </c>
      <c r="C68" s="8" t="s">
        <v>81</v>
      </c>
      <c r="D68" s="177">
        <v>1.03</v>
      </c>
      <c r="E68" s="177">
        <v>0.99</v>
      </c>
      <c r="F68" s="177">
        <v>0.66</v>
      </c>
      <c r="G68" s="177">
        <v>395133.7</v>
      </c>
      <c r="H68" s="177">
        <v>10886169.960000001</v>
      </c>
      <c r="I68" s="22">
        <v>3</v>
      </c>
      <c r="J68" s="174">
        <v>0.63</v>
      </c>
      <c r="K68" s="174">
        <v>0.55000000000000004</v>
      </c>
      <c r="L68" s="174">
        <v>0.33</v>
      </c>
      <c r="M68" s="174">
        <v>-6898100.6799999997</v>
      </c>
      <c r="N68" s="174">
        <v>-1995410.9</v>
      </c>
      <c r="O68" s="175">
        <v>7</v>
      </c>
      <c r="P68" s="182">
        <f t="shared" si="0"/>
        <v>-4</v>
      </c>
      <c r="Q68" s="191"/>
    </row>
    <row r="69" spans="1:17">
      <c r="A69" s="22">
        <v>60</v>
      </c>
      <c r="B69" s="8" t="s">
        <v>5</v>
      </c>
      <c r="C69" s="8" t="s">
        <v>82</v>
      </c>
      <c r="D69" s="177">
        <v>1.48</v>
      </c>
      <c r="E69" s="177">
        <v>1.31</v>
      </c>
      <c r="F69" s="177">
        <v>1.01</v>
      </c>
      <c r="G69" s="177">
        <v>12652944.17</v>
      </c>
      <c r="H69" s="177">
        <v>-8655534.1199999992</v>
      </c>
      <c r="I69" s="22">
        <v>2</v>
      </c>
      <c r="J69" s="174">
        <v>1.28</v>
      </c>
      <c r="K69" s="174">
        <v>1.1399999999999999</v>
      </c>
      <c r="L69" s="174">
        <v>1.02</v>
      </c>
      <c r="M69" s="174">
        <v>10240989.85</v>
      </c>
      <c r="N69" s="174">
        <v>4640136.26</v>
      </c>
      <c r="O69" s="175">
        <v>1</v>
      </c>
      <c r="P69" s="182">
        <f t="shared" si="0"/>
        <v>1</v>
      </c>
      <c r="Q69" s="191"/>
    </row>
    <row r="70" spans="1:17">
      <c r="A70" s="22">
        <v>61</v>
      </c>
      <c r="B70" s="8" t="s">
        <v>5</v>
      </c>
      <c r="C70" s="8" t="s">
        <v>83</v>
      </c>
      <c r="D70" s="177">
        <v>1.64</v>
      </c>
      <c r="E70" s="177">
        <v>1.41</v>
      </c>
      <c r="F70" s="177">
        <v>0.9</v>
      </c>
      <c r="G70" s="177">
        <v>6374991.9000000004</v>
      </c>
      <c r="H70" s="177">
        <v>-1262681.6599999999</v>
      </c>
      <c r="I70" s="22">
        <v>1</v>
      </c>
      <c r="J70" s="174">
        <v>1.22</v>
      </c>
      <c r="K70" s="174">
        <v>1.07</v>
      </c>
      <c r="L70" s="174">
        <v>0.78</v>
      </c>
      <c r="M70" s="174">
        <v>3615709.04</v>
      </c>
      <c r="N70" s="174">
        <v>3264458.04</v>
      </c>
      <c r="O70" s="175">
        <v>2</v>
      </c>
      <c r="P70" s="182">
        <f t="shared" si="0"/>
        <v>-1</v>
      </c>
      <c r="Q70" s="191"/>
    </row>
    <row r="71" spans="1:17">
      <c r="A71" s="28"/>
      <c r="B71" s="29" t="s">
        <v>225</v>
      </c>
      <c r="C71" s="29"/>
      <c r="D71" s="178"/>
      <c r="E71" s="178"/>
      <c r="F71" s="178"/>
      <c r="G71" s="178"/>
      <c r="H71" s="178"/>
      <c r="I71" s="28"/>
      <c r="J71" s="174"/>
      <c r="K71" s="174"/>
      <c r="L71" s="174"/>
      <c r="M71" s="174"/>
      <c r="N71" s="174"/>
      <c r="O71" s="184"/>
      <c r="P71" s="185">
        <f>SUM(P62:P70)</f>
        <v>-6</v>
      </c>
      <c r="Q71" s="192">
        <f>P71/9</f>
        <v>-0.66666666666666663</v>
      </c>
    </row>
    <row r="72" spans="1:17">
      <c r="A72" s="22">
        <v>62</v>
      </c>
      <c r="B72" s="8" t="s">
        <v>6</v>
      </c>
      <c r="C72" s="8" t="s">
        <v>85</v>
      </c>
      <c r="D72" s="177">
        <v>1.29</v>
      </c>
      <c r="E72" s="177">
        <v>1.08</v>
      </c>
      <c r="F72" s="177">
        <v>0.5</v>
      </c>
      <c r="G72" s="177">
        <v>55591839.43</v>
      </c>
      <c r="H72" s="177">
        <v>-24812197.809999999</v>
      </c>
      <c r="I72" s="22">
        <v>3</v>
      </c>
      <c r="J72" s="174">
        <v>1.47</v>
      </c>
      <c r="K72" s="174">
        <v>1.25</v>
      </c>
      <c r="L72" s="174">
        <v>0.64</v>
      </c>
      <c r="M72" s="174">
        <v>77125307.459999993</v>
      </c>
      <c r="N72" s="174">
        <v>17733317.440000001</v>
      </c>
      <c r="O72" s="175">
        <v>2</v>
      </c>
      <c r="P72" s="182">
        <f t="shared" ref="P72:P99" si="1">I72-O72</f>
        <v>1</v>
      </c>
      <c r="Q72" s="191"/>
    </row>
    <row r="73" spans="1:17">
      <c r="A73" s="22">
        <v>63</v>
      </c>
      <c r="B73" s="8" t="s">
        <v>6</v>
      </c>
      <c r="C73" s="8" t="s">
        <v>86</v>
      </c>
      <c r="D73" s="177">
        <v>1.01</v>
      </c>
      <c r="E73" s="177">
        <v>0.91</v>
      </c>
      <c r="F73" s="177">
        <v>0.65</v>
      </c>
      <c r="G73" s="177">
        <v>583478.47</v>
      </c>
      <c r="H73" s="177">
        <v>1190941.58</v>
      </c>
      <c r="I73" s="22">
        <v>3</v>
      </c>
      <c r="J73" s="174">
        <v>0.92</v>
      </c>
      <c r="K73" s="174">
        <v>0.78</v>
      </c>
      <c r="L73" s="174">
        <v>0.55000000000000004</v>
      </c>
      <c r="M73" s="174">
        <v>-3716183.72</v>
      </c>
      <c r="N73" s="174">
        <v>3648153.98</v>
      </c>
      <c r="O73" s="175">
        <v>6</v>
      </c>
      <c r="P73" s="182">
        <f t="shared" si="1"/>
        <v>-3</v>
      </c>
      <c r="Q73" s="191"/>
    </row>
    <row r="74" spans="1:17">
      <c r="A74" s="22">
        <v>64</v>
      </c>
      <c r="B74" s="8" t="s">
        <v>6</v>
      </c>
      <c r="C74" s="8" t="s">
        <v>87</v>
      </c>
      <c r="D74" s="177">
        <v>0.93</v>
      </c>
      <c r="E74" s="177">
        <v>0.78</v>
      </c>
      <c r="F74" s="177">
        <v>0.41</v>
      </c>
      <c r="G74" s="177">
        <v>-2715887.06</v>
      </c>
      <c r="H74" s="177">
        <v>9433874.3100000005</v>
      </c>
      <c r="I74" s="22">
        <v>5</v>
      </c>
      <c r="J74" s="174">
        <v>0.96</v>
      </c>
      <c r="K74" s="174">
        <v>0.81</v>
      </c>
      <c r="L74" s="174">
        <v>0.62</v>
      </c>
      <c r="M74" s="174">
        <v>-1700599.07</v>
      </c>
      <c r="N74" s="174">
        <v>4716957.82</v>
      </c>
      <c r="O74" s="175">
        <v>5</v>
      </c>
      <c r="P74" s="182">
        <f t="shared" si="1"/>
        <v>0</v>
      </c>
      <c r="Q74" s="191"/>
    </row>
    <row r="75" spans="1:17">
      <c r="A75" s="22">
        <v>65</v>
      </c>
      <c r="B75" s="8" t="s">
        <v>6</v>
      </c>
      <c r="C75" s="8" t="s">
        <v>88</v>
      </c>
      <c r="D75" s="177">
        <v>0.9</v>
      </c>
      <c r="E75" s="177">
        <v>0.75</v>
      </c>
      <c r="F75" s="177">
        <v>0.4</v>
      </c>
      <c r="G75" s="177">
        <v>-4099895.37</v>
      </c>
      <c r="H75" s="177">
        <v>579507.06999999995</v>
      </c>
      <c r="I75" s="22">
        <v>6</v>
      </c>
      <c r="J75" s="174">
        <v>1</v>
      </c>
      <c r="K75" s="174">
        <v>0.78</v>
      </c>
      <c r="L75" s="174">
        <v>0.48</v>
      </c>
      <c r="M75" s="174">
        <v>-198051.51</v>
      </c>
      <c r="N75" s="174">
        <v>13451466.289999999</v>
      </c>
      <c r="O75" s="175">
        <v>4</v>
      </c>
      <c r="P75" s="182">
        <f t="shared" si="1"/>
        <v>2</v>
      </c>
      <c r="Q75" s="191"/>
    </row>
    <row r="76" spans="1:17">
      <c r="A76" s="22">
        <v>66</v>
      </c>
      <c r="B76" s="8" t="s">
        <v>6</v>
      </c>
      <c r="C76" s="8" t="s">
        <v>89</v>
      </c>
      <c r="D76" s="177">
        <v>1.1399999999999999</v>
      </c>
      <c r="E76" s="177">
        <v>0.86</v>
      </c>
      <c r="F76" s="177">
        <v>0.48</v>
      </c>
      <c r="G76" s="177">
        <v>3576392.89</v>
      </c>
      <c r="H76" s="177">
        <v>5461957.3899999997</v>
      </c>
      <c r="I76" s="22">
        <v>3</v>
      </c>
      <c r="J76" s="174">
        <v>1.1499999999999999</v>
      </c>
      <c r="K76" s="174">
        <v>0.79</v>
      </c>
      <c r="L76" s="174">
        <v>0.49</v>
      </c>
      <c r="M76" s="174">
        <v>3978072.56</v>
      </c>
      <c r="N76" s="174">
        <v>2375008.29</v>
      </c>
      <c r="O76" s="175">
        <v>3</v>
      </c>
      <c r="P76" s="182">
        <f t="shared" si="1"/>
        <v>0</v>
      </c>
      <c r="Q76" s="191"/>
    </row>
    <row r="77" spans="1:17">
      <c r="A77" s="22">
        <v>67</v>
      </c>
      <c r="B77" s="8" t="s">
        <v>6</v>
      </c>
      <c r="C77" s="8" t="s">
        <v>90</v>
      </c>
      <c r="D77" s="177">
        <v>1.02</v>
      </c>
      <c r="E77" s="177">
        <v>0.78</v>
      </c>
      <c r="F77" s="177">
        <v>0.4</v>
      </c>
      <c r="G77" s="177">
        <v>488966.76</v>
      </c>
      <c r="H77" s="177">
        <v>9667380.4199999999</v>
      </c>
      <c r="I77" s="22">
        <v>3</v>
      </c>
      <c r="J77" s="174">
        <v>0.95</v>
      </c>
      <c r="K77" s="174">
        <v>0.73</v>
      </c>
      <c r="L77" s="174">
        <v>0.48</v>
      </c>
      <c r="M77" s="174">
        <v>-1782835.24</v>
      </c>
      <c r="N77" s="174">
        <v>11612122.83</v>
      </c>
      <c r="O77" s="175">
        <v>4</v>
      </c>
      <c r="P77" s="182">
        <f t="shared" si="1"/>
        <v>-1</v>
      </c>
      <c r="Q77" s="191"/>
    </row>
    <row r="78" spans="1:17">
      <c r="A78" s="28"/>
      <c r="B78" s="29" t="s">
        <v>226</v>
      </c>
      <c r="C78" s="29"/>
      <c r="D78" s="178"/>
      <c r="E78" s="178"/>
      <c r="F78" s="178"/>
      <c r="G78" s="178"/>
      <c r="H78" s="178"/>
      <c r="I78" s="193"/>
      <c r="J78" s="184"/>
      <c r="K78" s="184"/>
      <c r="L78" s="184"/>
      <c r="M78" s="184"/>
      <c r="N78" s="184"/>
      <c r="O78" s="184"/>
      <c r="P78" s="185">
        <f>SUM(P72:P77)</f>
        <v>-1</v>
      </c>
      <c r="Q78" s="192">
        <f>P78/6</f>
        <v>-0.16666666666666666</v>
      </c>
    </row>
    <row r="79" spans="1:17">
      <c r="A79" s="22">
        <v>68</v>
      </c>
      <c r="B79" s="8" t="s">
        <v>7</v>
      </c>
      <c r="C79" s="8" t="s">
        <v>92</v>
      </c>
      <c r="D79" s="177">
        <v>3.9</v>
      </c>
      <c r="E79" s="177">
        <v>3.46</v>
      </c>
      <c r="F79" s="177">
        <v>2.1800000000000002</v>
      </c>
      <c r="G79" s="177">
        <v>1100888794.2</v>
      </c>
      <c r="H79" s="177">
        <v>-82001174.129999995</v>
      </c>
      <c r="I79" s="22">
        <v>1</v>
      </c>
      <c r="J79" s="174">
        <v>3.29</v>
      </c>
      <c r="K79" s="174">
        <v>2.81</v>
      </c>
      <c r="L79" s="174">
        <v>1.4</v>
      </c>
      <c r="M79" s="174">
        <v>1001844109.47</v>
      </c>
      <c r="N79" s="174">
        <v>-13470882.369999999</v>
      </c>
      <c r="O79" s="175">
        <v>1</v>
      </c>
      <c r="P79" s="182">
        <f t="shared" si="1"/>
        <v>0</v>
      </c>
      <c r="Q79" s="191"/>
    </row>
    <row r="80" spans="1:17">
      <c r="A80" s="22">
        <v>69</v>
      </c>
      <c r="B80" s="8" t="s">
        <v>7</v>
      </c>
      <c r="C80" s="8" t="s">
        <v>93</v>
      </c>
      <c r="D80" s="177">
        <v>1.1200000000000001</v>
      </c>
      <c r="E80" s="177">
        <v>0.97</v>
      </c>
      <c r="F80" s="177">
        <v>0.66</v>
      </c>
      <c r="G80" s="177">
        <v>3302898.92</v>
      </c>
      <c r="H80" s="177">
        <v>3139208.34</v>
      </c>
      <c r="I80" s="22">
        <v>3</v>
      </c>
      <c r="J80" s="174">
        <v>1.01</v>
      </c>
      <c r="K80" s="174">
        <v>0.84</v>
      </c>
      <c r="L80" s="174">
        <v>0.64</v>
      </c>
      <c r="M80" s="174">
        <v>207459.9</v>
      </c>
      <c r="N80" s="174">
        <v>-958778.01</v>
      </c>
      <c r="O80" s="175">
        <v>6</v>
      </c>
      <c r="P80" s="182">
        <f t="shared" si="1"/>
        <v>-3</v>
      </c>
      <c r="Q80" s="191"/>
    </row>
    <row r="81" spans="1:17">
      <c r="A81" s="22">
        <v>70</v>
      </c>
      <c r="B81" s="8" t="s">
        <v>7</v>
      </c>
      <c r="C81" s="8" t="s">
        <v>94</v>
      </c>
      <c r="D81" s="177">
        <v>1.03</v>
      </c>
      <c r="E81" s="177">
        <v>0.82</v>
      </c>
      <c r="F81" s="177">
        <v>0.46</v>
      </c>
      <c r="G81" s="177">
        <v>633684.73</v>
      </c>
      <c r="H81" s="177">
        <v>5292081.63</v>
      </c>
      <c r="I81" s="22">
        <v>3</v>
      </c>
      <c r="J81" s="174">
        <v>1.1100000000000001</v>
      </c>
      <c r="K81" s="174">
        <v>0.92</v>
      </c>
      <c r="L81" s="174">
        <v>0.57999999999999996</v>
      </c>
      <c r="M81" s="174">
        <v>2719150.46</v>
      </c>
      <c r="N81" s="174">
        <v>2122510.66</v>
      </c>
      <c r="O81" s="175">
        <v>3</v>
      </c>
      <c r="P81" s="182">
        <f t="shared" si="1"/>
        <v>0</v>
      </c>
      <c r="Q81" s="191"/>
    </row>
    <row r="82" spans="1:17">
      <c r="A82" s="22">
        <v>71</v>
      </c>
      <c r="B82" s="8" t="s">
        <v>7</v>
      </c>
      <c r="C82" s="8" t="s">
        <v>95</v>
      </c>
      <c r="D82" s="177">
        <v>0.86</v>
      </c>
      <c r="E82" s="177">
        <v>0.71</v>
      </c>
      <c r="F82" s="177">
        <v>0.24</v>
      </c>
      <c r="G82" s="177">
        <v>-19674894.690000001</v>
      </c>
      <c r="H82" s="177">
        <v>97787661.480000004</v>
      </c>
      <c r="I82" s="22">
        <v>4</v>
      </c>
      <c r="J82" s="174">
        <v>0.99</v>
      </c>
      <c r="K82" s="174">
        <v>0.75</v>
      </c>
      <c r="L82" s="174">
        <v>0.24</v>
      </c>
      <c r="M82" s="174">
        <v>-778575.26</v>
      </c>
      <c r="N82" s="174">
        <v>26636719.719999999</v>
      </c>
      <c r="O82" s="175">
        <v>4</v>
      </c>
      <c r="P82" s="182">
        <f t="shared" si="1"/>
        <v>0</v>
      </c>
      <c r="Q82" s="191"/>
    </row>
    <row r="83" spans="1:17">
      <c r="A83" s="22">
        <v>72</v>
      </c>
      <c r="B83" s="8" t="s">
        <v>7</v>
      </c>
      <c r="C83" s="8" t="s">
        <v>96</v>
      </c>
      <c r="D83" s="177">
        <v>0.73</v>
      </c>
      <c r="E83" s="177">
        <v>0.51</v>
      </c>
      <c r="F83" s="177">
        <v>0.33</v>
      </c>
      <c r="G83" s="177">
        <v>-2122087.14</v>
      </c>
      <c r="H83" s="177">
        <v>8094038.6699999999</v>
      </c>
      <c r="I83" s="22">
        <v>5</v>
      </c>
      <c r="J83" s="174">
        <v>1.71</v>
      </c>
      <c r="K83" s="174">
        <v>1.43</v>
      </c>
      <c r="L83" s="174">
        <v>1.27</v>
      </c>
      <c r="M83" s="174">
        <v>3471743.92</v>
      </c>
      <c r="N83" s="174">
        <v>7366069.79</v>
      </c>
      <c r="O83" s="175">
        <v>0</v>
      </c>
      <c r="P83" s="182">
        <f t="shared" si="1"/>
        <v>5</v>
      </c>
      <c r="Q83" s="191"/>
    </row>
    <row r="84" spans="1:17">
      <c r="A84" s="22">
        <v>73</v>
      </c>
      <c r="B84" s="8" t="s">
        <v>7</v>
      </c>
      <c r="C84" s="8" t="s">
        <v>97</v>
      </c>
      <c r="D84" s="177">
        <v>1.73</v>
      </c>
      <c r="E84" s="177">
        <v>1.56</v>
      </c>
      <c r="F84" s="177">
        <v>1.1499999999999999</v>
      </c>
      <c r="G84" s="177">
        <v>12879779.98</v>
      </c>
      <c r="H84" s="177">
        <v>4093663.77</v>
      </c>
      <c r="I84" s="22">
        <v>0</v>
      </c>
      <c r="J84" s="174">
        <v>1.43</v>
      </c>
      <c r="K84" s="174">
        <v>1.26</v>
      </c>
      <c r="L84" s="174">
        <v>0.86</v>
      </c>
      <c r="M84" s="174">
        <v>7530540.7300000004</v>
      </c>
      <c r="N84" s="174">
        <v>-2453773.46</v>
      </c>
      <c r="O84" s="175">
        <v>2</v>
      </c>
      <c r="P84" s="182">
        <f t="shared" si="1"/>
        <v>-2</v>
      </c>
      <c r="Q84" s="191"/>
    </row>
    <row r="85" spans="1:17">
      <c r="A85" s="22">
        <v>74</v>
      </c>
      <c r="B85" s="8" t="s">
        <v>7</v>
      </c>
      <c r="C85" s="8" t="s">
        <v>98</v>
      </c>
      <c r="D85" s="177">
        <v>0.86</v>
      </c>
      <c r="E85" s="177">
        <v>0.76</v>
      </c>
      <c r="F85" s="177">
        <v>0.43</v>
      </c>
      <c r="G85" s="177">
        <v>-9641986.5299999993</v>
      </c>
      <c r="H85" s="177">
        <v>15561606.02</v>
      </c>
      <c r="I85" s="22">
        <v>6</v>
      </c>
      <c r="J85" s="174">
        <v>0.86</v>
      </c>
      <c r="K85" s="174">
        <v>0.71</v>
      </c>
      <c r="L85" s="174">
        <v>0.46</v>
      </c>
      <c r="M85" s="174">
        <v>-10626279.07</v>
      </c>
      <c r="N85" s="174">
        <v>2465662.86</v>
      </c>
      <c r="O85" s="175">
        <v>6</v>
      </c>
      <c r="P85" s="182">
        <f t="shared" si="1"/>
        <v>0</v>
      </c>
      <c r="Q85" s="191"/>
    </row>
    <row r="86" spans="1:17">
      <c r="A86" s="22">
        <v>75</v>
      </c>
      <c r="B86" s="8" t="s">
        <v>7</v>
      </c>
      <c r="C86" s="8" t="s">
        <v>99</v>
      </c>
      <c r="D86" s="177">
        <v>1.27</v>
      </c>
      <c r="E86" s="177">
        <v>1.01</v>
      </c>
      <c r="F86" s="177">
        <v>0.56999999999999995</v>
      </c>
      <c r="G86" s="177">
        <v>3485877.76</v>
      </c>
      <c r="H86" s="177">
        <v>-2627926.36</v>
      </c>
      <c r="I86" s="22">
        <v>3</v>
      </c>
      <c r="J86" s="174">
        <v>1.39</v>
      </c>
      <c r="K86" s="174">
        <v>1.1000000000000001</v>
      </c>
      <c r="L86" s="174">
        <v>0.73</v>
      </c>
      <c r="M86" s="174">
        <v>4923214.78</v>
      </c>
      <c r="N86" s="174">
        <v>6520120.8099999996</v>
      </c>
      <c r="O86" s="175">
        <v>2</v>
      </c>
      <c r="P86" s="182">
        <f t="shared" si="1"/>
        <v>1</v>
      </c>
      <c r="Q86" s="191"/>
    </row>
    <row r="87" spans="1:17">
      <c r="A87" s="22">
        <v>76</v>
      </c>
      <c r="B87" s="8" t="s">
        <v>7</v>
      </c>
      <c r="C87" s="8" t="s">
        <v>100</v>
      </c>
      <c r="D87" s="177">
        <v>1.08</v>
      </c>
      <c r="E87" s="177">
        <v>0.96</v>
      </c>
      <c r="F87" s="177">
        <v>0.75</v>
      </c>
      <c r="G87" s="177">
        <v>1475098.69</v>
      </c>
      <c r="H87" s="177">
        <v>6367868.6299999999</v>
      </c>
      <c r="I87" s="22">
        <v>3</v>
      </c>
      <c r="J87" s="174">
        <v>1</v>
      </c>
      <c r="K87" s="174">
        <v>0.78</v>
      </c>
      <c r="L87" s="174">
        <v>0.55000000000000004</v>
      </c>
      <c r="M87" s="174">
        <v>22886.34</v>
      </c>
      <c r="N87" s="174">
        <v>3481781.59</v>
      </c>
      <c r="O87" s="175">
        <v>3</v>
      </c>
      <c r="P87" s="182">
        <f t="shared" si="1"/>
        <v>0</v>
      </c>
      <c r="Q87" s="191"/>
    </row>
    <row r="88" spans="1:17">
      <c r="A88" s="22">
        <v>77</v>
      </c>
      <c r="B88" s="8" t="s">
        <v>7</v>
      </c>
      <c r="C88" s="8" t="s">
        <v>101</v>
      </c>
      <c r="D88" s="177">
        <v>1.81</v>
      </c>
      <c r="E88" s="177">
        <v>1.61</v>
      </c>
      <c r="F88" s="177">
        <v>1.25</v>
      </c>
      <c r="G88" s="177">
        <v>12408426.369999999</v>
      </c>
      <c r="H88" s="177">
        <v>10427071.93</v>
      </c>
      <c r="I88" s="22">
        <v>0</v>
      </c>
      <c r="J88" s="174">
        <v>1.97</v>
      </c>
      <c r="K88" s="174">
        <v>1.7</v>
      </c>
      <c r="L88" s="174">
        <v>1.34</v>
      </c>
      <c r="M88" s="174">
        <v>16418370.050000001</v>
      </c>
      <c r="N88" s="174">
        <v>6160515.3099999996</v>
      </c>
      <c r="O88" s="175">
        <v>0</v>
      </c>
      <c r="P88" s="182">
        <v>1</v>
      </c>
      <c r="Q88" s="191"/>
    </row>
    <row r="89" spans="1:17">
      <c r="A89" s="22">
        <v>78</v>
      </c>
      <c r="B89" s="8" t="s">
        <v>7</v>
      </c>
      <c r="C89" s="8" t="s">
        <v>102</v>
      </c>
      <c r="D89" s="177">
        <v>1.0900000000000001</v>
      </c>
      <c r="E89" s="177">
        <v>0.79</v>
      </c>
      <c r="F89" s="177">
        <v>0.47</v>
      </c>
      <c r="G89" s="177">
        <v>2616094.11</v>
      </c>
      <c r="H89" s="177">
        <v>6247426.0899999999</v>
      </c>
      <c r="I89" s="22">
        <v>3</v>
      </c>
      <c r="J89" s="174">
        <v>1.48</v>
      </c>
      <c r="K89" s="174">
        <v>1.2</v>
      </c>
      <c r="L89" s="174">
        <v>0.68</v>
      </c>
      <c r="M89" s="174">
        <v>16074004.199999999</v>
      </c>
      <c r="N89" s="174">
        <v>10591499.449999999</v>
      </c>
      <c r="O89" s="175">
        <v>2</v>
      </c>
      <c r="P89" s="182">
        <f t="shared" si="1"/>
        <v>1</v>
      </c>
      <c r="Q89" s="191"/>
    </row>
    <row r="90" spans="1:17">
      <c r="A90" s="22">
        <v>79</v>
      </c>
      <c r="B90" s="8" t="s">
        <v>7</v>
      </c>
      <c r="C90" s="8" t="s">
        <v>103</v>
      </c>
      <c r="D90" s="177">
        <v>1.32</v>
      </c>
      <c r="E90" s="177">
        <v>1.1499999999999999</v>
      </c>
      <c r="F90" s="177">
        <v>0.72</v>
      </c>
      <c r="G90" s="177">
        <v>16897756.399999999</v>
      </c>
      <c r="H90" s="177">
        <v>31394557.960000001</v>
      </c>
      <c r="I90" s="22">
        <v>2</v>
      </c>
      <c r="J90" s="174">
        <v>1.23</v>
      </c>
      <c r="K90" s="174">
        <v>0.98</v>
      </c>
      <c r="L90" s="174">
        <v>0.62</v>
      </c>
      <c r="M90" s="174">
        <v>12249365.380000001</v>
      </c>
      <c r="N90" s="174">
        <v>-5660825.8799999999</v>
      </c>
      <c r="O90" s="175">
        <v>4</v>
      </c>
      <c r="P90" s="182">
        <f t="shared" si="1"/>
        <v>-2</v>
      </c>
      <c r="Q90" s="191"/>
    </row>
    <row r="91" spans="1:17">
      <c r="A91" s="22">
        <v>80</v>
      </c>
      <c r="B91" s="8" t="s">
        <v>7</v>
      </c>
      <c r="C91" s="8" t="s">
        <v>104</v>
      </c>
      <c r="D91" s="177">
        <v>1.94</v>
      </c>
      <c r="E91" s="177">
        <v>1.68</v>
      </c>
      <c r="F91" s="177">
        <v>1.23</v>
      </c>
      <c r="G91" s="177">
        <v>20512337.449999999</v>
      </c>
      <c r="H91" s="177">
        <v>-3567666.39</v>
      </c>
      <c r="I91" s="22">
        <v>1</v>
      </c>
      <c r="J91" s="174">
        <v>1.92</v>
      </c>
      <c r="K91" s="174">
        <v>1.69</v>
      </c>
      <c r="L91" s="174">
        <v>1.41</v>
      </c>
      <c r="M91" s="174">
        <v>27099352.210000001</v>
      </c>
      <c r="N91" s="174">
        <v>14224268.890000001</v>
      </c>
      <c r="O91" s="175">
        <v>0</v>
      </c>
      <c r="P91" s="182">
        <f t="shared" si="1"/>
        <v>1</v>
      </c>
      <c r="Q91" s="191"/>
    </row>
    <row r="92" spans="1:17">
      <c r="A92" s="22">
        <v>81</v>
      </c>
      <c r="B92" s="8" t="s">
        <v>7</v>
      </c>
      <c r="C92" s="8" t="s">
        <v>105</v>
      </c>
      <c r="D92" s="177">
        <v>2.41</v>
      </c>
      <c r="E92" s="177">
        <v>2.11</v>
      </c>
      <c r="F92" s="177">
        <v>1.47</v>
      </c>
      <c r="G92" s="177">
        <v>38986844.609999999</v>
      </c>
      <c r="H92" s="177">
        <v>46142939.920000002</v>
      </c>
      <c r="I92" s="22">
        <v>0</v>
      </c>
      <c r="J92" s="174">
        <v>2.19</v>
      </c>
      <c r="K92" s="174">
        <v>1.89</v>
      </c>
      <c r="L92" s="174">
        <v>1.47</v>
      </c>
      <c r="M92" s="174">
        <v>42070907.520000003</v>
      </c>
      <c r="N92" s="174">
        <v>6112696.2699999996</v>
      </c>
      <c r="O92" s="175">
        <v>0</v>
      </c>
      <c r="P92" s="182">
        <v>1</v>
      </c>
      <c r="Q92" s="191"/>
    </row>
    <row r="93" spans="1:17">
      <c r="A93" s="22">
        <v>82</v>
      </c>
      <c r="B93" s="8" t="s">
        <v>7</v>
      </c>
      <c r="C93" s="8" t="s">
        <v>106</v>
      </c>
      <c r="D93" s="177">
        <v>1.59</v>
      </c>
      <c r="E93" s="177">
        <v>1.42</v>
      </c>
      <c r="F93" s="177">
        <v>1.23</v>
      </c>
      <c r="G93" s="177">
        <v>8734947.3800000008</v>
      </c>
      <c r="H93" s="177">
        <v>-5135447.63</v>
      </c>
      <c r="I93" s="22">
        <v>1</v>
      </c>
      <c r="J93" s="174">
        <v>1.45</v>
      </c>
      <c r="K93" s="174">
        <v>1.28</v>
      </c>
      <c r="L93" s="174">
        <v>1.1599999999999999</v>
      </c>
      <c r="M93" s="174">
        <v>8093734.29</v>
      </c>
      <c r="N93" s="174">
        <v>3809569.71</v>
      </c>
      <c r="O93" s="175">
        <v>1</v>
      </c>
      <c r="P93" s="182">
        <f t="shared" si="1"/>
        <v>0</v>
      </c>
      <c r="Q93" s="191"/>
    </row>
    <row r="94" spans="1:17">
      <c r="A94" s="22">
        <v>83</v>
      </c>
      <c r="B94" s="8" t="s">
        <v>7</v>
      </c>
      <c r="C94" s="8" t="s">
        <v>107</v>
      </c>
      <c r="D94" s="177">
        <v>1.5</v>
      </c>
      <c r="E94" s="177">
        <v>1.35</v>
      </c>
      <c r="F94" s="177">
        <v>1.1299999999999999</v>
      </c>
      <c r="G94" s="177">
        <v>8987733.3000000007</v>
      </c>
      <c r="H94" s="177">
        <v>4126212.66</v>
      </c>
      <c r="I94" s="22">
        <v>0</v>
      </c>
      <c r="J94" s="174">
        <v>1.37</v>
      </c>
      <c r="K94" s="174">
        <v>1.17</v>
      </c>
      <c r="L94" s="174">
        <v>1.03</v>
      </c>
      <c r="M94" s="174">
        <v>6984327.7699999996</v>
      </c>
      <c r="N94" s="174">
        <v>1398939.45</v>
      </c>
      <c r="O94" s="175">
        <v>1</v>
      </c>
      <c r="P94" s="182">
        <f t="shared" si="1"/>
        <v>-1</v>
      </c>
      <c r="Q94" s="191"/>
    </row>
    <row r="95" spans="1:17">
      <c r="A95" s="22">
        <v>84</v>
      </c>
      <c r="B95" s="8" t="s">
        <v>7</v>
      </c>
      <c r="C95" s="8" t="s">
        <v>108</v>
      </c>
      <c r="D95" s="177">
        <v>1.04</v>
      </c>
      <c r="E95" s="177">
        <v>0.87</v>
      </c>
      <c r="F95" s="177">
        <v>0.59</v>
      </c>
      <c r="G95" s="177">
        <v>698465.52</v>
      </c>
      <c r="H95" s="177">
        <v>1646148.97</v>
      </c>
      <c r="I95" s="22">
        <v>3</v>
      </c>
      <c r="J95" s="174">
        <v>1.1399999999999999</v>
      </c>
      <c r="K95" s="174">
        <v>0.99</v>
      </c>
      <c r="L95" s="174">
        <v>0.82</v>
      </c>
      <c r="M95" s="174">
        <v>2605373.54</v>
      </c>
      <c r="N95" s="174">
        <v>1184884.3700000001</v>
      </c>
      <c r="O95" s="175">
        <v>2</v>
      </c>
      <c r="P95" s="182">
        <f t="shared" si="1"/>
        <v>1</v>
      </c>
      <c r="Q95" s="191"/>
    </row>
    <row r="96" spans="1:17">
      <c r="A96" s="22">
        <v>85</v>
      </c>
      <c r="B96" s="8" t="s">
        <v>7</v>
      </c>
      <c r="C96" s="8" t="s">
        <v>109</v>
      </c>
      <c r="D96" s="177">
        <v>1.57</v>
      </c>
      <c r="E96" s="177">
        <v>1.3</v>
      </c>
      <c r="F96" s="177">
        <v>0.86</v>
      </c>
      <c r="G96" s="177">
        <v>5461113.3399999999</v>
      </c>
      <c r="H96" s="177">
        <v>-1794474.2</v>
      </c>
      <c r="I96" s="22">
        <v>1</v>
      </c>
      <c r="J96" s="174">
        <v>1.1399999999999999</v>
      </c>
      <c r="K96" s="174">
        <v>0.89</v>
      </c>
      <c r="L96" s="174">
        <v>0.63</v>
      </c>
      <c r="M96" s="174">
        <v>2679256.89</v>
      </c>
      <c r="N96" s="174">
        <v>2448005.11</v>
      </c>
      <c r="O96" s="175">
        <v>3</v>
      </c>
      <c r="P96" s="182">
        <f t="shared" si="1"/>
        <v>-2</v>
      </c>
      <c r="Q96" s="191"/>
    </row>
    <row r="97" spans="1:19">
      <c r="A97" s="22">
        <v>86</v>
      </c>
      <c r="B97" s="8" t="s">
        <v>7</v>
      </c>
      <c r="C97" s="8" t="s">
        <v>110</v>
      </c>
      <c r="D97" s="177">
        <v>1.03</v>
      </c>
      <c r="E97" s="177">
        <v>0.77</v>
      </c>
      <c r="F97" s="177">
        <v>0.43</v>
      </c>
      <c r="G97" s="177">
        <v>1571949.69</v>
      </c>
      <c r="H97" s="177">
        <v>-2786305.18</v>
      </c>
      <c r="I97" s="22">
        <v>4</v>
      </c>
      <c r="J97" s="174">
        <v>0.96</v>
      </c>
      <c r="K97" s="174">
        <v>0.72</v>
      </c>
      <c r="L97" s="174">
        <v>0.31</v>
      </c>
      <c r="M97" s="174">
        <v>-2792670.16</v>
      </c>
      <c r="N97" s="174">
        <v>-10825986.210000001</v>
      </c>
      <c r="O97" s="175">
        <v>7</v>
      </c>
      <c r="P97" s="182">
        <f t="shared" si="1"/>
        <v>-3</v>
      </c>
      <c r="Q97" s="191"/>
    </row>
    <row r="98" spans="1:19">
      <c r="A98" s="22">
        <v>87</v>
      </c>
      <c r="B98" s="8" t="s">
        <v>7</v>
      </c>
      <c r="C98" s="8" t="s">
        <v>111</v>
      </c>
      <c r="D98" s="177">
        <v>1.1200000000000001</v>
      </c>
      <c r="E98" s="177">
        <v>0.87</v>
      </c>
      <c r="F98" s="177">
        <v>0.44</v>
      </c>
      <c r="G98" s="177">
        <v>1176203.8600000001</v>
      </c>
      <c r="H98" s="177">
        <v>3762368.67</v>
      </c>
      <c r="I98" s="22">
        <v>3</v>
      </c>
      <c r="J98" s="174">
        <v>1.04</v>
      </c>
      <c r="K98" s="174">
        <v>0.82</v>
      </c>
      <c r="L98" s="174">
        <v>0.45</v>
      </c>
      <c r="M98" s="174">
        <v>445780.7</v>
      </c>
      <c r="N98" s="174">
        <v>5581788.4100000001</v>
      </c>
      <c r="O98" s="175">
        <v>3</v>
      </c>
      <c r="P98" s="182">
        <f t="shared" si="1"/>
        <v>0</v>
      </c>
      <c r="Q98" s="191"/>
    </row>
    <row r="99" spans="1:19">
      <c r="A99" s="22">
        <v>88</v>
      </c>
      <c r="B99" s="8" t="s">
        <v>7</v>
      </c>
      <c r="C99" s="8" t="s">
        <v>112</v>
      </c>
      <c r="D99" s="177">
        <v>1.85</v>
      </c>
      <c r="E99" s="177">
        <v>1.61</v>
      </c>
      <c r="F99" s="177">
        <v>1.41</v>
      </c>
      <c r="G99" s="177">
        <v>8052581.5899999999</v>
      </c>
      <c r="H99" s="177">
        <v>-575324.46</v>
      </c>
      <c r="I99" s="22">
        <v>1</v>
      </c>
      <c r="J99" s="174">
        <v>1.92</v>
      </c>
      <c r="K99" s="174">
        <v>1.62</v>
      </c>
      <c r="L99" s="174">
        <v>1.3</v>
      </c>
      <c r="M99" s="174">
        <v>8186119.8899999997</v>
      </c>
      <c r="N99" s="174">
        <v>3705786.76</v>
      </c>
      <c r="O99" s="175">
        <v>0</v>
      </c>
      <c r="P99" s="182">
        <f t="shared" si="1"/>
        <v>1</v>
      </c>
      <c r="Q99" s="191"/>
    </row>
    <row r="100" spans="1:19">
      <c r="A100" s="9"/>
      <c r="B100" s="29" t="s">
        <v>227</v>
      </c>
      <c r="C100" s="9"/>
      <c r="D100" s="9"/>
      <c r="E100" s="9"/>
      <c r="F100" s="9"/>
      <c r="G100" s="9"/>
      <c r="H100" s="9"/>
      <c r="I100" s="179"/>
      <c r="J100" s="176"/>
      <c r="K100" s="176"/>
      <c r="L100" s="176"/>
      <c r="M100" s="176"/>
      <c r="N100" s="176"/>
      <c r="O100" s="187"/>
      <c r="P100" s="185">
        <f>SUM(P79:P99)</f>
        <v>-1</v>
      </c>
      <c r="Q100" s="192">
        <f>P100/21</f>
        <v>-4.7619047619047616E-2</v>
      </c>
    </row>
    <row r="102" spans="1:19">
      <c r="G102" s="70" t="s">
        <v>115</v>
      </c>
      <c r="I102" s="34"/>
      <c r="S102" s="11"/>
    </row>
    <row r="103" spans="1:19">
      <c r="G103" s="65" t="s">
        <v>0</v>
      </c>
      <c r="H103" s="65" t="s">
        <v>359</v>
      </c>
      <c r="I103" s="66" t="s">
        <v>133</v>
      </c>
      <c r="S103" s="11"/>
    </row>
    <row r="104" spans="1:19">
      <c r="G104" s="33" t="s">
        <v>1</v>
      </c>
      <c r="H104" s="194">
        <f>Q18</f>
        <v>0.5</v>
      </c>
      <c r="I104" s="53">
        <v>3.5</v>
      </c>
      <c r="S104" s="11"/>
    </row>
    <row r="105" spans="1:19">
      <c r="G105" s="33" t="s">
        <v>2</v>
      </c>
      <c r="H105" s="194">
        <f>Q27</f>
        <v>0.75</v>
      </c>
      <c r="I105" s="53">
        <v>3.5</v>
      </c>
      <c r="S105" s="11"/>
    </row>
    <row r="106" spans="1:19">
      <c r="G106" s="33" t="s">
        <v>3</v>
      </c>
      <c r="H106" s="194">
        <f>Q42</f>
        <v>0.7857142857142857</v>
      </c>
      <c r="I106" s="53">
        <v>4</v>
      </c>
      <c r="S106" s="11"/>
    </row>
    <row r="107" spans="1:19">
      <c r="G107" s="33" t="s">
        <v>4</v>
      </c>
      <c r="H107" s="194">
        <f>Q61</f>
        <v>0.55555555555555558</v>
      </c>
      <c r="I107" s="53">
        <v>3.5</v>
      </c>
      <c r="S107" s="11"/>
    </row>
    <row r="108" spans="1:19" ht="22" customHeight="1">
      <c r="G108" s="33" t="s">
        <v>5</v>
      </c>
      <c r="H108" s="194">
        <f>Q71</f>
        <v>-0.66666666666666663</v>
      </c>
      <c r="I108" s="53">
        <v>2.5</v>
      </c>
      <c r="S108" s="11"/>
    </row>
    <row r="109" spans="1:19">
      <c r="G109" s="33" t="s">
        <v>6</v>
      </c>
      <c r="H109" s="194">
        <f>Q78</f>
        <v>-0.16666666666666666</v>
      </c>
      <c r="I109" s="53">
        <v>3</v>
      </c>
      <c r="S109" s="11"/>
    </row>
    <row r="110" spans="1:19">
      <c r="G110" s="33" t="s">
        <v>7</v>
      </c>
      <c r="H110" s="194">
        <f>Q100</f>
        <v>-4.7619047619047616E-2</v>
      </c>
      <c r="I110" s="53">
        <v>3</v>
      </c>
      <c r="S110" s="11"/>
    </row>
    <row r="111" spans="1:19">
      <c r="G111" s="59" t="s">
        <v>126</v>
      </c>
      <c r="H111" s="195">
        <f>AVERAGE(H104:H110)</f>
        <v>0.24433106575963714</v>
      </c>
      <c r="I111" s="53"/>
      <c r="S111" s="11"/>
    </row>
    <row r="112" spans="1:19">
      <c r="G112" s="61" t="s">
        <v>130</v>
      </c>
      <c r="H112" s="194">
        <f>STDEV(H104:H110)</f>
        <v>0.54697577980136047</v>
      </c>
      <c r="I112" s="34"/>
      <c r="S112" s="11"/>
    </row>
    <row r="113" spans="7:19" s="70" customFormat="1">
      <c r="G113" s="61" t="s">
        <v>128</v>
      </c>
      <c r="H113" s="194">
        <f>H111+H112</f>
        <v>0.79130684556099762</v>
      </c>
      <c r="I113" s="34"/>
      <c r="Q113" s="188"/>
    </row>
    <row r="114" spans="7:19">
      <c r="G114" s="61" t="s">
        <v>129</v>
      </c>
      <c r="H114" s="194">
        <f>H111-H112</f>
        <v>-0.30264471404172333</v>
      </c>
      <c r="I114" s="34"/>
      <c r="S114" s="11"/>
    </row>
    <row r="115" spans="7:19">
      <c r="G115" s="61" t="s">
        <v>132</v>
      </c>
      <c r="H115" s="194">
        <f>H111-H112-H112</f>
        <v>-0.8496204938430838</v>
      </c>
      <c r="I115" s="34"/>
      <c r="S115" s="11"/>
    </row>
    <row r="116" spans="7:19">
      <c r="G116" s="61" t="s">
        <v>131</v>
      </c>
      <c r="H116" s="194">
        <f>H111+H112+H112</f>
        <v>1.3382826253623581</v>
      </c>
      <c r="I116" s="34"/>
      <c r="S116" s="11"/>
    </row>
  </sheetData>
  <autoFilter ref="A5:XET100" xr:uid="{5248E1ED-F433-49D3-8AA0-4BDB42337627}"/>
  <mergeCells count="6">
    <mergeCell ref="P4:Q4"/>
    <mergeCell ref="J4:O4"/>
    <mergeCell ref="D4:I4"/>
    <mergeCell ref="A4:A5"/>
    <mergeCell ref="B4:B5"/>
    <mergeCell ref="C4:C5"/>
  </mergeCells>
  <phoneticPr fontId="10" type="noConversion"/>
  <conditionalFormatting sqref="O6:O17 O19:O26 O28:O41 O43:O60 O62:O70 O72:O77 O79:O9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D385-743A-4C43-B598-D55903E3A19B}">
  <sheetPr>
    <tabColor rgb="FFFFC000"/>
  </sheetPr>
  <dimension ref="A1:H18"/>
  <sheetViews>
    <sheetView workbookViewId="0">
      <selection activeCell="F3" sqref="F3:H18"/>
    </sheetView>
  </sheetViews>
  <sheetFormatPr defaultRowHeight="24"/>
  <cols>
    <col min="1" max="1" width="10.36328125" style="38" customWidth="1"/>
    <col min="2" max="2" width="11.90625" style="38" customWidth="1"/>
    <col min="3" max="4" width="9.90625" style="38" customWidth="1"/>
    <col min="5" max="5" width="12" style="71" customWidth="1"/>
    <col min="6" max="6" width="17.453125" style="56" customWidth="1"/>
    <col min="7" max="7" width="10" style="54" bestFit="1" customWidth="1"/>
    <col min="8" max="16384" width="8.7265625" style="38"/>
  </cols>
  <sheetData>
    <row r="1" spans="1:8" s="81" customFormat="1" ht="14">
      <c r="A1" s="80" t="s">
        <v>155</v>
      </c>
      <c r="E1" s="82"/>
      <c r="F1" s="83"/>
      <c r="G1" s="84"/>
    </row>
    <row r="2" spans="1:8" s="81" customFormat="1" ht="14">
      <c r="A2" s="83" t="s">
        <v>117</v>
      </c>
      <c r="B2" s="83"/>
      <c r="C2" s="83"/>
      <c r="E2" s="82"/>
      <c r="F2" s="83"/>
      <c r="G2" s="84"/>
    </row>
    <row r="3" spans="1:8" ht="48.5" customHeight="1">
      <c r="A3" s="434" t="s">
        <v>118</v>
      </c>
      <c r="B3" s="437" t="s">
        <v>119</v>
      </c>
      <c r="C3" s="438" t="s">
        <v>124</v>
      </c>
      <c r="D3" s="439" t="s">
        <v>363</v>
      </c>
      <c r="E3" s="439"/>
      <c r="F3" s="440" t="s">
        <v>119</v>
      </c>
      <c r="G3" s="441" t="s">
        <v>125</v>
      </c>
      <c r="H3" s="428" t="s">
        <v>133</v>
      </c>
    </row>
    <row r="4" spans="1:8">
      <c r="A4" s="435"/>
      <c r="B4" s="437"/>
      <c r="C4" s="438"/>
      <c r="D4" s="431" t="s">
        <v>120</v>
      </c>
      <c r="E4" s="431"/>
      <c r="F4" s="440"/>
      <c r="G4" s="442"/>
      <c r="H4" s="429"/>
    </row>
    <row r="5" spans="1:8">
      <c r="A5" s="436"/>
      <c r="B5" s="437"/>
      <c r="C5" s="438"/>
      <c r="D5" s="42" t="s">
        <v>121</v>
      </c>
      <c r="E5" s="72" t="s">
        <v>125</v>
      </c>
      <c r="F5" s="440"/>
      <c r="G5" s="443"/>
      <c r="H5" s="430"/>
    </row>
    <row r="6" spans="1:8">
      <c r="A6" s="40">
        <v>8</v>
      </c>
      <c r="B6" s="40" t="s">
        <v>1</v>
      </c>
      <c r="C6" s="44">
        <v>12</v>
      </c>
      <c r="D6" s="45">
        <v>11</v>
      </c>
      <c r="E6" s="197">
        <v>91.666666666666657</v>
      </c>
      <c r="F6" s="200" t="s">
        <v>1</v>
      </c>
      <c r="G6" s="57">
        <v>91.666666666666657</v>
      </c>
      <c r="H6" s="41">
        <v>3</v>
      </c>
    </row>
    <row r="7" spans="1:8" s="50" customFormat="1" ht="18.5" customHeight="1">
      <c r="A7" s="48">
        <v>8</v>
      </c>
      <c r="B7" s="51" t="s">
        <v>2</v>
      </c>
      <c r="C7" s="52">
        <v>8</v>
      </c>
      <c r="D7" s="52">
        <v>8</v>
      </c>
      <c r="E7" s="198">
        <v>100</v>
      </c>
      <c r="F7" s="201" t="s">
        <v>2</v>
      </c>
      <c r="G7" s="57">
        <v>100</v>
      </c>
      <c r="H7" s="41">
        <v>4</v>
      </c>
    </row>
    <row r="8" spans="1:8">
      <c r="A8" s="40">
        <v>8</v>
      </c>
      <c r="B8" s="40" t="s">
        <v>3</v>
      </c>
      <c r="C8" s="44">
        <v>14</v>
      </c>
      <c r="D8" s="45">
        <v>14</v>
      </c>
      <c r="E8" s="197">
        <v>100</v>
      </c>
      <c r="F8" s="200" t="s">
        <v>3</v>
      </c>
      <c r="G8" s="57">
        <v>100</v>
      </c>
      <c r="H8" s="41">
        <v>4</v>
      </c>
    </row>
    <row r="9" spans="1:8">
      <c r="A9" s="40">
        <v>8</v>
      </c>
      <c r="B9" s="40" t="s">
        <v>4</v>
      </c>
      <c r="C9" s="44">
        <v>18</v>
      </c>
      <c r="D9" s="45">
        <v>18</v>
      </c>
      <c r="E9" s="197">
        <v>100</v>
      </c>
      <c r="F9" s="200" t="s">
        <v>4</v>
      </c>
      <c r="G9" s="57">
        <v>100</v>
      </c>
      <c r="H9" s="47">
        <v>4</v>
      </c>
    </row>
    <row r="10" spans="1:8" ht="21" customHeight="1">
      <c r="A10" s="48">
        <v>8</v>
      </c>
      <c r="B10" s="51" t="s">
        <v>5</v>
      </c>
      <c r="C10" s="52">
        <v>9</v>
      </c>
      <c r="D10" s="52">
        <v>8</v>
      </c>
      <c r="E10" s="198">
        <v>88.888888888888886</v>
      </c>
      <c r="F10" s="201" t="s">
        <v>5</v>
      </c>
      <c r="G10" s="57">
        <v>88.888888888888886</v>
      </c>
      <c r="H10" s="41">
        <v>3</v>
      </c>
    </row>
    <row r="11" spans="1:8">
      <c r="A11" s="40">
        <v>8</v>
      </c>
      <c r="B11" s="40" t="s">
        <v>6</v>
      </c>
      <c r="C11" s="44">
        <v>6</v>
      </c>
      <c r="D11" s="45">
        <v>6</v>
      </c>
      <c r="E11" s="197">
        <v>100</v>
      </c>
      <c r="F11" s="200" t="s">
        <v>6</v>
      </c>
      <c r="G11" s="57">
        <v>100</v>
      </c>
      <c r="H11" s="41">
        <v>4</v>
      </c>
    </row>
    <row r="12" spans="1:8">
      <c r="A12" s="40">
        <v>8</v>
      </c>
      <c r="B12" s="40" t="s">
        <v>7</v>
      </c>
      <c r="C12" s="44">
        <v>21</v>
      </c>
      <c r="D12" s="45">
        <v>21</v>
      </c>
      <c r="E12" s="197">
        <v>100</v>
      </c>
      <c r="F12" s="200" t="s">
        <v>7</v>
      </c>
      <c r="G12" s="57">
        <v>100</v>
      </c>
      <c r="H12" s="41">
        <v>4</v>
      </c>
    </row>
    <row r="13" spans="1:8">
      <c r="A13" s="432" t="s">
        <v>122</v>
      </c>
      <c r="B13" s="433"/>
      <c r="C13" s="49">
        <f>SUM(C6:C12)</f>
        <v>88</v>
      </c>
      <c r="D13" s="49">
        <v>86</v>
      </c>
      <c r="E13" s="199">
        <v>97.727272727272734</v>
      </c>
      <c r="F13" s="62" t="s">
        <v>364</v>
      </c>
      <c r="G13" s="202">
        <f>E13</f>
        <v>97.727272727272734</v>
      </c>
      <c r="H13" s="54"/>
    </row>
    <row r="14" spans="1:8">
      <c r="B14" s="39"/>
      <c r="C14" s="39"/>
      <c r="F14" s="63" t="s">
        <v>130</v>
      </c>
      <c r="G14" s="57">
        <f>STDEV(G6:G12)</f>
        <v>4.8112522432468845</v>
      </c>
      <c r="H14" s="54"/>
    </row>
    <row r="15" spans="1:8">
      <c r="B15" s="39"/>
      <c r="C15" s="39"/>
      <c r="F15" s="63" t="s">
        <v>128</v>
      </c>
      <c r="G15" s="203">
        <f>G13+G14</f>
        <v>102.53852497051962</v>
      </c>
      <c r="H15" s="54"/>
    </row>
    <row r="16" spans="1:8">
      <c r="B16" s="39"/>
      <c r="C16" s="39"/>
      <c r="F16" s="63" t="s">
        <v>129</v>
      </c>
      <c r="G16" s="203">
        <f>G13-G14</f>
        <v>92.91602048402585</v>
      </c>
      <c r="H16" s="54"/>
    </row>
    <row r="17" spans="2:8">
      <c r="B17" s="39"/>
      <c r="C17" s="39"/>
      <c r="F17" s="63" t="s">
        <v>132</v>
      </c>
      <c r="G17" s="203">
        <f>G13-G14-G14</f>
        <v>88.104768240778967</v>
      </c>
      <c r="H17" s="54"/>
    </row>
    <row r="18" spans="2:8">
      <c r="B18" s="39"/>
      <c r="C18" s="39"/>
      <c r="F18" s="63" t="s">
        <v>131</v>
      </c>
      <c r="G18" s="204">
        <f>G13+G14+G14</f>
        <v>107.3497772137665</v>
      </c>
    </row>
  </sheetData>
  <mergeCells count="9">
    <mergeCell ref="H3:H5"/>
    <mergeCell ref="D4:E4"/>
    <mergeCell ref="A13:B13"/>
    <mergeCell ref="A3:A5"/>
    <mergeCell ref="B3:B5"/>
    <mergeCell ref="C3:C5"/>
    <mergeCell ref="D3:E3"/>
    <mergeCell ref="F3:F5"/>
    <mergeCell ref="G3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8840-4526-4870-87FE-05F909523334}">
  <sheetPr>
    <tabColor rgb="FFFF99FF"/>
  </sheetPr>
  <dimension ref="A1:U27"/>
  <sheetViews>
    <sheetView topLeftCell="A19" zoomScale="40" zoomScaleNormal="40" workbookViewId="0">
      <selection activeCell="I23" sqref="I23:O23"/>
    </sheetView>
  </sheetViews>
  <sheetFormatPr defaultColWidth="9" defaultRowHeight="34.5"/>
  <cols>
    <col min="1" max="1" width="13.26953125" style="206" customWidth="1"/>
    <col min="2" max="2" width="6.7265625" style="206" customWidth="1"/>
    <col min="3" max="3" width="64.90625" style="206" customWidth="1"/>
    <col min="4" max="4" width="16.81640625" style="206" hidden="1" customWidth="1"/>
    <col min="5" max="5" width="9.08984375" style="206" hidden="1" customWidth="1"/>
    <col min="6" max="6" width="22.6328125" style="268" hidden="1" customWidth="1"/>
    <col min="7" max="7" width="10.90625" style="268" customWidth="1"/>
    <col min="8" max="8" width="11.1796875" style="268" hidden="1" customWidth="1"/>
    <col min="9" max="12" width="10.7265625" style="269" customWidth="1"/>
    <col min="13" max="13" width="11.26953125" style="269" customWidth="1"/>
    <col min="14" max="14" width="14.7265625" style="269" customWidth="1"/>
    <col min="15" max="15" width="10.7265625" style="269" customWidth="1"/>
    <col min="16" max="16" width="66.26953125" style="269" customWidth="1"/>
    <col min="17" max="17" width="22.7265625" style="269" customWidth="1"/>
    <col min="18" max="18" width="11.81640625" style="206" hidden="1" customWidth="1"/>
    <col min="19" max="19" width="12.453125" style="206" hidden="1" customWidth="1"/>
    <col min="20" max="20" width="11.453125" style="206" hidden="1" customWidth="1"/>
    <col min="21" max="21" width="17.26953125" style="206" hidden="1" customWidth="1"/>
    <col min="22" max="16384" width="9" style="206"/>
  </cols>
  <sheetData>
    <row r="1" spans="1:20">
      <c r="A1" s="501" t="s">
        <v>372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205"/>
      <c r="Q1" s="205"/>
    </row>
    <row r="2" spans="1:20">
      <c r="A2" s="502" t="s">
        <v>373</v>
      </c>
      <c r="B2" s="504" t="s">
        <v>374</v>
      </c>
      <c r="C2" s="506" t="s">
        <v>375</v>
      </c>
      <c r="D2" s="504" t="s">
        <v>376</v>
      </c>
      <c r="E2" s="504" t="s">
        <v>377</v>
      </c>
      <c r="F2" s="508" t="s">
        <v>378</v>
      </c>
      <c r="G2" s="487" t="s">
        <v>379</v>
      </c>
      <c r="H2" s="207" t="s">
        <v>380</v>
      </c>
      <c r="I2" s="208" t="s">
        <v>7</v>
      </c>
      <c r="J2" s="208" t="s">
        <v>4</v>
      </c>
      <c r="K2" s="208" t="s">
        <v>1</v>
      </c>
      <c r="L2" s="208" t="s">
        <v>3</v>
      </c>
      <c r="M2" s="208" t="s">
        <v>5</v>
      </c>
      <c r="N2" s="208" t="s">
        <v>6</v>
      </c>
      <c r="O2" s="208" t="s">
        <v>2</v>
      </c>
      <c r="P2" s="487" t="s">
        <v>381</v>
      </c>
      <c r="Q2" s="487" t="s">
        <v>382</v>
      </c>
    </row>
    <row r="3" spans="1:20" ht="35" thickBot="1">
      <c r="A3" s="503"/>
      <c r="B3" s="505"/>
      <c r="C3" s="507"/>
      <c r="D3" s="505"/>
      <c r="E3" s="505"/>
      <c r="F3" s="487"/>
      <c r="G3" s="488"/>
      <c r="H3" s="209" t="s">
        <v>383</v>
      </c>
      <c r="I3" s="209" t="s">
        <v>383</v>
      </c>
      <c r="J3" s="209" t="s">
        <v>383</v>
      </c>
      <c r="K3" s="209" t="s">
        <v>383</v>
      </c>
      <c r="L3" s="209" t="s">
        <v>383</v>
      </c>
      <c r="M3" s="209" t="s">
        <v>383</v>
      </c>
      <c r="N3" s="209" t="s">
        <v>383</v>
      </c>
      <c r="O3" s="210" t="s">
        <v>383</v>
      </c>
      <c r="P3" s="488"/>
      <c r="Q3" s="488"/>
    </row>
    <row r="4" spans="1:20" s="216" customFormat="1" ht="69.5" thickTop="1">
      <c r="A4" s="489" t="s">
        <v>384</v>
      </c>
      <c r="B4" s="491">
        <v>1</v>
      </c>
      <c r="C4" s="493" t="s">
        <v>385</v>
      </c>
      <c r="D4" s="211" t="s">
        <v>386</v>
      </c>
      <c r="E4" s="211">
        <v>50</v>
      </c>
      <c r="F4" s="212" t="s">
        <v>387</v>
      </c>
      <c r="G4" s="212" t="s">
        <v>388</v>
      </c>
      <c r="H4" s="213">
        <v>7.73</v>
      </c>
      <c r="I4" s="214">
        <v>8.1300000000000008</v>
      </c>
      <c r="J4" s="214">
        <v>11.9</v>
      </c>
      <c r="K4" s="214">
        <v>11.49</v>
      </c>
      <c r="L4" s="214">
        <v>7.95</v>
      </c>
      <c r="M4" s="214">
        <v>2</v>
      </c>
      <c r="N4" s="214">
        <v>6.56</v>
      </c>
      <c r="O4" s="214">
        <v>1.92</v>
      </c>
      <c r="P4" s="215"/>
      <c r="Q4" s="495" t="s">
        <v>389</v>
      </c>
    </row>
    <row r="5" spans="1:20" s="216" customFormat="1" ht="35" thickBot="1">
      <c r="A5" s="490"/>
      <c r="B5" s="492"/>
      <c r="C5" s="494"/>
      <c r="D5" s="217"/>
      <c r="E5" s="217"/>
      <c r="F5" s="218"/>
      <c r="G5" s="219" t="s">
        <v>114</v>
      </c>
      <c r="H5" s="220"/>
      <c r="I5" s="276">
        <v>5</v>
      </c>
      <c r="J5" s="276">
        <f>J4*2/11.1</f>
        <v>2.1441441441441444</v>
      </c>
      <c r="K5" s="276">
        <f>K4*2/11.1</f>
        <v>2.0702702702702704</v>
      </c>
      <c r="L5" s="276">
        <v>5</v>
      </c>
      <c r="M5" s="276">
        <v>5</v>
      </c>
      <c r="N5" s="276">
        <v>5</v>
      </c>
      <c r="O5" s="276">
        <v>5</v>
      </c>
      <c r="P5" s="222"/>
      <c r="Q5" s="496"/>
    </row>
    <row r="6" spans="1:20" s="216" customFormat="1" ht="69">
      <c r="A6" s="490"/>
      <c r="B6" s="497">
        <v>2</v>
      </c>
      <c r="C6" s="499" t="s">
        <v>390</v>
      </c>
      <c r="D6" s="223" t="s">
        <v>391</v>
      </c>
      <c r="E6" s="223">
        <v>50</v>
      </c>
      <c r="F6" s="224" t="s">
        <v>387</v>
      </c>
      <c r="G6" s="224" t="s">
        <v>388</v>
      </c>
      <c r="H6" s="225">
        <v>59.52</v>
      </c>
      <c r="I6" s="225">
        <v>61.79</v>
      </c>
      <c r="J6" s="225">
        <v>53.17</v>
      </c>
      <c r="K6" s="225">
        <v>38.89</v>
      </c>
      <c r="L6" s="225">
        <v>34.78</v>
      </c>
      <c r="M6" s="225">
        <v>64.52</v>
      </c>
      <c r="N6" s="225">
        <v>57.6</v>
      </c>
      <c r="O6" s="225">
        <v>68</v>
      </c>
      <c r="P6" s="226"/>
      <c r="Q6" s="496"/>
    </row>
    <row r="7" spans="1:20" s="216" customFormat="1" ht="35" thickBot="1">
      <c r="A7" s="490"/>
      <c r="B7" s="498"/>
      <c r="C7" s="500"/>
      <c r="D7" s="227"/>
      <c r="E7" s="227"/>
      <c r="F7" s="228"/>
      <c r="G7" s="219" t="s">
        <v>114</v>
      </c>
      <c r="H7" s="221"/>
      <c r="I7" s="276">
        <v>5</v>
      </c>
      <c r="J7" s="276">
        <v>5</v>
      </c>
      <c r="K7" s="276">
        <f>K6*3/30</f>
        <v>3.8890000000000002</v>
      </c>
      <c r="L7" s="276">
        <f>L6*3/30</f>
        <v>3.4780000000000002</v>
      </c>
      <c r="M7" s="276">
        <v>5</v>
      </c>
      <c r="N7" s="276">
        <v>5</v>
      </c>
      <c r="O7" s="276">
        <v>5</v>
      </c>
      <c r="P7" s="229"/>
      <c r="Q7" s="496"/>
      <c r="T7" s="230"/>
    </row>
    <row r="8" spans="1:20" s="216" customFormat="1" ht="104" thickTop="1">
      <c r="A8" s="468" t="s">
        <v>392</v>
      </c>
      <c r="B8" s="471">
        <v>3</v>
      </c>
      <c r="C8" s="473" t="s">
        <v>393</v>
      </c>
      <c r="D8" s="231" t="s">
        <v>394</v>
      </c>
      <c r="E8" s="231">
        <v>50</v>
      </c>
      <c r="F8" s="475" t="s">
        <v>387</v>
      </c>
      <c r="G8" s="232" t="s">
        <v>388</v>
      </c>
      <c r="H8" s="232">
        <v>45.64</v>
      </c>
      <c r="I8" s="233"/>
      <c r="J8" s="233"/>
      <c r="K8" s="233"/>
      <c r="L8" s="233"/>
      <c r="M8" s="233"/>
      <c r="N8" s="233"/>
      <c r="O8" s="233"/>
      <c r="P8" s="477"/>
      <c r="Q8" s="479" t="s">
        <v>395</v>
      </c>
    </row>
    <row r="9" spans="1:20" s="216" customFormat="1">
      <c r="A9" s="469"/>
      <c r="B9" s="447"/>
      <c r="C9" s="449"/>
      <c r="D9" s="234"/>
      <c r="E9" s="234"/>
      <c r="F9" s="476"/>
      <c r="G9" s="235" t="s">
        <v>396</v>
      </c>
      <c r="H9" s="235"/>
      <c r="I9" s="236"/>
      <c r="J9" s="236"/>
      <c r="K9" s="236"/>
      <c r="L9" s="236"/>
      <c r="M9" s="236"/>
      <c r="N9" s="236"/>
      <c r="O9" s="236"/>
      <c r="P9" s="478"/>
      <c r="Q9" s="480"/>
    </row>
    <row r="10" spans="1:20" s="216" customFormat="1" ht="35" thickBot="1">
      <c r="A10" s="469"/>
      <c r="B10" s="472"/>
      <c r="C10" s="474"/>
      <c r="D10" s="234"/>
      <c r="E10" s="234"/>
      <c r="F10" s="476"/>
      <c r="G10" s="237" t="s">
        <v>114</v>
      </c>
      <c r="H10" s="237"/>
      <c r="I10" s="238">
        <v>5</v>
      </c>
      <c r="J10" s="238">
        <v>5</v>
      </c>
      <c r="K10" s="238">
        <v>5</v>
      </c>
      <c r="L10" s="238">
        <v>4</v>
      </c>
      <c r="M10" s="238">
        <v>1</v>
      </c>
      <c r="N10" s="238">
        <v>2</v>
      </c>
      <c r="O10" s="238">
        <v>1</v>
      </c>
      <c r="P10" s="478"/>
      <c r="Q10" s="480"/>
    </row>
    <row r="11" spans="1:20" s="216" customFormat="1">
      <c r="A11" s="469"/>
      <c r="B11" s="446">
        <v>4</v>
      </c>
      <c r="C11" s="483" t="s">
        <v>397</v>
      </c>
      <c r="D11" s="234" t="s">
        <v>398</v>
      </c>
      <c r="E11" s="234">
        <v>50</v>
      </c>
      <c r="F11" s="476"/>
      <c r="G11" s="239" t="s">
        <v>388</v>
      </c>
      <c r="H11" s="239">
        <v>43.56</v>
      </c>
      <c r="I11" s="240"/>
      <c r="J11" s="240"/>
      <c r="K11" s="240"/>
      <c r="L11" s="240"/>
      <c r="M11" s="240"/>
      <c r="N11" s="240"/>
      <c r="O11" s="240"/>
      <c r="P11" s="485"/>
      <c r="Q11" s="480"/>
    </row>
    <row r="12" spans="1:20" s="216" customFormat="1">
      <c r="A12" s="469"/>
      <c r="B12" s="447"/>
      <c r="C12" s="483"/>
      <c r="D12" s="234"/>
      <c r="E12" s="234"/>
      <c r="F12" s="235"/>
      <c r="G12" s="235" t="s">
        <v>396</v>
      </c>
      <c r="H12" s="235"/>
      <c r="I12" s="241"/>
      <c r="J12" s="241"/>
      <c r="K12" s="241"/>
      <c r="L12" s="241"/>
      <c r="M12" s="241"/>
      <c r="N12" s="241"/>
      <c r="O12" s="241"/>
      <c r="P12" s="485"/>
      <c r="Q12" s="480"/>
    </row>
    <row r="13" spans="1:20" s="216" customFormat="1" ht="35" thickBot="1">
      <c r="A13" s="470"/>
      <c r="B13" s="482"/>
      <c r="C13" s="484"/>
      <c r="D13" s="242"/>
      <c r="E13" s="242"/>
      <c r="F13" s="243"/>
      <c r="G13" s="244" t="s">
        <v>114</v>
      </c>
      <c r="H13" s="244"/>
      <c r="I13" s="245">
        <v>4</v>
      </c>
      <c r="J13" s="245">
        <v>3</v>
      </c>
      <c r="K13" s="245">
        <v>4</v>
      </c>
      <c r="L13" s="245">
        <v>3</v>
      </c>
      <c r="M13" s="245">
        <v>3</v>
      </c>
      <c r="N13" s="245">
        <v>4</v>
      </c>
      <c r="O13" s="245">
        <v>4</v>
      </c>
      <c r="P13" s="486"/>
      <c r="Q13" s="481"/>
    </row>
    <row r="14" spans="1:20" s="216" customFormat="1" ht="122.5" customHeight="1" thickTop="1">
      <c r="A14" s="452" t="s">
        <v>399</v>
      </c>
      <c r="B14" s="455">
        <v>5</v>
      </c>
      <c r="C14" s="457" t="s">
        <v>400</v>
      </c>
      <c r="D14" s="231" t="s">
        <v>401</v>
      </c>
      <c r="E14" s="231">
        <v>50</v>
      </c>
      <c r="F14" s="232" t="s">
        <v>387</v>
      </c>
      <c r="G14" s="232" t="s">
        <v>388</v>
      </c>
      <c r="H14" s="232">
        <v>22.49</v>
      </c>
      <c r="I14" s="246">
        <v>12.08</v>
      </c>
      <c r="J14" s="246">
        <v>17.239999999999998</v>
      </c>
      <c r="K14" s="246">
        <v>28.96</v>
      </c>
      <c r="L14" s="246">
        <v>33.450000000000003</v>
      </c>
      <c r="M14" s="246">
        <v>0</v>
      </c>
      <c r="N14" s="246">
        <v>0</v>
      </c>
      <c r="O14" s="247">
        <v>47.35</v>
      </c>
      <c r="P14" s="248"/>
      <c r="Q14" s="459" t="s">
        <v>402</v>
      </c>
      <c r="R14" s="249"/>
      <c r="S14" s="250">
        <f>100/6</f>
        <v>16.666666666666668</v>
      </c>
      <c r="T14" s="249"/>
    </row>
    <row r="15" spans="1:20" s="216" customFormat="1" ht="89" customHeight="1" thickBot="1">
      <c r="A15" s="453"/>
      <c r="B15" s="456"/>
      <c r="C15" s="458"/>
      <c r="D15" s="251"/>
      <c r="E15" s="251"/>
      <c r="F15" s="252"/>
      <c r="G15" s="253" t="s">
        <v>114</v>
      </c>
      <c r="H15" s="253"/>
      <c r="I15" s="277">
        <v>4.99</v>
      </c>
      <c r="J15" s="277">
        <v>4.13</v>
      </c>
      <c r="K15" s="277">
        <v>2.17</v>
      </c>
      <c r="L15" s="277">
        <v>1</v>
      </c>
      <c r="M15" s="277">
        <v>5</v>
      </c>
      <c r="N15" s="277">
        <v>5</v>
      </c>
      <c r="O15" s="278">
        <v>1</v>
      </c>
      <c r="P15" s="254"/>
      <c r="Q15" s="460"/>
      <c r="R15" s="249" t="s">
        <v>403</v>
      </c>
      <c r="S15" s="250">
        <f>(17.99-12.08)*S14/100</f>
        <v>0.98499999999999988</v>
      </c>
      <c r="T15" s="250">
        <f>4+S15</f>
        <v>4.9849999999999994</v>
      </c>
    </row>
    <row r="16" spans="1:20" s="216" customFormat="1" ht="95.5" customHeight="1">
      <c r="A16" s="453"/>
      <c r="B16" s="462">
        <v>6</v>
      </c>
      <c r="C16" s="463" t="s">
        <v>404</v>
      </c>
      <c r="D16" s="255" t="s">
        <v>405</v>
      </c>
      <c r="E16" s="255">
        <v>25</v>
      </c>
      <c r="F16" s="239" t="s">
        <v>387</v>
      </c>
      <c r="G16" s="239" t="s">
        <v>388</v>
      </c>
      <c r="H16" s="239">
        <v>0</v>
      </c>
      <c r="I16" s="240">
        <v>0</v>
      </c>
      <c r="J16" s="240">
        <v>0</v>
      </c>
      <c r="K16" s="240">
        <v>0</v>
      </c>
      <c r="L16" s="240">
        <v>0</v>
      </c>
      <c r="M16" s="240">
        <v>0</v>
      </c>
      <c r="N16" s="240">
        <v>0</v>
      </c>
      <c r="O16" s="256">
        <v>0</v>
      </c>
      <c r="P16" s="226"/>
      <c r="Q16" s="460"/>
      <c r="R16" s="249" t="s">
        <v>4</v>
      </c>
      <c r="S16" s="250">
        <f>(17.99-17.24)*S14/100</f>
        <v>0.125</v>
      </c>
      <c r="T16" s="250">
        <f>4+S16</f>
        <v>4.125</v>
      </c>
    </row>
    <row r="17" spans="1:20" s="216" customFormat="1" ht="100.5" customHeight="1" thickBot="1">
      <c r="A17" s="453"/>
      <c r="B17" s="462"/>
      <c r="C17" s="463"/>
      <c r="D17" s="257"/>
      <c r="E17" s="257"/>
      <c r="F17" s="258"/>
      <c r="G17" s="220" t="s">
        <v>114</v>
      </c>
      <c r="H17" s="220"/>
      <c r="I17" s="276">
        <v>5</v>
      </c>
      <c r="J17" s="276">
        <v>5</v>
      </c>
      <c r="K17" s="276">
        <v>5</v>
      </c>
      <c r="L17" s="276">
        <v>5</v>
      </c>
      <c r="M17" s="276">
        <v>5</v>
      </c>
      <c r="N17" s="276">
        <v>5</v>
      </c>
      <c r="O17" s="276">
        <v>5</v>
      </c>
      <c r="P17" s="254"/>
      <c r="Q17" s="460"/>
      <c r="R17" s="249" t="s">
        <v>406</v>
      </c>
      <c r="S17" s="250">
        <f>(29.99-28.96)*S14/100</f>
        <v>0.1716666666666663</v>
      </c>
      <c r="T17" s="250">
        <f>2+S17</f>
        <v>2.1716666666666664</v>
      </c>
    </row>
    <row r="18" spans="1:20" s="216" customFormat="1" ht="133" customHeight="1">
      <c r="A18" s="453"/>
      <c r="B18" s="464">
        <v>7</v>
      </c>
      <c r="C18" s="466" t="s">
        <v>407</v>
      </c>
      <c r="D18" s="223" t="s">
        <v>405</v>
      </c>
      <c r="E18" s="223">
        <v>25</v>
      </c>
      <c r="F18" s="259" t="s">
        <v>387</v>
      </c>
      <c r="G18" s="259" t="s">
        <v>388</v>
      </c>
      <c r="H18" s="225">
        <f>AVERAGE(I18:O18)</f>
        <v>14.285714285714286</v>
      </c>
      <c r="I18" s="225">
        <v>0</v>
      </c>
      <c r="J18" s="225">
        <v>0</v>
      </c>
      <c r="K18" s="225">
        <v>100</v>
      </c>
      <c r="L18" s="225">
        <v>0</v>
      </c>
      <c r="M18" s="225">
        <v>0</v>
      </c>
      <c r="N18" s="225">
        <v>0</v>
      </c>
      <c r="O18" s="260">
        <v>0</v>
      </c>
      <c r="P18" s="222"/>
      <c r="Q18" s="460"/>
    </row>
    <row r="19" spans="1:20" s="216" customFormat="1" ht="92.5" customHeight="1" thickBot="1">
      <c r="A19" s="454"/>
      <c r="B19" s="465"/>
      <c r="C19" s="467"/>
      <c r="D19" s="242"/>
      <c r="E19" s="242"/>
      <c r="F19" s="243"/>
      <c r="G19" s="244" t="s">
        <v>114</v>
      </c>
      <c r="H19" s="245"/>
      <c r="I19" s="275">
        <v>5</v>
      </c>
      <c r="J19" s="275">
        <v>5</v>
      </c>
      <c r="K19" s="275">
        <v>1</v>
      </c>
      <c r="L19" s="275">
        <v>5</v>
      </c>
      <c r="M19" s="275">
        <v>5</v>
      </c>
      <c r="N19" s="275">
        <v>5</v>
      </c>
      <c r="O19" s="275">
        <v>5</v>
      </c>
      <c r="P19" s="261"/>
      <c r="Q19" s="461"/>
    </row>
    <row r="20" spans="1:20" s="216" customFormat="1" ht="104.5" customHeight="1" thickTop="1">
      <c r="A20" s="444" t="s">
        <v>408</v>
      </c>
      <c r="B20" s="446">
        <v>8</v>
      </c>
      <c r="C20" s="448" t="s">
        <v>409</v>
      </c>
      <c r="D20" s="255" t="s">
        <v>410</v>
      </c>
      <c r="E20" s="255">
        <v>50</v>
      </c>
      <c r="F20" s="239" t="s">
        <v>387</v>
      </c>
      <c r="G20" s="239" t="s">
        <v>388</v>
      </c>
      <c r="H20" s="239">
        <v>-2.2799999999999998</v>
      </c>
      <c r="I20" s="262">
        <v>17.7</v>
      </c>
      <c r="J20" s="263">
        <v>-5.47</v>
      </c>
      <c r="K20" s="262">
        <v>10.46</v>
      </c>
      <c r="L20" s="263">
        <v>-7.17</v>
      </c>
      <c r="M20" s="262">
        <v>4.28</v>
      </c>
      <c r="N20" s="262">
        <v>1.38</v>
      </c>
      <c r="O20" s="262">
        <v>13.27</v>
      </c>
      <c r="P20" s="248"/>
      <c r="Q20" s="450" t="s">
        <v>411</v>
      </c>
    </row>
    <row r="21" spans="1:20" s="216" customFormat="1" ht="84.5" customHeight="1">
      <c r="A21" s="445"/>
      <c r="B21" s="447"/>
      <c r="C21" s="449"/>
      <c r="D21" s="234"/>
      <c r="E21" s="234"/>
      <c r="F21" s="235"/>
      <c r="G21" s="264" t="s">
        <v>114</v>
      </c>
      <c r="H21" s="264"/>
      <c r="I21" s="274">
        <v>1</v>
      </c>
      <c r="J21" s="274">
        <v>5</v>
      </c>
      <c r="K21" s="274">
        <v>1</v>
      </c>
      <c r="L21" s="274">
        <v>5</v>
      </c>
      <c r="M21" s="274">
        <v>1</v>
      </c>
      <c r="N21" s="274">
        <v>1</v>
      </c>
      <c r="O21" s="274">
        <v>1</v>
      </c>
      <c r="P21" s="265"/>
      <c r="Q21" s="451"/>
    </row>
    <row r="22" spans="1:20" s="216" customFormat="1" ht="89" customHeight="1">
      <c r="A22" s="445"/>
      <c r="B22" s="447">
        <v>9</v>
      </c>
      <c r="C22" s="449" t="s">
        <v>412</v>
      </c>
      <c r="D22" s="234" t="s">
        <v>413</v>
      </c>
      <c r="E22" s="234">
        <v>50</v>
      </c>
      <c r="F22" s="235" t="s">
        <v>387</v>
      </c>
      <c r="G22" s="235" t="s">
        <v>388</v>
      </c>
      <c r="H22" s="235">
        <v>1.39</v>
      </c>
      <c r="I22" s="266">
        <v>2.2000000000000002</v>
      </c>
      <c r="J22" s="266">
        <v>1.46</v>
      </c>
      <c r="K22" s="266">
        <v>1.86</v>
      </c>
      <c r="L22" s="266">
        <v>1.95</v>
      </c>
      <c r="M22" s="266">
        <v>1.92</v>
      </c>
      <c r="N22" s="266">
        <v>1.96</v>
      </c>
      <c r="O22" s="266">
        <v>1.9</v>
      </c>
      <c r="P22" s="267"/>
      <c r="Q22" s="451"/>
    </row>
    <row r="23" spans="1:20" s="216" customFormat="1" ht="83.5" customHeight="1">
      <c r="A23" s="445"/>
      <c r="B23" s="447"/>
      <c r="C23" s="449"/>
      <c r="D23" s="234"/>
      <c r="E23" s="234"/>
      <c r="F23" s="235"/>
      <c r="G23" s="264" t="s">
        <v>114</v>
      </c>
      <c r="H23" s="264"/>
      <c r="I23" s="274">
        <v>2.48</v>
      </c>
      <c r="J23" s="274">
        <v>5</v>
      </c>
      <c r="K23" s="274">
        <v>5</v>
      </c>
      <c r="L23" s="274">
        <v>5</v>
      </c>
      <c r="M23" s="274">
        <v>5</v>
      </c>
      <c r="N23" s="274">
        <v>4.97</v>
      </c>
      <c r="O23" s="274">
        <v>5</v>
      </c>
      <c r="P23" s="265"/>
      <c r="Q23" s="451"/>
    </row>
    <row r="25" spans="1:20">
      <c r="I25" s="270"/>
      <c r="J25" s="271"/>
      <c r="K25" s="271"/>
      <c r="L25" s="271"/>
      <c r="M25" s="271"/>
      <c r="N25" s="273">
        <f>5-(5/1.95*1.96)</f>
        <v>-2.564102564102555E-2</v>
      </c>
      <c r="O25" s="271"/>
      <c r="P25" s="271"/>
      <c r="Q25" s="271"/>
    </row>
    <row r="26" spans="1:20">
      <c r="N26" s="269">
        <f>5-0.03</f>
        <v>4.97</v>
      </c>
    </row>
    <row r="27" spans="1:20">
      <c r="J27" s="272"/>
    </row>
  </sheetData>
  <mergeCells count="39">
    <mergeCell ref="A1:O1"/>
    <mergeCell ref="A2:A3"/>
    <mergeCell ref="B2:B3"/>
    <mergeCell ref="C2:C3"/>
    <mergeCell ref="D2:D3"/>
    <mergeCell ref="E2:E3"/>
    <mergeCell ref="F2:F3"/>
    <mergeCell ref="G2:G3"/>
    <mergeCell ref="A4:A7"/>
    <mergeCell ref="B4:B5"/>
    <mergeCell ref="C4:C5"/>
    <mergeCell ref="Q4:Q7"/>
    <mergeCell ref="B6:B7"/>
    <mergeCell ref="C6:C7"/>
    <mergeCell ref="Q8:Q13"/>
    <mergeCell ref="B11:B13"/>
    <mergeCell ref="C11:C13"/>
    <mergeCell ref="P11:P13"/>
    <mergeCell ref="P2:P3"/>
    <mergeCell ref="Q2:Q3"/>
    <mergeCell ref="A8:A13"/>
    <mergeCell ref="B8:B10"/>
    <mergeCell ref="C8:C10"/>
    <mergeCell ref="F8:F11"/>
    <mergeCell ref="P8:P10"/>
    <mergeCell ref="A14:A19"/>
    <mergeCell ref="B14:B15"/>
    <mergeCell ref="C14:C15"/>
    <mergeCell ref="Q14:Q19"/>
    <mergeCell ref="B16:B17"/>
    <mergeCell ref="C16:C17"/>
    <mergeCell ref="B18:B19"/>
    <mergeCell ref="C18:C19"/>
    <mergeCell ref="A20:A23"/>
    <mergeCell ref="B20:B21"/>
    <mergeCell ref="C20:C21"/>
    <mergeCell ref="Q20:Q23"/>
    <mergeCell ref="B22:B23"/>
    <mergeCell ref="C22:C23"/>
  </mergeCells>
  <printOptions horizontalCentered="1"/>
  <pageMargins left="0.2" right="0.2" top="0.75" bottom="0.75" header="0.3" footer="0.3"/>
  <pageSetup scale="5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08B1-D11E-49C7-88D7-CCBF52BD15DD}">
  <dimension ref="A1:E97"/>
  <sheetViews>
    <sheetView topLeftCell="A94" workbookViewId="0">
      <selection activeCell="C96" sqref="C96"/>
    </sheetView>
  </sheetViews>
  <sheetFormatPr defaultRowHeight="24"/>
  <cols>
    <col min="1" max="1" width="7.08984375" style="106" bestFit="1" customWidth="1"/>
    <col min="2" max="2" width="20.453125" style="106" customWidth="1"/>
    <col min="3" max="3" width="22.90625" style="106" customWidth="1"/>
    <col min="4" max="4" width="26.36328125" style="106" bestFit="1" customWidth="1"/>
    <col min="5" max="5" width="40.54296875" style="106" customWidth="1"/>
    <col min="6" max="16384" width="8.7265625" style="106"/>
  </cols>
  <sheetData>
    <row r="1" spans="1:5">
      <c r="E1" s="39" t="s">
        <v>619</v>
      </c>
    </row>
    <row r="2" spans="1:5">
      <c r="A2" s="509" t="s">
        <v>611</v>
      </c>
      <c r="B2" s="509"/>
      <c r="C2" s="509"/>
      <c r="D2" s="509"/>
      <c r="E2" s="509"/>
    </row>
    <row r="3" spans="1:5">
      <c r="A3" s="509" t="s">
        <v>181</v>
      </c>
      <c r="B3" s="509"/>
      <c r="C3" s="509"/>
      <c r="D3" s="509"/>
      <c r="E3" s="509"/>
    </row>
    <row r="4" spans="1:5">
      <c r="A4" s="107" t="s">
        <v>609</v>
      </c>
    </row>
    <row r="5" spans="1:5">
      <c r="A5" s="40" t="s">
        <v>182</v>
      </c>
      <c r="B5" s="108" t="s">
        <v>0</v>
      </c>
      <c r="C5" s="108" t="s">
        <v>127</v>
      </c>
      <c r="D5" s="40" t="s">
        <v>183</v>
      </c>
      <c r="E5" s="108" t="s">
        <v>184</v>
      </c>
    </row>
    <row r="6" spans="1:5">
      <c r="A6" s="110">
        <v>1</v>
      </c>
      <c r="B6" s="109"/>
      <c r="C6" s="109"/>
      <c r="D6" s="109"/>
      <c r="E6" s="109"/>
    </row>
    <row r="7" spans="1:5">
      <c r="A7" s="110">
        <v>2</v>
      </c>
      <c r="B7" s="109"/>
      <c r="C7" s="109"/>
      <c r="D7" s="109"/>
      <c r="E7" s="109"/>
    </row>
    <row r="8" spans="1:5">
      <c r="A8" s="110">
        <v>3</v>
      </c>
      <c r="B8" s="109"/>
      <c r="C8" s="109"/>
      <c r="D8" s="109"/>
      <c r="E8" s="109"/>
    </row>
    <row r="9" spans="1:5">
      <c r="A9" s="110">
        <v>4</v>
      </c>
      <c r="B9" s="109"/>
      <c r="C9" s="109"/>
      <c r="D9" s="109"/>
      <c r="E9" s="109"/>
    </row>
    <row r="10" spans="1:5">
      <c r="A10" s="110">
        <v>5</v>
      </c>
      <c r="B10" s="109"/>
      <c r="C10" s="109"/>
      <c r="D10" s="109"/>
      <c r="E10" s="109"/>
    </row>
    <row r="11" spans="1:5">
      <c r="A11" s="110">
        <v>6</v>
      </c>
      <c r="B11" s="109"/>
      <c r="C11" s="109"/>
      <c r="D11" s="109"/>
      <c r="E11" s="109"/>
    </row>
    <row r="12" spans="1:5">
      <c r="A12" s="110">
        <v>7</v>
      </c>
      <c r="B12" s="109"/>
      <c r="C12" s="109"/>
      <c r="D12" s="109"/>
      <c r="E12" s="109"/>
    </row>
    <row r="13" spans="1:5">
      <c r="A13" s="110">
        <v>8</v>
      </c>
      <c r="B13" s="109"/>
      <c r="C13" s="109"/>
      <c r="D13" s="109"/>
      <c r="E13" s="109"/>
    </row>
    <row r="14" spans="1:5">
      <c r="A14" s="110">
        <v>9</v>
      </c>
      <c r="B14" s="109"/>
      <c r="C14" s="109"/>
      <c r="D14" s="109"/>
      <c r="E14" s="109"/>
    </row>
    <row r="15" spans="1:5">
      <c r="A15" s="110">
        <v>10</v>
      </c>
      <c r="B15" s="109"/>
      <c r="C15" s="109"/>
      <c r="D15" s="109"/>
      <c r="E15" s="109"/>
    </row>
    <row r="16" spans="1:5">
      <c r="A16" s="110">
        <v>11</v>
      </c>
      <c r="B16" s="109"/>
      <c r="C16" s="109"/>
      <c r="D16" s="109"/>
      <c r="E16" s="109"/>
    </row>
    <row r="17" spans="1:5">
      <c r="A17" s="110">
        <v>12</v>
      </c>
      <c r="B17" s="109"/>
      <c r="C17" s="109"/>
      <c r="D17" s="109"/>
      <c r="E17" s="109"/>
    </row>
    <row r="18" spans="1:5">
      <c r="A18" s="110">
        <v>13</v>
      </c>
      <c r="B18" s="109"/>
      <c r="C18" s="109"/>
      <c r="D18" s="109"/>
      <c r="E18" s="109"/>
    </row>
    <row r="19" spans="1:5">
      <c r="A19" s="110">
        <v>14</v>
      </c>
      <c r="B19" s="109"/>
      <c r="C19" s="109"/>
      <c r="D19" s="109"/>
      <c r="E19" s="109"/>
    </row>
    <row r="20" spans="1:5">
      <c r="A20" s="110">
        <v>15</v>
      </c>
      <c r="B20" s="109"/>
      <c r="C20" s="109"/>
      <c r="D20" s="109"/>
      <c r="E20" s="109"/>
    </row>
    <row r="21" spans="1:5">
      <c r="A21" s="110">
        <v>16</v>
      </c>
      <c r="B21" s="109"/>
      <c r="C21" s="109"/>
      <c r="D21" s="109"/>
      <c r="E21" s="109"/>
    </row>
    <row r="22" spans="1:5">
      <c r="A22" s="110">
        <v>17</v>
      </c>
      <c r="B22" s="109"/>
      <c r="C22" s="109"/>
      <c r="D22" s="109"/>
      <c r="E22" s="109"/>
    </row>
    <row r="23" spans="1:5">
      <c r="A23" s="110">
        <v>18</v>
      </c>
      <c r="B23" s="109"/>
      <c r="C23" s="109"/>
      <c r="D23" s="109"/>
      <c r="E23" s="109"/>
    </row>
    <row r="24" spans="1:5">
      <c r="A24" s="110">
        <v>19</v>
      </c>
      <c r="B24" s="109"/>
      <c r="C24" s="109"/>
      <c r="D24" s="109"/>
      <c r="E24" s="109"/>
    </row>
    <row r="25" spans="1:5">
      <c r="A25" s="110">
        <v>20</v>
      </c>
      <c r="B25" s="109"/>
      <c r="C25" s="109"/>
      <c r="D25" s="109"/>
      <c r="E25" s="109"/>
    </row>
    <row r="26" spans="1:5">
      <c r="A26" s="110">
        <v>21</v>
      </c>
      <c r="B26" s="109"/>
      <c r="C26" s="109"/>
      <c r="D26" s="109"/>
      <c r="E26" s="109"/>
    </row>
    <row r="28" spans="1:5">
      <c r="A28" s="105" t="s">
        <v>610</v>
      </c>
    </row>
    <row r="29" spans="1:5">
      <c r="A29" s="105" t="s">
        <v>185</v>
      </c>
    </row>
    <row r="30" spans="1:5">
      <c r="A30" s="105" t="s">
        <v>186</v>
      </c>
    </row>
    <row r="31" spans="1:5">
      <c r="A31" s="105" t="s">
        <v>187</v>
      </c>
    </row>
    <row r="32" spans="1:5">
      <c r="A32" s="105" t="s">
        <v>188</v>
      </c>
    </row>
    <row r="33" spans="1:5">
      <c r="A33" s="105" t="s">
        <v>189</v>
      </c>
    </row>
    <row r="34" spans="1:5">
      <c r="A34" s="105"/>
      <c r="E34" s="39" t="s">
        <v>620</v>
      </c>
    </row>
    <row r="35" spans="1:5">
      <c r="A35" s="509" t="s">
        <v>613</v>
      </c>
      <c r="B35" s="509"/>
      <c r="C35" s="509"/>
      <c r="D35" s="509"/>
      <c r="E35" s="509"/>
    </row>
    <row r="36" spans="1:5">
      <c r="A36" s="509" t="s">
        <v>181</v>
      </c>
      <c r="B36" s="509"/>
      <c r="C36" s="509"/>
      <c r="D36" s="509"/>
      <c r="E36" s="509"/>
    </row>
    <row r="37" spans="1:5">
      <c r="A37" s="107" t="s">
        <v>609</v>
      </c>
    </row>
    <row r="38" spans="1:5" ht="48">
      <c r="A38" s="48" t="s">
        <v>182</v>
      </c>
      <c r="B38" s="360" t="s">
        <v>0</v>
      </c>
      <c r="C38" s="360" t="s">
        <v>127</v>
      </c>
      <c r="D38" s="361" t="s">
        <v>614</v>
      </c>
      <c r="E38" s="360" t="s">
        <v>184</v>
      </c>
    </row>
    <row r="39" spans="1:5">
      <c r="A39" s="110">
        <v>1</v>
      </c>
      <c r="B39" s="109"/>
      <c r="C39" s="109"/>
      <c r="D39" s="109"/>
      <c r="E39" s="109"/>
    </row>
    <row r="40" spans="1:5">
      <c r="A40" s="110">
        <v>2</v>
      </c>
      <c r="B40" s="109"/>
      <c r="C40" s="109"/>
      <c r="D40" s="109"/>
      <c r="E40" s="109"/>
    </row>
    <row r="41" spans="1:5">
      <c r="A41" s="110">
        <v>3</v>
      </c>
      <c r="B41" s="109"/>
      <c r="C41" s="109"/>
      <c r="D41" s="109"/>
      <c r="E41" s="109"/>
    </row>
    <row r="42" spans="1:5">
      <c r="A42" s="110">
        <v>4</v>
      </c>
      <c r="B42" s="109"/>
      <c r="C42" s="109"/>
      <c r="D42" s="109"/>
      <c r="E42" s="109"/>
    </row>
    <row r="43" spans="1:5">
      <c r="A43" s="110">
        <v>5</v>
      </c>
      <c r="B43" s="109"/>
      <c r="C43" s="109"/>
      <c r="D43" s="109"/>
      <c r="E43" s="109"/>
    </row>
    <row r="44" spans="1:5">
      <c r="A44" s="110">
        <v>6</v>
      </c>
      <c r="B44" s="109"/>
      <c r="C44" s="109"/>
      <c r="D44" s="109"/>
      <c r="E44" s="109"/>
    </row>
    <row r="45" spans="1:5">
      <c r="A45" s="110">
        <v>7</v>
      </c>
      <c r="B45" s="109"/>
      <c r="C45" s="109"/>
      <c r="D45" s="109"/>
      <c r="E45" s="109"/>
    </row>
    <row r="46" spans="1:5">
      <c r="A46" s="110">
        <v>8</v>
      </c>
      <c r="B46" s="109"/>
      <c r="C46" s="109"/>
      <c r="D46" s="109"/>
      <c r="E46" s="109"/>
    </row>
    <row r="47" spans="1:5">
      <c r="A47" s="110">
        <v>9</v>
      </c>
      <c r="B47" s="109"/>
      <c r="C47" s="109"/>
      <c r="D47" s="109"/>
      <c r="E47" s="109"/>
    </row>
    <row r="48" spans="1:5">
      <c r="A48" s="110">
        <v>10</v>
      </c>
      <c r="B48" s="109"/>
      <c r="C48" s="109"/>
      <c r="D48" s="109"/>
      <c r="E48" s="109"/>
    </row>
    <row r="49" spans="1:5">
      <c r="A49" s="110">
        <v>11</v>
      </c>
      <c r="B49" s="109"/>
      <c r="C49" s="109"/>
      <c r="D49" s="109"/>
      <c r="E49" s="109"/>
    </row>
    <row r="50" spans="1:5">
      <c r="A50" s="110">
        <v>12</v>
      </c>
      <c r="B50" s="109"/>
      <c r="C50" s="109"/>
      <c r="D50" s="109"/>
      <c r="E50" s="109"/>
    </row>
    <row r="51" spans="1:5">
      <c r="A51" s="110">
        <v>13</v>
      </c>
      <c r="B51" s="109"/>
      <c r="C51" s="109"/>
      <c r="D51" s="109"/>
      <c r="E51" s="109"/>
    </row>
    <row r="52" spans="1:5">
      <c r="A52" s="110">
        <v>14</v>
      </c>
      <c r="B52" s="109"/>
      <c r="C52" s="109"/>
      <c r="D52" s="109"/>
      <c r="E52" s="109"/>
    </row>
    <row r="53" spans="1:5">
      <c r="A53" s="110">
        <v>15</v>
      </c>
      <c r="B53" s="109"/>
      <c r="C53" s="109"/>
      <c r="D53" s="109"/>
      <c r="E53" s="109"/>
    </row>
    <row r="54" spans="1:5">
      <c r="A54" s="110">
        <v>16</v>
      </c>
      <c r="B54" s="109"/>
      <c r="C54" s="109"/>
      <c r="D54" s="109"/>
      <c r="E54" s="109"/>
    </row>
    <row r="55" spans="1:5">
      <c r="A55" s="110">
        <v>17</v>
      </c>
      <c r="B55" s="109"/>
      <c r="C55" s="109"/>
      <c r="D55" s="109"/>
      <c r="E55" s="109"/>
    </row>
    <row r="56" spans="1:5">
      <c r="A56" s="110">
        <v>18</v>
      </c>
      <c r="B56" s="109"/>
      <c r="C56" s="109"/>
      <c r="D56" s="109"/>
      <c r="E56" s="109"/>
    </row>
    <row r="57" spans="1:5">
      <c r="A57" s="110">
        <v>19</v>
      </c>
      <c r="B57" s="109"/>
      <c r="C57" s="109"/>
      <c r="D57" s="109"/>
      <c r="E57" s="109"/>
    </row>
    <row r="58" spans="1:5">
      <c r="A58" s="110">
        <v>20</v>
      </c>
      <c r="B58" s="109"/>
      <c r="C58" s="109"/>
      <c r="D58" s="109"/>
      <c r="E58" s="109"/>
    </row>
    <row r="59" spans="1:5">
      <c r="A59" s="110">
        <v>21</v>
      </c>
      <c r="B59" s="109"/>
      <c r="C59" s="109"/>
      <c r="D59" s="109"/>
      <c r="E59" s="109"/>
    </row>
    <row r="60" spans="1:5">
      <c r="A60" s="105" t="s">
        <v>610</v>
      </c>
    </row>
    <row r="61" spans="1:5">
      <c r="A61" s="105" t="s">
        <v>185</v>
      </c>
    </row>
    <row r="62" spans="1:5">
      <c r="A62" s="105" t="s">
        <v>186</v>
      </c>
    </row>
    <row r="63" spans="1:5">
      <c r="A63" s="105" t="s">
        <v>187</v>
      </c>
    </row>
    <row r="64" spans="1:5">
      <c r="A64" s="105" t="s">
        <v>188</v>
      </c>
    </row>
    <row r="65" spans="1:5">
      <c r="A65" s="105" t="s">
        <v>189</v>
      </c>
    </row>
    <row r="66" spans="1:5">
      <c r="A66" s="105"/>
      <c r="E66" s="39" t="s">
        <v>621</v>
      </c>
    </row>
    <row r="67" spans="1:5">
      <c r="A67" s="509" t="s">
        <v>615</v>
      </c>
      <c r="B67" s="509"/>
      <c r="C67" s="509"/>
      <c r="D67" s="509"/>
      <c r="E67" s="509"/>
    </row>
    <row r="68" spans="1:5">
      <c r="A68" s="509" t="s">
        <v>616</v>
      </c>
      <c r="B68" s="509"/>
      <c r="C68" s="509"/>
      <c r="D68" s="509"/>
      <c r="E68" s="509"/>
    </row>
    <row r="69" spans="1:5">
      <c r="A69" s="107" t="s">
        <v>609</v>
      </c>
    </row>
    <row r="70" spans="1:5" ht="48">
      <c r="A70" s="48" t="s">
        <v>182</v>
      </c>
      <c r="B70" s="360" t="s">
        <v>0</v>
      </c>
      <c r="C70" s="360" t="s">
        <v>127</v>
      </c>
      <c r="D70" s="361" t="s">
        <v>617</v>
      </c>
      <c r="E70" s="361" t="s">
        <v>618</v>
      </c>
    </row>
    <row r="71" spans="1:5">
      <c r="A71" s="110">
        <v>1</v>
      </c>
      <c r="B71" s="109"/>
      <c r="C71" s="109"/>
      <c r="D71" s="109"/>
      <c r="E71" s="109"/>
    </row>
    <row r="72" spans="1:5">
      <c r="A72" s="110">
        <v>2</v>
      </c>
      <c r="B72" s="109"/>
      <c r="C72" s="109"/>
      <c r="D72" s="109"/>
      <c r="E72" s="109"/>
    </row>
    <row r="73" spans="1:5">
      <c r="A73" s="110">
        <v>3</v>
      </c>
      <c r="B73" s="109"/>
      <c r="C73" s="109"/>
      <c r="D73" s="109"/>
      <c r="E73" s="109"/>
    </row>
    <row r="74" spans="1:5">
      <c r="A74" s="110">
        <v>4</v>
      </c>
      <c r="B74" s="109"/>
      <c r="C74" s="109"/>
      <c r="D74" s="109"/>
      <c r="E74" s="109"/>
    </row>
    <row r="75" spans="1:5">
      <c r="A75" s="110">
        <v>5</v>
      </c>
      <c r="B75" s="109"/>
      <c r="C75" s="109"/>
      <c r="D75" s="109"/>
      <c r="E75" s="109"/>
    </row>
    <row r="76" spans="1:5">
      <c r="A76" s="110">
        <v>6</v>
      </c>
      <c r="B76" s="109"/>
      <c r="C76" s="109"/>
      <c r="D76" s="109"/>
      <c r="E76" s="109"/>
    </row>
    <row r="77" spans="1:5">
      <c r="A77" s="110">
        <v>7</v>
      </c>
      <c r="B77" s="109"/>
      <c r="C77" s="109"/>
      <c r="D77" s="109"/>
      <c r="E77" s="109"/>
    </row>
    <row r="78" spans="1:5">
      <c r="A78" s="110">
        <v>8</v>
      </c>
      <c r="B78" s="109"/>
      <c r="C78" s="109"/>
      <c r="D78" s="109"/>
      <c r="E78" s="109"/>
    </row>
    <row r="79" spans="1:5">
      <c r="A79" s="110">
        <v>9</v>
      </c>
      <c r="B79" s="109"/>
      <c r="C79" s="109"/>
      <c r="D79" s="109"/>
      <c r="E79" s="109"/>
    </row>
    <row r="80" spans="1:5">
      <c r="A80" s="110">
        <v>10</v>
      </c>
      <c r="B80" s="109"/>
      <c r="C80" s="109"/>
      <c r="D80" s="109"/>
      <c r="E80" s="109"/>
    </row>
    <row r="81" spans="1:5">
      <c r="A81" s="110">
        <v>11</v>
      </c>
      <c r="B81" s="109"/>
      <c r="C81" s="109"/>
      <c r="D81" s="109"/>
      <c r="E81" s="109"/>
    </row>
    <row r="82" spans="1:5">
      <c r="A82" s="110">
        <v>12</v>
      </c>
      <c r="B82" s="109"/>
      <c r="C82" s="109"/>
      <c r="D82" s="109"/>
      <c r="E82" s="109"/>
    </row>
    <row r="83" spans="1:5">
      <c r="A83" s="110">
        <v>13</v>
      </c>
      <c r="B83" s="109"/>
      <c r="C83" s="109"/>
      <c r="D83" s="109"/>
      <c r="E83" s="109"/>
    </row>
    <row r="84" spans="1:5">
      <c r="A84" s="110">
        <v>14</v>
      </c>
      <c r="B84" s="109"/>
      <c r="C84" s="109"/>
      <c r="D84" s="109"/>
      <c r="E84" s="109"/>
    </row>
    <row r="85" spans="1:5">
      <c r="A85" s="110">
        <v>15</v>
      </c>
      <c r="B85" s="109"/>
      <c r="C85" s="109"/>
      <c r="D85" s="109"/>
      <c r="E85" s="109"/>
    </row>
    <row r="86" spans="1:5">
      <c r="A86" s="110">
        <v>16</v>
      </c>
      <c r="B86" s="109"/>
      <c r="C86" s="109"/>
      <c r="D86" s="109"/>
      <c r="E86" s="109"/>
    </row>
    <row r="87" spans="1:5">
      <c r="A87" s="110">
        <v>17</v>
      </c>
      <c r="B87" s="109"/>
      <c r="C87" s="109"/>
      <c r="D87" s="109"/>
      <c r="E87" s="109"/>
    </row>
    <row r="88" spans="1:5">
      <c r="A88" s="110">
        <v>18</v>
      </c>
      <c r="B88" s="109"/>
      <c r="C88" s="109"/>
      <c r="D88" s="109"/>
      <c r="E88" s="109"/>
    </row>
    <row r="89" spans="1:5">
      <c r="A89" s="110">
        <v>19</v>
      </c>
      <c r="B89" s="109"/>
      <c r="C89" s="109"/>
      <c r="D89" s="109"/>
      <c r="E89" s="109"/>
    </row>
    <row r="90" spans="1:5">
      <c r="A90" s="110">
        <v>20</v>
      </c>
      <c r="B90" s="109"/>
      <c r="C90" s="109"/>
      <c r="D90" s="109"/>
      <c r="E90" s="109"/>
    </row>
    <row r="91" spans="1:5">
      <c r="A91" s="110">
        <v>21</v>
      </c>
      <c r="B91" s="109"/>
      <c r="C91" s="109"/>
      <c r="D91" s="109"/>
      <c r="E91" s="109"/>
    </row>
    <row r="92" spans="1:5">
      <c r="A92" s="105" t="s">
        <v>610</v>
      </c>
    </row>
    <row r="93" spans="1:5">
      <c r="A93" s="105" t="s">
        <v>185</v>
      </c>
    </row>
    <row r="94" spans="1:5">
      <c r="A94" s="105" t="s">
        <v>186</v>
      </c>
    </row>
    <row r="95" spans="1:5">
      <c r="A95" s="105" t="s">
        <v>187</v>
      </c>
    </row>
    <row r="96" spans="1:5">
      <c r="A96" s="105" t="s">
        <v>188</v>
      </c>
    </row>
    <row r="97" spans="1:1">
      <c r="A97" s="105" t="s">
        <v>189</v>
      </c>
    </row>
  </sheetData>
  <mergeCells count="6">
    <mergeCell ref="A68:E68"/>
    <mergeCell ref="A2:E2"/>
    <mergeCell ref="A3:E3"/>
    <mergeCell ref="A35:E35"/>
    <mergeCell ref="A36:E36"/>
    <mergeCell ref="A67:E67"/>
  </mergeCells>
  <printOptions horizontalCentered="1"/>
  <pageMargins left="0.2" right="0.2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1693-AE7F-4229-8B8C-BDE411C708BB}">
  <dimension ref="A3:G15"/>
  <sheetViews>
    <sheetView workbookViewId="0">
      <selection activeCell="E17" sqref="E17"/>
    </sheetView>
  </sheetViews>
  <sheetFormatPr defaultRowHeight="14.5"/>
  <cols>
    <col min="1" max="1" width="12.6328125" bestFit="1" customWidth="1"/>
    <col min="2" max="2" width="10" bestFit="1" customWidth="1"/>
    <col min="3" max="3" width="14.6328125" style="118" bestFit="1" customWidth="1"/>
    <col min="4" max="4" width="14.6328125" bestFit="1" customWidth="1"/>
    <col min="5" max="5" width="22.26953125" customWidth="1"/>
    <col min="6" max="6" width="22.81640625" customWidth="1"/>
  </cols>
  <sheetData>
    <row r="3" spans="1:7" ht="14.5" customHeight="1">
      <c r="A3" s="367" t="s">
        <v>0</v>
      </c>
      <c r="B3" s="365" t="s">
        <v>190</v>
      </c>
      <c r="C3" s="366" t="s">
        <v>438</v>
      </c>
      <c r="D3" s="365" t="s">
        <v>439</v>
      </c>
      <c r="E3" s="363" t="s">
        <v>604</v>
      </c>
      <c r="F3" s="363"/>
      <c r="G3" s="364" t="s">
        <v>219</v>
      </c>
    </row>
    <row r="4" spans="1:7" ht="14.5" customHeight="1">
      <c r="A4" s="367"/>
      <c r="B4" s="365"/>
      <c r="C4" s="366"/>
      <c r="D4" s="365"/>
      <c r="E4" s="362" t="s">
        <v>605</v>
      </c>
      <c r="F4" s="362" t="s">
        <v>607</v>
      </c>
      <c r="G4" s="364"/>
    </row>
    <row r="5" spans="1:7">
      <c r="A5" s="367"/>
      <c r="B5" s="365"/>
      <c r="C5" s="366"/>
      <c r="D5" s="365"/>
      <c r="E5" s="362"/>
      <c r="F5" s="362"/>
      <c r="G5" s="364"/>
    </row>
    <row r="6" spans="1:7" ht="29" customHeight="1">
      <c r="A6" s="367"/>
      <c r="B6" s="365"/>
      <c r="C6" s="366"/>
      <c r="D6" s="365"/>
      <c r="E6" s="362"/>
      <c r="F6" s="362"/>
      <c r="G6" s="364"/>
    </row>
    <row r="7" spans="1:7" s="69" customFormat="1">
      <c r="A7" s="367"/>
      <c r="B7" s="358" t="s">
        <v>479</v>
      </c>
      <c r="C7" s="359" t="s">
        <v>480</v>
      </c>
      <c r="D7" s="358" t="s">
        <v>481</v>
      </c>
      <c r="E7" s="358" t="s">
        <v>606</v>
      </c>
      <c r="F7" s="358" t="s">
        <v>483</v>
      </c>
      <c r="G7" s="358" t="s">
        <v>608</v>
      </c>
    </row>
    <row r="8" spans="1:7">
      <c r="A8" s="6" t="s">
        <v>1</v>
      </c>
      <c r="B8" s="112">
        <v>533694</v>
      </c>
      <c r="C8" s="355">
        <v>116638486.75</v>
      </c>
      <c r="D8" s="356">
        <f>C8+'UC63 64'!U99</f>
        <v>133895180.41000009</v>
      </c>
      <c r="E8" s="355">
        <v>0</v>
      </c>
      <c r="F8" s="355">
        <v>24210177.52</v>
      </c>
      <c r="G8" s="148">
        <f>F8/B8</f>
        <v>45.363405846796105</v>
      </c>
    </row>
    <row r="9" spans="1:7">
      <c r="A9" s="6" t="s">
        <v>2</v>
      </c>
      <c r="B9" s="112">
        <v>325933</v>
      </c>
      <c r="C9" s="355">
        <v>88367352.829999998</v>
      </c>
      <c r="D9" s="356">
        <f>C9+'UC63 64'!U13</f>
        <v>87109034.350000039</v>
      </c>
      <c r="E9" s="355">
        <v>0</v>
      </c>
      <c r="F9" s="355">
        <v>18605532.100000001</v>
      </c>
      <c r="G9" s="148">
        <f t="shared" ref="G9:G15" si="0">F9/B9</f>
        <v>57.08391632636156</v>
      </c>
    </row>
    <row r="10" spans="1:7">
      <c r="A10" s="6" t="s">
        <v>3</v>
      </c>
      <c r="B10" s="112">
        <v>503135</v>
      </c>
      <c r="C10" s="355">
        <v>99124553.239999995</v>
      </c>
      <c r="D10" s="356">
        <f>C10+'UC63 64'!U57</f>
        <v>90743525.659999833</v>
      </c>
      <c r="E10" s="355">
        <v>0</v>
      </c>
      <c r="F10" s="355">
        <v>27621292.969999999</v>
      </c>
      <c r="G10" s="148">
        <f t="shared" si="0"/>
        <v>54.898373140409632</v>
      </c>
    </row>
    <row r="11" spans="1:7">
      <c r="A11" s="6" t="s">
        <v>4</v>
      </c>
      <c r="B11" s="112">
        <v>849486</v>
      </c>
      <c r="C11" s="355">
        <v>295699956.45999998</v>
      </c>
      <c r="D11" s="356">
        <f>C11+'UC63 64'!U86</f>
        <v>272413193.96999997</v>
      </c>
      <c r="E11" s="355">
        <v>0</v>
      </c>
      <c r="F11" s="355">
        <v>50580775.229999997</v>
      </c>
      <c r="G11" s="148">
        <f t="shared" si="0"/>
        <v>59.542800269810208</v>
      </c>
    </row>
    <row r="12" spans="1:7">
      <c r="A12" s="6" t="s">
        <v>5</v>
      </c>
      <c r="B12" s="112">
        <v>377230</v>
      </c>
      <c r="C12" s="355">
        <v>145304941.59999999</v>
      </c>
      <c r="D12" s="356">
        <f>C12+'UC63 64'!U67</f>
        <v>152369256.25999996</v>
      </c>
      <c r="E12" s="355">
        <v>0</v>
      </c>
      <c r="F12" s="355">
        <v>18117219.899999999</v>
      </c>
      <c r="G12" s="148">
        <f t="shared" si="0"/>
        <v>48.026985923707016</v>
      </c>
    </row>
    <row r="13" spans="1:7">
      <c r="A13" s="6" t="s">
        <v>6</v>
      </c>
      <c r="B13" s="112">
        <v>381258</v>
      </c>
      <c r="C13" s="355">
        <v>58404029.07</v>
      </c>
      <c r="D13" s="356">
        <f>C13+'UC63 64'!U20</f>
        <v>62487275.720000036</v>
      </c>
      <c r="E13" s="355">
        <v>0</v>
      </c>
      <c r="F13" s="355">
        <v>20382561.5</v>
      </c>
      <c r="G13" s="148">
        <f t="shared" si="0"/>
        <v>53.461334581831728</v>
      </c>
    </row>
    <row r="14" spans="1:7">
      <c r="A14" s="6" t="s">
        <v>7</v>
      </c>
      <c r="B14" s="112">
        <v>1156987</v>
      </c>
      <c r="C14" s="355">
        <v>76844261.709999993</v>
      </c>
      <c r="D14" s="356">
        <f>C14+'UC63 64'!U42</f>
        <v>86399545.620000079</v>
      </c>
      <c r="E14" s="355">
        <v>0</v>
      </c>
      <c r="F14" s="355">
        <v>62280448.859999999</v>
      </c>
      <c r="G14" s="148">
        <f t="shared" si="0"/>
        <v>53.829860542944736</v>
      </c>
    </row>
    <row r="15" spans="1:7">
      <c r="A15" s="7" t="s">
        <v>8</v>
      </c>
      <c r="B15" s="113">
        <v>4127723</v>
      </c>
      <c r="C15" s="357">
        <f>SUM(C8:C14)</f>
        <v>880383581.66000009</v>
      </c>
      <c r="D15" s="357">
        <f>SUM(D8:D14)</f>
        <v>885417011.99000001</v>
      </c>
      <c r="E15" s="357">
        <v>0</v>
      </c>
      <c r="F15" s="357">
        <v>221798008.07999998</v>
      </c>
      <c r="G15" s="145">
        <f t="shared" si="0"/>
        <v>53.733743296243468</v>
      </c>
    </row>
  </sheetData>
  <mergeCells count="8">
    <mergeCell ref="A3:A7"/>
    <mergeCell ref="E4:E6"/>
    <mergeCell ref="F4:F6"/>
    <mergeCell ref="E3:F3"/>
    <mergeCell ref="G3:G6"/>
    <mergeCell ref="B3:B6"/>
    <mergeCell ref="C3:C6"/>
    <mergeCell ref="D3:D6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9F94-6AB9-48D0-A433-9558033A5FCA}">
  <dimension ref="A1:Y113"/>
  <sheetViews>
    <sheetView zoomScale="50" zoomScaleNormal="5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Y4" sqref="Y4"/>
    </sheetView>
  </sheetViews>
  <sheetFormatPr defaultColWidth="9" defaultRowHeight="24"/>
  <cols>
    <col min="1" max="1" width="4.26953125" style="38" customWidth="1"/>
    <col min="2" max="2" width="4.90625" style="38" customWidth="1"/>
    <col min="3" max="3" width="13.7265625" style="38" customWidth="1"/>
    <col min="4" max="4" width="8.36328125" style="38" customWidth="1"/>
    <col min="5" max="5" width="25.90625" style="38" customWidth="1"/>
    <col min="6" max="6" width="8.90625" style="38" customWidth="1"/>
    <col min="7" max="7" width="22.26953125" style="38" customWidth="1"/>
    <col min="8" max="10" width="8.26953125" style="38" customWidth="1"/>
    <col min="11" max="12" width="20" style="38" customWidth="1"/>
    <col min="13" max="16" width="7" style="38" customWidth="1"/>
    <col min="17" max="17" width="8.7265625" style="38" customWidth="1"/>
    <col min="18" max="18" width="14.453125" style="297" bestFit="1" customWidth="1"/>
    <col min="19" max="19" width="13.26953125" style="297" customWidth="1"/>
    <col min="20" max="20" width="9" style="298"/>
    <col min="21" max="21" width="10.26953125" style="38" customWidth="1"/>
    <col min="22" max="22" width="10.6328125" style="299" customWidth="1"/>
    <col min="23" max="23" width="9" style="38"/>
    <col min="24" max="24" width="19.7265625" style="38" bestFit="1" customWidth="1"/>
    <col min="25" max="256" width="9" style="38"/>
    <col min="257" max="257" width="4.26953125" style="38" customWidth="1"/>
    <col min="258" max="258" width="4.90625" style="38" customWidth="1"/>
    <col min="259" max="259" width="13.7265625" style="38" customWidth="1"/>
    <col min="260" max="260" width="8.36328125" style="38" customWidth="1"/>
    <col min="261" max="261" width="25.90625" style="38" customWidth="1"/>
    <col min="262" max="262" width="8.90625" style="38" customWidth="1"/>
    <col min="263" max="263" width="22.26953125" style="38" customWidth="1"/>
    <col min="264" max="266" width="8.26953125" style="38" customWidth="1"/>
    <col min="267" max="268" width="20" style="38" customWidth="1"/>
    <col min="269" max="272" width="7" style="38" customWidth="1"/>
    <col min="273" max="273" width="8.7265625" style="38" customWidth="1"/>
    <col min="274" max="275" width="13.26953125" style="38" customWidth="1"/>
    <col min="276" max="276" width="9" style="38"/>
    <col min="277" max="277" width="10.26953125" style="38" customWidth="1"/>
    <col min="278" max="278" width="10.6328125" style="38" customWidth="1"/>
    <col min="279" max="279" width="9" style="38"/>
    <col min="280" max="280" width="19.7265625" style="38" bestFit="1" customWidth="1"/>
    <col min="281" max="512" width="9" style="38"/>
    <col min="513" max="513" width="4.26953125" style="38" customWidth="1"/>
    <col min="514" max="514" width="4.90625" style="38" customWidth="1"/>
    <col min="515" max="515" width="13.7265625" style="38" customWidth="1"/>
    <col min="516" max="516" width="8.36328125" style="38" customWidth="1"/>
    <col min="517" max="517" width="25.90625" style="38" customWidth="1"/>
    <col min="518" max="518" width="8.90625" style="38" customWidth="1"/>
    <col min="519" max="519" width="22.26953125" style="38" customWidth="1"/>
    <col min="520" max="522" width="8.26953125" style="38" customWidth="1"/>
    <col min="523" max="524" width="20" style="38" customWidth="1"/>
    <col min="525" max="528" width="7" style="38" customWidth="1"/>
    <col min="529" max="529" width="8.7265625" style="38" customWidth="1"/>
    <col min="530" max="531" width="13.26953125" style="38" customWidth="1"/>
    <col min="532" max="532" width="9" style="38"/>
    <col min="533" max="533" width="10.26953125" style="38" customWidth="1"/>
    <col min="534" max="534" width="10.6328125" style="38" customWidth="1"/>
    <col min="535" max="535" width="9" style="38"/>
    <col min="536" max="536" width="19.7265625" style="38" bestFit="1" customWidth="1"/>
    <col min="537" max="768" width="9" style="38"/>
    <col min="769" max="769" width="4.26953125" style="38" customWidth="1"/>
    <col min="770" max="770" width="4.90625" style="38" customWidth="1"/>
    <col min="771" max="771" width="13.7265625" style="38" customWidth="1"/>
    <col min="772" max="772" width="8.36328125" style="38" customWidth="1"/>
    <col min="773" max="773" width="25.90625" style="38" customWidth="1"/>
    <col min="774" max="774" width="8.90625" style="38" customWidth="1"/>
    <col min="775" max="775" width="22.26953125" style="38" customWidth="1"/>
    <col min="776" max="778" width="8.26953125" style="38" customWidth="1"/>
    <col min="779" max="780" width="20" style="38" customWidth="1"/>
    <col min="781" max="784" width="7" style="38" customWidth="1"/>
    <col min="785" max="785" width="8.7265625" style="38" customWidth="1"/>
    <col min="786" max="787" width="13.26953125" style="38" customWidth="1"/>
    <col min="788" max="788" width="9" style="38"/>
    <col min="789" max="789" width="10.26953125" style="38" customWidth="1"/>
    <col min="790" max="790" width="10.6328125" style="38" customWidth="1"/>
    <col min="791" max="791" width="9" style="38"/>
    <col min="792" max="792" width="19.7265625" style="38" bestFit="1" customWidth="1"/>
    <col min="793" max="1024" width="9" style="38"/>
    <col min="1025" max="1025" width="4.26953125" style="38" customWidth="1"/>
    <col min="1026" max="1026" width="4.90625" style="38" customWidth="1"/>
    <col min="1027" max="1027" width="13.7265625" style="38" customWidth="1"/>
    <col min="1028" max="1028" width="8.36328125" style="38" customWidth="1"/>
    <col min="1029" max="1029" width="25.90625" style="38" customWidth="1"/>
    <col min="1030" max="1030" width="8.90625" style="38" customWidth="1"/>
    <col min="1031" max="1031" width="22.26953125" style="38" customWidth="1"/>
    <col min="1032" max="1034" width="8.26953125" style="38" customWidth="1"/>
    <col min="1035" max="1036" width="20" style="38" customWidth="1"/>
    <col min="1037" max="1040" width="7" style="38" customWidth="1"/>
    <col min="1041" max="1041" width="8.7265625" style="38" customWidth="1"/>
    <col min="1042" max="1043" width="13.26953125" style="38" customWidth="1"/>
    <col min="1044" max="1044" width="9" style="38"/>
    <col min="1045" max="1045" width="10.26953125" style="38" customWidth="1"/>
    <col min="1046" max="1046" width="10.6328125" style="38" customWidth="1"/>
    <col min="1047" max="1047" width="9" style="38"/>
    <col min="1048" max="1048" width="19.7265625" style="38" bestFit="1" customWidth="1"/>
    <col min="1049" max="1280" width="9" style="38"/>
    <col min="1281" max="1281" width="4.26953125" style="38" customWidth="1"/>
    <col min="1282" max="1282" width="4.90625" style="38" customWidth="1"/>
    <col min="1283" max="1283" width="13.7265625" style="38" customWidth="1"/>
    <col min="1284" max="1284" width="8.36328125" style="38" customWidth="1"/>
    <col min="1285" max="1285" width="25.90625" style="38" customWidth="1"/>
    <col min="1286" max="1286" width="8.90625" style="38" customWidth="1"/>
    <col min="1287" max="1287" width="22.26953125" style="38" customWidth="1"/>
    <col min="1288" max="1290" width="8.26953125" style="38" customWidth="1"/>
    <col min="1291" max="1292" width="20" style="38" customWidth="1"/>
    <col min="1293" max="1296" width="7" style="38" customWidth="1"/>
    <col min="1297" max="1297" width="8.7265625" style="38" customWidth="1"/>
    <col min="1298" max="1299" width="13.26953125" style="38" customWidth="1"/>
    <col min="1300" max="1300" width="9" style="38"/>
    <col min="1301" max="1301" width="10.26953125" style="38" customWidth="1"/>
    <col min="1302" max="1302" width="10.6328125" style="38" customWidth="1"/>
    <col min="1303" max="1303" width="9" style="38"/>
    <col min="1304" max="1304" width="19.7265625" style="38" bestFit="1" customWidth="1"/>
    <col min="1305" max="1536" width="9" style="38"/>
    <col min="1537" max="1537" width="4.26953125" style="38" customWidth="1"/>
    <col min="1538" max="1538" width="4.90625" style="38" customWidth="1"/>
    <col min="1539" max="1539" width="13.7265625" style="38" customWidth="1"/>
    <col min="1540" max="1540" width="8.36328125" style="38" customWidth="1"/>
    <col min="1541" max="1541" width="25.90625" style="38" customWidth="1"/>
    <col min="1542" max="1542" width="8.90625" style="38" customWidth="1"/>
    <col min="1543" max="1543" width="22.26953125" style="38" customWidth="1"/>
    <col min="1544" max="1546" width="8.26953125" style="38" customWidth="1"/>
    <col min="1547" max="1548" width="20" style="38" customWidth="1"/>
    <col min="1549" max="1552" width="7" style="38" customWidth="1"/>
    <col min="1553" max="1553" width="8.7265625" style="38" customWidth="1"/>
    <col min="1554" max="1555" width="13.26953125" style="38" customWidth="1"/>
    <col min="1556" max="1556" width="9" style="38"/>
    <col min="1557" max="1557" width="10.26953125" style="38" customWidth="1"/>
    <col min="1558" max="1558" width="10.6328125" style="38" customWidth="1"/>
    <col min="1559" max="1559" width="9" style="38"/>
    <col min="1560" max="1560" width="19.7265625" style="38" bestFit="1" customWidth="1"/>
    <col min="1561" max="1792" width="9" style="38"/>
    <col min="1793" max="1793" width="4.26953125" style="38" customWidth="1"/>
    <col min="1794" max="1794" width="4.90625" style="38" customWidth="1"/>
    <col min="1795" max="1795" width="13.7265625" style="38" customWidth="1"/>
    <col min="1796" max="1796" width="8.36328125" style="38" customWidth="1"/>
    <col min="1797" max="1797" width="25.90625" style="38" customWidth="1"/>
    <col min="1798" max="1798" width="8.90625" style="38" customWidth="1"/>
    <col min="1799" max="1799" width="22.26953125" style="38" customWidth="1"/>
    <col min="1800" max="1802" width="8.26953125" style="38" customWidth="1"/>
    <col min="1803" max="1804" width="20" style="38" customWidth="1"/>
    <col min="1805" max="1808" width="7" style="38" customWidth="1"/>
    <col min="1809" max="1809" width="8.7265625" style="38" customWidth="1"/>
    <col min="1810" max="1811" width="13.26953125" style="38" customWidth="1"/>
    <col min="1812" max="1812" width="9" style="38"/>
    <col min="1813" max="1813" width="10.26953125" style="38" customWidth="1"/>
    <col min="1814" max="1814" width="10.6328125" style="38" customWidth="1"/>
    <col min="1815" max="1815" width="9" style="38"/>
    <col min="1816" max="1816" width="19.7265625" style="38" bestFit="1" customWidth="1"/>
    <col min="1817" max="2048" width="9" style="38"/>
    <col min="2049" max="2049" width="4.26953125" style="38" customWidth="1"/>
    <col min="2050" max="2050" width="4.90625" style="38" customWidth="1"/>
    <col min="2051" max="2051" width="13.7265625" style="38" customWidth="1"/>
    <col min="2052" max="2052" width="8.36328125" style="38" customWidth="1"/>
    <col min="2053" max="2053" width="25.90625" style="38" customWidth="1"/>
    <col min="2054" max="2054" width="8.90625" style="38" customWidth="1"/>
    <col min="2055" max="2055" width="22.26953125" style="38" customWidth="1"/>
    <col min="2056" max="2058" width="8.26953125" style="38" customWidth="1"/>
    <col min="2059" max="2060" width="20" style="38" customWidth="1"/>
    <col min="2061" max="2064" width="7" style="38" customWidth="1"/>
    <col min="2065" max="2065" width="8.7265625" style="38" customWidth="1"/>
    <col min="2066" max="2067" width="13.26953125" style="38" customWidth="1"/>
    <col min="2068" max="2068" width="9" style="38"/>
    <col min="2069" max="2069" width="10.26953125" style="38" customWidth="1"/>
    <col min="2070" max="2070" width="10.6328125" style="38" customWidth="1"/>
    <col min="2071" max="2071" width="9" style="38"/>
    <col min="2072" max="2072" width="19.7265625" style="38" bestFit="1" customWidth="1"/>
    <col min="2073" max="2304" width="9" style="38"/>
    <col min="2305" max="2305" width="4.26953125" style="38" customWidth="1"/>
    <col min="2306" max="2306" width="4.90625" style="38" customWidth="1"/>
    <col min="2307" max="2307" width="13.7265625" style="38" customWidth="1"/>
    <col min="2308" max="2308" width="8.36328125" style="38" customWidth="1"/>
    <col min="2309" max="2309" width="25.90625" style="38" customWidth="1"/>
    <col min="2310" max="2310" width="8.90625" style="38" customWidth="1"/>
    <col min="2311" max="2311" width="22.26953125" style="38" customWidth="1"/>
    <col min="2312" max="2314" width="8.26953125" style="38" customWidth="1"/>
    <col min="2315" max="2316" width="20" style="38" customWidth="1"/>
    <col min="2317" max="2320" width="7" style="38" customWidth="1"/>
    <col min="2321" max="2321" width="8.7265625" style="38" customWidth="1"/>
    <col min="2322" max="2323" width="13.26953125" style="38" customWidth="1"/>
    <col min="2324" max="2324" width="9" style="38"/>
    <col min="2325" max="2325" width="10.26953125" style="38" customWidth="1"/>
    <col min="2326" max="2326" width="10.6328125" style="38" customWidth="1"/>
    <col min="2327" max="2327" width="9" style="38"/>
    <col min="2328" max="2328" width="19.7265625" style="38" bestFit="1" customWidth="1"/>
    <col min="2329" max="2560" width="9" style="38"/>
    <col min="2561" max="2561" width="4.26953125" style="38" customWidth="1"/>
    <col min="2562" max="2562" width="4.90625" style="38" customWidth="1"/>
    <col min="2563" max="2563" width="13.7265625" style="38" customWidth="1"/>
    <col min="2564" max="2564" width="8.36328125" style="38" customWidth="1"/>
    <col min="2565" max="2565" width="25.90625" style="38" customWidth="1"/>
    <col min="2566" max="2566" width="8.90625" style="38" customWidth="1"/>
    <col min="2567" max="2567" width="22.26953125" style="38" customWidth="1"/>
    <col min="2568" max="2570" width="8.26953125" style="38" customWidth="1"/>
    <col min="2571" max="2572" width="20" style="38" customWidth="1"/>
    <col min="2573" max="2576" width="7" style="38" customWidth="1"/>
    <col min="2577" max="2577" width="8.7265625" style="38" customWidth="1"/>
    <col min="2578" max="2579" width="13.26953125" style="38" customWidth="1"/>
    <col min="2580" max="2580" width="9" style="38"/>
    <col min="2581" max="2581" width="10.26953125" style="38" customWidth="1"/>
    <col min="2582" max="2582" width="10.6328125" style="38" customWidth="1"/>
    <col min="2583" max="2583" width="9" style="38"/>
    <col min="2584" max="2584" width="19.7265625" style="38" bestFit="1" customWidth="1"/>
    <col min="2585" max="2816" width="9" style="38"/>
    <col min="2817" max="2817" width="4.26953125" style="38" customWidth="1"/>
    <col min="2818" max="2818" width="4.90625" style="38" customWidth="1"/>
    <col min="2819" max="2819" width="13.7265625" style="38" customWidth="1"/>
    <col min="2820" max="2820" width="8.36328125" style="38" customWidth="1"/>
    <col min="2821" max="2821" width="25.90625" style="38" customWidth="1"/>
    <col min="2822" max="2822" width="8.90625" style="38" customWidth="1"/>
    <col min="2823" max="2823" width="22.26953125" style="38" customWidth="1"/>
    <col min="2824" max="2826" width="8.26953125" style="38" customWidth="1"/>
    <col min="2827" max="2828" width="20" style="38" customWidth="1"/>
    <col min="2829" max="2832" width="7" style="38" customWidth="1"/>
    <col min="2833" max="2833" width="8.7265625" style="38" customWidth="1"/>
    <col min="2834" max="2835" width="13.26953125" style="38" customWidth="1"/>
    <col min="2836" max="2836" width="9" style="38"/>
    <col min="2837" max="2837" width="10.26953125" style="38" customWidth="1"/>
    <col min="2838" max="2838" width="10.6328125" style="38" customWidth="1"/>
    <col min="2839" max="2839" width="9" style="38"/>
    <col min="2840" max="2840" width="19.7265625" style="38" bestFit="1" customWidth="1"/>
    <col min="2841" max="3072" width="9" style="38"/>
    <col min="3073" max="3073" width="4.26953125" style="38" customWidth="1"/>
    <col min="3074" max="3074" width="4.90625" style="38" customWidth="1"/>
    <col min="3075" max="3075" width="13.7265625" style="38" customWidth="1"/>
    <col min="3076" max="3076" width="8.36328125" style="38" customWidth="1"/>
    <col min="3077" max="3077" width="25.90625" style="38" customWidth="1"/>
    <col min="3078" max="3078" width="8.90625" style="38" customWidth="1"/>
    <col min="3079" max="3079" width="22.26953125" style="38" customWidth="1"/>
    <col min="3080" max="3082" width="8.26953125" style="38" customWidth="1"/>
    <col min="3083" max="3084" width="20" style="38" customWidth="1"/>
    <col min="3085" max="3088" width="7" style="38" customWidth="1"/>
    <col min="3089" max="3089" width="8.7265625" style="38" customWidth="1"/>
    <col min="3090" max="3091" width="13.26953125" style="38" customWidth="1"/>
    <col min="3092" max="3092" width="9" style="38"/>
    <col min="3093" max="3093" width="10.26953125" style="38" customWidth="1"/>
    <col min="3094" max="3094" width="10.6328125" style="38" customWidth="1"/>
    <col min="3095" max="3095" width="9" style="38"/>
    <col min="3096" max="3096" width="19.7265625" style="38" bestFit="1" customWidth="1"/>
    <col min="3097" max="3328" width="9" style="38"/>
    <col min="3329" max="3329" width="4.26953125" style="38" customWidth="1"/>
    <col min="3330" max="3330" width="4.90625" style="38" customWidth="1"/>
    <col min="3331" max="3331" width="13.7265625" style="38" customWidth="1"/>
    <col min="3332" max="3332" width="8.36328125" style="38" customWidth="1"/>
    <col min="3333" max="3333" width="25.90625" style="38" customWidth="1"/>
    <col min="3334" max="3334" width="8.90625" style="38" customWidth="1"/>
    <col min="3335" max="3335" width="22.26953125" style="38" customWidth="1"/>
    <col min="3336" max="3338" width="8.26953125" style="38" customWidth="1"/>
    <col min="3339" max="3340" width="20" style="38" customWidth="1"/>
    <col min="3341" max="3344" width="7" style="38" customWidth="1"/>
    <col min="3345" max="3345" width="8.7265625" style="38" customWidth="1"/>
    <col min="3346" max="3347" width="13.26953125" style="38" customWidth="1"/>
    <col min="3348" max="3348" width="9" style="38"/>
    <col min="3349" max="3349" width="10.26953125" style="38" customWidth="1"/>
    <col min="3350" max="3350" width="10.6328125" style="38" customWidth="1"/>
    <col min="3351" max="3351" width="9" style="38"/>
    <col min="3352" max="3352" width="19.7265625" style="38" bestFit="1" customWidth="1"/>
    <col min="3353" max="3584" width="9" style="38"/>
    <col min="3585" max="3585" width="4.26953125" style="38" customWidth="1"/>
    <col min="3586" max="3586" width="4.90625" style="38" customWidth="1"/>
    <col min="3587" max="3587" width="13.7265625" style="38" customWidth="1"/>
    <col min="3588" max="3588" width="8.36328125" style="38" customWidth="1"/>
    <col min="3589" max="3589" width="25.90625" style="38" customWidth="1"/>
    <col min="3590" max="3590" width="8.90625" style="38" customWidth="1"/>
    <col min="3591" max="3591" width="22.26953125" style="38" customWidth="1"/>
    <col min="3592" max="3594" width="8.26953125" style="38" customWidth="1"/>
    <col min="3595" max="3596" width="20" style="38" customWidth="1"/>
    <col min="3597" max="3600" width="7" style="38" customWidth="1"/>
    <col min="3601" max="3601" width="8.7265625" style="38" customWidth="1"/>
    <col min="3602" max="3603" width="13.26953125" style="38" customWidth="1"/>
    <col min="3604" max="3604" width="9" style="38"/>
    <col min="3605" max="3605" width="10.26953125" style="38" customWidth="1"/>
    <col min="3606" max="3606" width="10.6328125" style="38" customWidth="1"/>
    <col min="3607" max="3607" width="9" style="38"/>
    <col min="3608" max="3608" width="19.7265625" style="38" bestFit="1" customWidth="1"/>
    <col min="3609" max="3840" width="9" style="38"/>
    <col min="3841" max="3841" width="4.26953125" style="38" customWidth="1"/>
    <col min="3842" max="3842" width="4.90625" style="38" customWidth="1"/>
    <col min="3843" max="3843" width="13.7265625" style="38" customWidth="1"/>
    <col min="3844" max="3844" width="8.36328125" style="38" customWidth="1"/>
    <col min="3845" max="3845" width="25.90625" style="38" customWidth="1"/>
    <col min="3846" max="3846" width="8.90625" style="38" customWidth="1"/>
    <col min="3847" max="3847" width="22.26953125" style="38" customWidth="1"/>
    <col min="3848" max="3850" width="8.26953125" style="38" customWidth="1"/>
    <col min="3851" max="3852" width="20" style="38" customWidth="1"/>
    <col min="3853" max="3856" width="7" style="38" customWidth="1"/>
    <col min="3857" max="3857" width="8.7265625" style="38" customWidth="1"/>
    <col min="3858" max="3859" width="13.26953125" style="38" customWidth="1"/>
    <col min="3860" max="3860" width="9" style="38"/>
    <col min="3861" max="3861" width="10.26953125" style="38" customWidth="1"/>
    <col min="3862" max="3862" width="10.6328125" style="38" customWidth="1"/>
    <col min="3863" max="3863" width="9" style="38"/>
    <col min="3864" max="3864" width="19.7265625" style="38" bestFit="1" customWidth="1"/>
    <col min="3865" max="4096" width="9" style="38"/>
    <col min="4097" max="4097" width="4.26953125" style="38" customWidth="1"/>
    <col min="4098" max="4098" width="4.90625" style="38" customWidth="1"/>
    <col min="4099" max="4099" width="13.7265625" style="38" customWidth="1"/>
    <col min="4100" max="4100" width="8.36328125" style="38" customWidth="1"/>
    <col min="4101" max="4101" width="25.90625" style="38" customWidth="1"/>
    <col min="4102" max="4102" width="8.90625" style="38" customWidth="1"/>
    <col min="4103" max="4103" width="22.26953125" style="38" customWidth="1"/>
    <col min="4104" max="4106" width="8.26953125" style="38" customWidth="1"/>
    <col min="4107" max="4108" width="20" style="38" customWidth="1"/>
    <col min="4109" max="4112" width="7" style="38" customWidth="1"/>
    <col min="4113" max="4113" width="8.7265625" style="38" customWidth="1"/>
    <col min="4114" max="4115" width="13.26953125" style="38" customWidth="1"/>
    <col min="4116" max="4116" width="9" style="38"/>
    <col min="4117" max="4117" width="10.26953125" style="38" customWidth="1"/>
    <col min="4118" max="4118" width="10.6328125" style="38" customWidth="1"/>
    <col min="4119" max="4119" width="9" style="38"/>
    <col min="4120" max="4120" width="19.7265625" style="38" bestFit="1" customWidth="1"/>
    <col min="4121" max="4352" width="9" style="38"/>
    <col min="4353" max="4353" width="4.26953125" style="38" customWidth="1"/>
    <col min="4354" max="4354" width="4.90625" style="38" customWidth="1"/>
    <col min="4355" max="4355" width="13.7265625" style="38" customWidth="1"/>
    <col min="4356" max="4356" width="8.36328125" style="38" customWidth="1"/>
    <col min="4357" max="4357" width="25.90625" style="38" customWidth="1"/>
    <col min="4358" max="4358" width="8.90625" style="38" customWidth="1"/>
    <col min="4359" max="4359" width="22.26953125" style="38" customWidth="1"/>
    <col min="4360" max="4362" width="8.26953125" style="38" customWidth="1"/>
    <col min="4363" max="4364" width="20" style="38" customWidth="1"/>
    <col min="4365" max="4368" width="7" style="38" customWidth="1"/>
    <col min="4369" max="4369" width="8.7265625" style="38" customWidth="1"/>
    <col min="4370" max="4371" width="13.26953125" style="38" customWidth="1"/>
    <col min="4372" max="4372" width="9" style="38"/>
    <col min="4373" max="4373" width="10.26953125" style="38" customWidth="1"/>
    <col min="4374" max="4374" width="10.6328125" style="38" customWidth="1"/>
    <col min="4375" max="4375" width="9" style="38"/>
    <col min="4376" max="4376" width="19.7265625" style="38" bestFit="1" customWidth="1"/>
    <col min="4377" max="4608" width="9" style="38"/>
    <col min="4609" max="4609" width="4.26953125" style="38" customWidth="1"/>
    <col min="4610" max="4610" width="4.90625" style="38" customWidth="1"/>
    <col min="4611" max="4611" width="13.7265625" style="38" customWidth="1"/>
    <col min="4612" max="4612" width="8.36328125" style="38" customWidth="1"/>
    <col min="4613" max="4613" width="25.90625" style="38" customWidth="1"/>
    <col min="4614" max="4614" width="8.90625" style="38" customWidth="1"/>
    <col min="4615" max="4615" width="22.26953125" style="38" customWidth="1"/>
    <col min="4616" max="4618" width="8.26953125" style="38" customWidth="1"/>
    <col min="4619" max="4620" width="20" style="38" customWidth="1"/>
    <col min="4621" max="4624" width="7" style="38" customWidth="1"/>
    <col min="4625" max="4625" width="8.7265625" style="38" customWidth="1"/>
    <col min="4626" max="4627" width="13.26953125" style="38" customWidth="1"/>
    <col min="4628" max="4628" width="9" style="38"/>
    <col min="4629" max="4629" width="10.26953125" style="38" customWidth="1"/>
    <col min="4630" max="4630" width="10.6328125" style="38" customWidth="1"/>
    <col min="4631" max="4631" width="9" style="38"/>
    <col min="4632" max="4632" width="19.7265625" style="38" bestFit="1" customWidth="1"/>
    <col min="4633" max="4864" width="9" style="38"/>
    <col min="4865" max="4865" width="4.26953125" style="38" customWidth="1"/>
    <col min="4866" max="4866" width="4.90625" style="38" customWidth="1"/>
    <col min="4867" max="4867" width="13.7265625" style="38" customWidth="1"/>
    <col min="4868" max="4868" width="8.36328125" style="38" customWidth="1"/>
    <col min="4869" max="4869" width="25.90625" style="38" customWidth="1"/>
    <col min="4870" max="4870" width="8.90625" style="38" customWidth="1"/>
    <col min="4871" max="4871" width="22.26953125" style="38" customWidth="1"/>
    <col min="4872" max="4874" width="8.26953125" style="38" customWidth="1"/>
    <col min="4875" max="4876" width="20" style="38" customWidth="1"/>
    <col min="4877" max="4880" width="7" style="38" customWidth="1"/>
    <col min="4881" max="4881" width="8.7265625" style="38" customWidth="1"/>
    <col min="4882" max="4883" width="13.26953125" style="38" customWidth="1"/>
    <col min="4884" max="4884" width="9" style="38"/>
    <col min="4885" max="4885" width="10.26953125" style="38" customWidth="1"/>
    <col min="4886" max="4886" width="10.6328125" style="38" customWidth="1"/>
    <col min="4887" max="4887" width="9" style="38"/>
    <col min="4888" max="4888" width="19.7265625" style="38" bestFit="1" customWidth="1"/>
    <col min="4889" max="5120" width="9" style="38"/>
    <col min="5121" max="5121" width="4.26953125" style="38" customWidth="1"/>
    <col min="5122" max="5122" width="4.90625" style="38" customWidth="1"/>
    <col min="5123" max="5123" width="13.7265625" style="38" customWidth="1"/>
    <col min="5124" max="5124" width="8.36328125" style="38" customWidth="1"/>
    <col min="5125" max="5125" width="25.90625" style="38" customWidth="1"/>
    <col min="5126" max="5126" width="8.90625" style="38" customWidth="1"/>
    <col min="5127" max="5127" width="22.26953125" style="38" customWidth="1"/>
    <col min="5128" max="5130" width="8.26953125" style="38" customWidth="1"/>
    <col min="5131" max="5132" width="20" style="38" customWidth="1"/>
    <col min="5133" max="5136" width="7" style="38" customWidth="1"/>
    <col min="5137" max="5137" width="8.7265625" style="38" customWidth="1"/>
    <col min="5138" max="5139" width="13.26953125" style="38" customWidth="1"/>
    <col min="5140" max="5140" width="9" style="38"/>
    <col min="5141" max="5141" width="10.26953125" style="38" customWidth="1"/>
    <col min="5142" max="5142" width="10.6328125" style="38" customWidth="1"/>
    <col min="5143" max="5143" width="9" style="38"/>
    <col min="5144" max="5144" width="19.7265625" style="38" bestFit="1" customWidth="1"/>
    <col min="5145" max="5376" width="9" style="38"/>
    <col min="5377" max="5377" width="4.26953125" style="38" customWidth="1"/>
    <col min="5378" max="5378" width="4.90625" style="38" customWidth="1"/>
    <col min="5379" max="5379" width="13.7265625" style="38" customWidth="1"/>
    <col min="5380" max="5380" width="8.36328125" style="38" customWidth="1"/>
    <col min="5381" max="5381" width="25.90625" style="38" customWidth="1"/>
    <col min="5382" max="5382" width="8.90625" style="38" customWidth="1"/>
    <col min="5383" max="5383" width="22.26953125" style="38" customWidth="1"/>
    <col min="5384" max="5386" width="8.26953125" style="38" customWidth="1"/>
    <col min="5387" max="5388" width="20" style="38" customWidth="1"/>
    <col min="5389" max="5392" width="7" style="38" customWidth="1"/>
    <col min="5393" max="5393" width="8.7265625" style="38" customWidth="1"/>
    <col min="5394" max="5395" width="13.26953125" style="38" customWidth="1"/>
    <col min="5396" max="5396" width="9" style="38"/>
    <col min="5397" max="5397" width="10.26953125" style="38" customWidth="1"/>
    <col min="5398" max="5398" width="10.6328125" style="38" customWidth="1"/>
    <col min="5399" max="5399" width="9" style="38"/>
    <col min="5400" max="5400" width="19.7265625" style="38" bestFit="1" customWidth="1"/>
    <col min="5401" max="5632" width="9" style="38"/>
    <col min="5633" max="5633" width="4.26953125" style="38" customWidth="1"/>
    <col min="5634" max="5634" width="4.90625" style="38" customWidth="1"/>
    <col min="5635" max="5635" width="13.7265625" style="38" customWidth="1"/>
    <col min="5636" max="5636" width="8.36328125" style="38" customWidth="1"/>
    <col min="5637" max="5637" width="25.90625" style="38" customWidth="1"/>
    <col min="5638" max="5638" width="8.90625" style="38" customWidth="1"/>
    <col min="5639" max="5639" width="22.26953125" style="38" customWidth="1"/>
    <col min="5640" max="5642" width="8.26953125" style="38" customWidth="1"/>
    <col min="5643" max="5644" width="20" style="38" customWidth="1"/>
    <col min="5645" max="5648" width="7" style="38" customWidth="1"/>
    <col min="5649" max="5649" width="8.7265625" style="38" customWidth="1"/>
    <col min="5650" max="5651" width="13.26953125" style="38" customWidth="1"/>
    <col min="5652" max="5652" width="9" style="38"/>
    <col min="5653" max="5653" width="10.26953125" style="38" customWidth="1"/>
    <col min="5654" max="5654" width="10.6328125" style="38" customWidth="1"/>
    <col min="5655" max="5655" width="9" style="38"/>
    <col min="5656" max="5656" width="19.7265625" style="38" bestFit="1" customWidth="1"/>
    <col min="5657" max="5888" width="9" style="38"/>
    <col min="5889" max="5889" width="4.26953125" style="38" customWidth="1"/>
    <col min="5890" max="5890" width="4.90625" style="38" customWidth="1"/>
    <col min="5891" max="5891" width="13.7265625" style="38" customWidth="1"/>
    <col min="5892" max="5892" width="8.36328125" style="38" customWidth="1"/>
    <col min="5893" max="5893" width="25.90625" style="38" customWidth="1"/>
    <col min="5894" max="5894" width="8.90625" style="38" customWidth="1"/>
    <col min="5895" max="5895" width="22.26953125" style="38" customWidth="1"/>
    <col min="5896" max="5898" width="8.26953125" style="38" customWidth="1"/>
    <col min="5899" max="5900" width="20" style="38" customWidth="1"/>
    <col min="5901" max="5904" width="7" style="38" customWidth="1"/>
    <col min="5905" max="5905" width="8.7265625" style="38" customWidth="1"/>
    <col min="5906" max="5907" width="13.26953125" style="38" customWidth="1"/>
    <col min="5908" max="5908" width="9" style="38"/>
    <col min="5909" max="5909" width="10.26953125" style="38" customWidth="1"/>
    <col min="5910" max="5910" width="10.6328125" style="38" customWidth="1"/>
    <col min="5911" max="5911" width="9" style="38"/>
    <col min="5912" max="5912" width="19.7265625" style="38" bestFit="1" customWidth="1"/>
    <col min="5913" max="6144" width="9" style="38"/>
    <col min="6145" max="6145" width="4.26953125" style="38" customWidth="1"/>
    <col min="6146" max="6146" width="4.90625" style="38" customWidth="1"/>
    <col min="6147" max="6147" width="13.7265625" style="38" customWidth="1"/>
    <col min="6148" max="6148" width="8.36328125" style="38" customWidth="1"/>
    <col min="6149" max="6149" width="25.90625" style="38" customWidth="1"/>
    <col min="6150" max="6150" width="8.90625" style="38" customWidth="1"/>
    <col min="6151" max="6151" width="22.26953125" style="38" customWidth="1"/>
    <col min="6152" max="6154" width="8.26953125" style="38" customWidth="1"/>
    <col min="6155" max="6156" width="20" style="38" customWidth="1"/>
    <col min="6157" max="6160" width="7" style="38" customWidth="1"/>
    <col min="6161" max="6161" width="8.7265625" style="38" customWidth="1"/>
    <col min="6162" max="6163" width="13.26953125" style="38" customWidth="1"/>
    <col min="6164" max="6164" width="9" style="38"/>
    <col min="6165" max="6165" width="10.26953125" style="38" customWidth="1"/>
    <col min="6166" max="6166" width="10.6328125" style="38" customWidth="1"/>
    <col min="6167" max="6167" width="9" style="38"/>
    <col min="6168" max="6168" width="19.7265625" style="38" bestFit="1" customWidth="1"/>
    <col min="6169" max="6400" width="9" style="38"/>
    <col min="6401" max="6401" width="4.26953125" style="38" customWidth="1"/>
    <col min="6402" max="6402" width="4.90625" style="38" customWidth="1"/>
    <col min="6403" max="6403" width="13.7265625" style="38" customWidth="1"/>
    <col min="6404" max="6404" width="8.36328125" style="38" customWidth="1"/>
    <col min="6405" max="6405" width="25.90625" style="38" customWidth="1"/>
    <col min="6406" max="6406" width="8.90625" style="38" customWidth="1"/>
    <col min="6407" max="6407" width="22.26953125" style="38" customWidth="1"/>
    <col min="6408" max="6410" width="8.26953125" style="38" customWidth="1"/>
    <col min="6411" max="6412" width="20" style="38" customWidth="1"/>
    <col min="6413" max="6416" width="7" style="38" customWidth="1"/>
    <col min="6417" max="6417" width="8.7265625" style="38" customWidth="1"/>
    <col min="6418" max="6419" width="13.26953125" style="38" customWidth="1"/>
    <col min="6420" max="6420" width="9" style="38"/>
    <col min="6421" max="6421" width="10.26953125" style="38" customWidth="1"/>
    <col min="6422" max="6422" width="10.6328125" style="38" customWidth="1"/>
    <col min="6423" max="6423" width="9" style="38"/>
    <col min="6424" max="6424" width="19.7265625" style="38" bestFit="1" customWidth="1"/>
    <col min="6425" max="6656" width="9" style="38"/>
    <col min="6657" max="6657" width="4.26953125" style="38" customWidth="1"/>
    <col min="6658" max="6658" width="4.90625" style="38" customWidth="1"/>
    <col min="6659" max="6659" width="13.7265625" style="38" customWidth="1"/>
    <col min="6660" max="6660" width="8.36328125" style="38" customWidth="1"/>
    <col min="6661" max="6661" width="25.90625" style="38" customWidth="1"/>
    <col min="6662" max="6662" width="8.90625" style="38" customWidth="1"/>
    <col min="6663" max="6663" width="22.26953125" style="38" customWidth="1"/>
    <col min="6664" max="6666" width="8.26953125" style="38" customWidth="1"/>
    <col min="6667" max="6668" width="20" style="38" customWidth="1"/>
    <col min="6669" max="6672" width="7" style="38" customWidth="1"/>
    <col min="6673" max="6673" width="8.7265625" style="38" customWidth="1"/>
    <col min="6674" max="6675" width="13.26953125" style="38" customWidth="1"/>
    <col min="6676" max="6676" width="9" style="38"/>
    <col min="6677" max="6677" width="10.26953125" style="38" customWidth="1"/>
    <col min="6678" max="6678" width="10.6328125" style="38" customWidth="1"/>
    <col min="6679" max="6679" width="9" style="38"/>
    <col min="6680" max="6680" width="19.7265625" style="38" bestFit="1" customWidth="1"/>
    <col min="6681" max="6912" width="9" style="38"/>
    <col min="6913" max="6913" width="4.26953125" style="38" customWidth="1"/>
    <col min="6914" max="6914" width="4.90625" style="38" customWidth="1"/>
    <col min="6915" max="6915" width="13.7265625" style="38" customWidth="1"/>
    <col min="6916" max="6916" width="8.36328125" style="38" customWidth="1"/>
    <col min="6917" max="6917" width="25.90625" style="38" customWidth="1"/>
    <col min="6918" max="6918" width="8.90625" style="38" customWidth="1"/>
    <col min="6919" max="6919" width="22.26953125" style="38" customWidth="1"/>
    <col min="6920" max="6922" width="8.26953125" style="38" customWidth="1"/>
    <col min="6923" max="6924" width="20" style="38" customWidth="1"/>
    <col min="6925" max="6928" width="7" style="38" customWidth="1"/>
    <col min="6929" max="6929" width="8.7265625" style="38" customWidth="1"/>
    <col min="6930" max="6931" width="13.26953125" style="38" customWidth="1"/>
    <col min="6932" max="6932" width="9" style="38"/>
    <col min="6933" max="6933" width="10.26953125" style="38" customWidth="1"/>
    <col min="6934" max="6934" width="10.6328125" style="38" customWidth="1"/>
    <col min="6935" max="6935" width="9" style="38"/>
    <col min="6936" max="6936" width="19.7265625" style="38" bestFit="1" customWidth="1"/>
    <col min="6937" max="7168" width="9" style="38"/>
    <col min="7169" max="7169" width="4.26953125" style="38" customWidth="1"/>
    <col min="7170" max="7170" width="4.90625" style="38" customWidth="1"/>
    <col min="7171" max="7171" width="13.7265625" style="38" customWidth="1"/>
    <col min="7172" max="7172" width="8.36328125" style="38" customWidth="1"/>
    <col min="7173" max="7173" width="25.90625" style="38" customWidth="1"/>
    <col min="7174" max="7174" width="8.90625" style="38" customWidth="1"/>
    <col min="7175" max="7175" width="22.26953125" style="38" customWidth="1"/>
    <col min="7176" max="7178" width="8.26953125" style="38" customWidth="1"/>
    <col min="7179" max="7180" width="20" style="38" customWidth="1"/>
    <col min="7181" max="7184" width="7" style="38" customWidth="1"/>
    <col min="7185" max="7185" width="8.7265625" style="38" customWidth="1"/>
    <col min="7186" max="7187" width="13.26953125" style="38" customWidth="1"/>
    <col min="7188" max="7188" width="9" style="38"/>
    <col min="7189" max="7189" width="10.26953125" style="38" customWidth="1"/>
    <col min="7190" max="7190" width="10.6328125" style="38" customWidth="1"/>
    <col min="7191" max="7191" width="9" style="38"/>
    <col min="7192" max="7192" width="19.7265625" style="38" bestFit="1" customWidth="1"/>
    <col min="7193" max="7424" width="9" style="38"/>
    <col min="7425" max="7425" width="4.26953125" style="38" customWidth="1"/>
    <col min="7426" max="7426" width="4.90625" style="38" customWidth="1"/>
    <col min="7427" max="7427" width="13.7265625" style="38" customWidth="1"/>
    <col min="7428" max="7428" width="8.36328125" style="38" customWidth="1"/>
    <col min="7429" max="7429" width="25.90625" style="38" customWidth="1"/>
    <col min="7430" max="7430" width="8.90625" style="38" customWidth="1"/>
    <col min="7431" max="7431" width="22.26953125" style="38" customWidth="1"/>
    <col min="7432" max="7434" width="8.26953125" style="38" customWidth="1"/>
    <col min="7435" max="7436" width="20" style="38" customWidth="1"/>
    <col min="7437" max="7440" width="7" style="38" customWidth="1"/>
    <col min="7441" max="7441" width="8.7265625" style="38" customWidth="1"/>
    <col min="7442" max="7443" width="13.26953125" style="38" customWidth="1"/>
    <col min="7444" max="7444" width="9" style="38"/>
    <col min="7445" max="7445" width="10.26953125" style="38" customWidth="1"/>
    <col min="7446" max="7446" width="10.6328125" style="38" customWidth="1"/>
    <col min="7447" max="7447" width="9" style="38"/>
    <col min="7448" max="7448" width="19.7265625" style="38" bestFit="1" customWidth="1"/>
    <col min="7449" max="7680" width="9" style="38"/>
    <col min="7681" max="7681" width="4.26953125" style="38" customWidth="1"/>
    <col min="7682" max="7682" width="4.90625" style="38" customWidth="1"/>
    <col min="7683" max="7683" width="13.7265625" style="38" customWidth="1"/>
    <col min="7684" max="7684" width="8.36328125" style="38" customWidth="1"/>
    <col min="7685" max="7685" width="25.90625" style="38" customWidth="1"/>
    <col min="7686" max="7686" width="8.90625" style="38" customWidth="1"/>
    <col min="7687" max="7687" width="22.26953125" style="38" customWidth="1"/>
    <col min="7688" max="7690" width="8.26953125" style="38" customWidth="1"/>
    <col min="7691" max="7692" width="20" style="38" customWidth="1"/>
    <col min="7693" max="7696" width="7" style="38" customWidth="1"/>
    <col min="7697" max="7697" width="8.7265625" style="38" customWidth="1"/>
    <col min="7698" max="7699" width="13.26953125" style="38" customWidth="1"/>
    <col min="7700" max="7700" width="9" style="38"/>
    <col min="7701" max="7701" width="10.26953125" style="38" customWidth="1"/>
    <col min="7702" max="7702" width="10.6328125" style="38" customWidth="1"/>
    <col min="7703" max="7703" width="9" style="38"/>
    <col min="7704" max="7704" width="19.7265625" style="38" bestFit="1" customWidth="1"/>
    <col min="7705" max="7936" width="9" style="38"/>
    <col min="7937" max="7937" width="4.26953125" style="38" customWidth="1"/>
    <col min="7938" max="7938" width="4.90625" style="38" customWidth="1"/>
    <col min="7939" max="7939" width="13.7265625" style="38" customWidth="1"/>
    <col min="7940" max="7940" width="8.36328125" style="38" customWidth="1"/>
    <col min="7941" max="7941" width="25.90625" style="38" customWidth="1"/>
    <col min="7942" max="7942" width="8.90625" style="38" customWidth="1"/>
    <col min="7943" max="7943" width="22.26953125" style="38" customWidth="1"/>
    <col min="7944" max="7946" width="8.26953125" style="38" customWidth="1"/>
    <col min="7947" max="7948" width="20" style="38" customWidth="1"/>
    <col min="7949" max="7952" width="7" style="38" customWidth="1"/>
    <col min="7953" max="7953" width="8.7265625" style="38" customWidth="1"/>
    <col min="7954" max="7955" width="13.26953125" style="38" customWidth="1"/>
    <col min="7956" max="7956" width="9" style="38"/>
    <col min="7957" max="7957" width="10.26953125" style="38" customWidth="1"/>
    <col min="7958" max="7958" width="10.6328125" style="38" customWidth="1"/>
    <col min="7959" max="7959" width="9" style="38"/>
    <col min="7960" max="7960" width="19.7265625" style="38" bestFit="1" customWidth="1"/>
    <col min="7961" max="8192" width="9" style="38"/>
    <col min="8193" max="8193" width="4.26953125" style="38" customWidth="1"/>
    <col min="8194" max="8194" width="4.90625" style="38" customWidth="1"/>
    <col min="8195" max="8195" width="13.7265625" style="38" customWidth="1"/>
    <col min="8196" max="8196" width="8.36328125" style="38" customWidth="1"/>
    <col min="8197" max="8197" width="25.90625" style="38" customWidth="1"/>
    <col min="8198" max="8198" width="8.90625" style="38" customWidth="1"/>
    <col min="8199" max="8199" width="22.26953125" style="38" customWidth="1"/>
    <col min="8200" max="8202" width="8.26953125" style="38" customWidth="1"/>
    <col min="8203" max="8204" width="20" style="38" customWidth="1"/>
    <col min="8205" max="8208" width="7" style="38" customWidth="1"/>
    <col min="8209" max="8209" width="8.7265625" style="38" customWidth="1"/>
    <col min="8210" max="8211" width="13.26953125" style="38" customWidth="1"/>
    <col min="8212" max="8212" width="9" style="38"/>
    <col min="8213" max="8213" width="10.26953125" style="38" customWidth="1"/>
    <col min="8214" max="8214" width="10.6328125" style="38" customWidth="1"/>
    <col min="8215" max="8215" width="9" style="38"/>
    <col min="8216" max="8216" width="19.7265625" style="38" bestFit="1" customWidth="1"/>
    <col min="8217" max="8448" width="9" style="38"/>
    <col min="8449" max="8449" width="4.26953125" style="38" customWidth="1"/>
    <col min="8450" max="8450" width="4.90625" style="38" customWidth="1"/>
    <col min="8451" max="8451" width="13.7265625" style="38" customWidth="1"/>
    <col min="8452" max="8452" width="8.36328125" style="38" customWidth="1"/>
    <col min="8453" max="8453" width="25.90625" style="38" customWidth="1"/>
    <col min="8454" max="8454" width="8.90625" style="38" customWidth="1"/>
    <col min="8455" max="8455" width="22.26953125" style="38" customWidth="1"/>
    <col min="8456" max="8458" width="8.26953125" style="38" customWidth="1"/>
    <col min="8459" max="8460" width="20" style="38" customWidth="1"/>
    <col min="8461" max="8464" width="7" style="38" customWidth="1"/>
    <col min="8465" max="8465" width="8.7265625" style="38" customWidth="1"/>
    <col min="8466" max="8467" width="13.26953125" style="38" customWidth="1"/>
    <col min="8468" max="8468" width="9" style="38"/>
    <col min="8469" max="8469" width="10.26953125" style="38" customWidth="1"/>
    <col min="8470" max="8470" width="10.6328125" style="38" customWidth="1"/>
    <col min="8471" max="8471" width="9" style="38"/>
    <col min="8472" max="8472" width="19.7265625" style="38" bestFit="1" customWidth="1"/>
    <col min="8473" max="8704" width="9" style="38"/>
    <col min="8705" max="8705" width="4.26953125" style="38" customWidth="1"/>
    <col min="8706" max="8706" width="4.90625" style="38" customWidth="1"/>
    <col min="8707" max="8707" width="13.7265625" style="38" customWidth="1"/>
    <col min="8708" max="8708" width="8.36328125" style="38" customWidth="1"/>
    <col min="8709" max="8709" width="25.90625" style="38" customWidth="1"/>
    <col min="8710" max="8710" width="8.90625" style="38" customWidth="1"/>
    <col min="8711" max="8711" width="22.26953125" style="38" customWidth="1"/>
    <col min="8712" max="8714" width="8.26953125" style="38" customWidth="1"/>
    <col min="8715" max="8716" width="20" style="38" customWidth="1"/>
    <col min="8717" max="8720" width="7" style="38" customWidth="1"/>
    <col min="8721" max="8721" width="8.7265625" style="38" customWidth="1"/>
    <col min="8722" max="8723" width="13.26953125" style="38" customWidth="1"/>
    <col min="8724" max="8724" width="9" style="38"/>
    <col min="8725" max="8725" width="10.26953125" style="38" customWidth="1"/>
    <col min="8726" max="8726" width="10.6328125" style="38" customWidth="1"/>
    <col min="8727" max="8727" width="9" style="38"/>
    <col min="8728" max="8728" width="19.7265625" style="38" bestFit="1" customWidth="1"/>
    <col min="8729" max="8960" width="9" style="38"/>
    <col min="8961" max="8961" width="4.26953125" style="38" customWidth="1"/>
    <col min="8962" max="8962" width="4.90625" style="38" customWidth="1"/>
    <col min="8963" max="8963" width="13.7265625" style="38" customWidth="1"/>
    <col min="8964" max="8964" width="8.36328125" style="38" customWidth="1"/>
    <col min="8965" max="8965" width="25.90625" style="38" customWidth="1"/>
    <col min="8966" max="8966" width="8.90625" style="38" customWidth="1"/>
    <col min="8967" max="8967" width="22.26953125" style="38" customWidth="1"/>
    <col min="8968" max="8970" width="8.26953125" style="38" customWidth="1"/>
    <col min="8971" max="8972" width="20" style="38" customWidth="1"/>
    <col min="8973" max="8976" width="7" style="38" customWidth="1"/>
    <col min="8977" max="8977" width="8.7265625" style="38" customWidth="1"/>
    <col min="8978" max="8979" width="13.26953125" style="38" customWidth="1"/>
    <col min="8980" max="8980" width="9" style="38"/>
    <col min="8981" max="8981" width="10.26953125" style="38" customWidth="1"/>
    <col min="8982" max="8982" width="10.6328125" style="38" customWidth="1"/>
    <col min="8983" max="8983" width="9" style="38"/>
    <col min="8984" max="8984" width="19.7265625" style="38" bestFit="1" customWidth="1"/>
    <col min="8985" max="9216" width="9" style="38"/>
    <col min="9217" max="9217" width="4.26953125" style="38" customWidth="1"/>
    <col min="9218" max="9218" width="4.90625" style="38" customWidth="1"/>
    <col min="9219" max="9219" width="13.7265625" style="38" customWidth="1"/>
    <col min="9220" max="9220" width="8.36328125" style="38" customWidth="1"/>
    <col min="9221" max="9221" width="25.90625" style="38" customWidth="1"/>
    <col min="9222" max="9222" width="8.90625" style="38" customWidth="1"/>
    <col min="9223" max="9223" width="22.26953125" style="38" customWidth="1"/>
    <col min="9224" max="9226" width="8.26953125" style="38" customWidth="1"/>
    <col min="9227" max="9228" width="20" style="38" customWidth="1"/>
    <col min="9229" max="9232" width="7" style="38" customWidth="1"/>
    <col min="9233" max="9233" width="8.7265625" style="38" customWidth="1"/>
    <col min="9234" max="9235" width="13.26953125" style="38" customWidth="1"/>
    <col min="9236" max="9236" width="9" style="38"/>
    <col min="9237" max="9237" width="10.26953125" style="38" customWidth="1"/>
    <col min="9238" max="9238" width="10.6328125" style="38" customWidth="1"/>
    <col min="9239" max="9239" width="9" style="38"/>
    <col min="9240" max="9240" width="19.7265625" style="38" bestFit="1" customWidth="1"/>
    <col min="9241" max="9472" width="9" style="38"/>
    <col min="9473" max="9473" width="4.26953125" style="38" customWidth="1"/>
    <col min="9474" max="9474" width="4.90625" style="38" customWidth="1"/>
    <col min="9475" max="9475" width="13.7265625" style="38" customWidth="1"/>
    <col min="9476" max="9476" width="8.36328125" style="38" customWidth="1"/>
    <col min="9477" max="9477" width="25.90625" style="38" customWidth="1"/>
    <col min="9478" max="9478" width="8.90625" style="38" customWidth="1"/>
    <col min="9479" max="9479" width="22.26953125" style="38" customWidth="1"/>
    <col min="9480" max="9482" width="8.26953125" style="38" customWidth="1"/>
    <col min="9483" max="9484" width="20" style="38" customWidth="1"/>
    <col min="9485" max="9488" width="7" style="38" customWidth="1"/>
    <col min="9489" max="9489" width="8.7265625" style="38" customWidth="1"/>
    <col min="9490" max="9491" width="13.26953125" style="38" customWidth="1"/>
    <col min="9492" max="9492" width="9" style="38"/>
    <col min="9493" max="9493" width="10.26953125" style="38" customWidth="1"/>
    <col min="9494" max="9494" width="10.6328125" style="38" customWidth="1"/>
    <col min="9495" max="9495" width="9" style="38"/>
    <col min="9496" max="9496" width="19.7265625" style="38" bestFit="1" customWidth="1"/>
    <col min="9497" max="9728" width="9" style="38"/>
    <col min="9729" max="9729" width="4.26953125" style="38" customWidth="1"/>
    <col min="9730" max="9730" width="4.90625" style="38" customWidth="1"/>
    <col min="9731" max="9731" width="13.7265625" style="38" customWidth="1"/>
    <col min="9732" max="9732" width="8.36328125" style="38" customWidth="1"/>
    <col min="9733" max="9733" width="25.90625" style="38" customWidth="1"/>
    <col min="9734" max="9734" width="8.90625" style="38" customWidth="1"/>
    <col min="9735" max="9735" width="22.26953125" style="38" customWidth="1"/>
    <col min="9736" max="9738" width="8.26953125" style="38" customWidth="1"/>
    <col min="9739" max="9740" width="20" style="38" customWidth="1"/>
    <col min="9741" max="9744" width="7" style="38" customWidth="1"/>
    <col min="9745" max="9745" width="8.7265625" style="38" customWidth="1"/>
    <col min="9746" max="9747" width="13.26953125" style="38" customWidth="1"/>
    <col min="9748" max="9748" width="9" style="38"/>
    <col min="9749" max="9749" width="10.26953125" style="38" customWidth="1"/>
    <col min="9750" max="9750" width="10.6328125" style="38" customWidth="1"/>
    <col min="9751" max="9751" width="9" style="38"/>
    <col min="9752" max="9752" width="19.7265625" style="38" bestFit="1" customWidth="1"/>
    <col min="9753" max="9984" width="9" style="38"/>
    <col min="9985" max="9985" width="4.26953125" style="38" customWidth="1"/>
    <col min="9986" max="9986" width="4.90625" style="38" customWidth="1"/>
    <col min="9987" max="9987" width="13.7265625" style="38" customWidth="1"/>
    <col min="9988" max="9988" width="8.36328125" style="38" customWidth="1"/>
    <col min="9989" max="9989" width="25.90625" style="38" customWidth="1"/>
    <col min="9990" max="9990" width="8.90625" style="38" customWidth="1"/>
    <col min="9991" max="9991" width="22.26953125" style="38" customWidth="1"/>
    <col min="9992" max="9994" width="8.26953125" style="38" customWidth="1"/>
    <col min="9995" max="9996" width="20" style="38" customWidth="1"/>
    <col min="9997" max="10000" width="7" style="38" customWidth="1"/>
    <col min="10001" max="10001" width="8.7265625" style="38" customWidth="1"/>
    <col min="10002" max="10003" width="13.26953125" style="38" customWidth="1"/>
    <col min="10004" max="10004" width="9" style="38"/>
    <col min="10005" max="10005" width="10.26953125" style="38" customWidth="1"/>
    <col min="10006" max="10006" width="10.6328125" style="38" customWidth="1"/>
    <col min="10007" max="10007" width="9" style="38"/>
    <col min="10008" max="10008" width="19.7265625" style="38" bestFit="1" customWidth="1"/>
    <col min="10009" max="10240" width="9" style="38"/>
    <col min="10241" max="10241" width="4.26953125" style="38" customWidth="1"/>
    <col min="10242" max="10242" width="4.90625" style="38" customWidth="1"/>
    <col min="10243" max="10243" width="13.7265625" style="38" customWidth="1"/>
    <col min="10244" max="10244" width="8.36328125" style="38" customWidth="1"/>
    <col min="10245" max="10245" width="25.90625" style="38" customWidth="1"/>
    <col min="10246" max="10246" width="8.90625" style="38" customWidth="1"/>
    <col min="10247" max="10247" width="22.26953125" style="38" customWidth="1"/>
    <col min="10248" max="10250" width="8.26953125" style="38" customWidth="1"/>
    <col min="10251" max="10252" width="20" style="38" customWidth="1"/>
    <col min="10253" max="10256" width="7" style="38" customWidth="1"/>
    <col min="10257" max="10257" width="8.7265625" style="38" customWidth="1"/>
    <col min="10258" max="10259" width="13.26953125" style="38" customWidth="1"/>
    <col min="10260" max="10260" width="9" style="38"/>
    <col min="10261" max="10261" width="10.26953125" style="38" customWidth="1"/>
    <col min="10262" max="10262" width="10.6328125" style="38" customWidth="1"/>
    <col min="10263" max="10263" width="9" style="38"/>
    <col min="10264" max="10264" width="19.7265625" style="38" bestFit="1" customWidth="1"/>
    <col min="10265" max="10496" width="9" style="38"/>
    <col min="10497" max="10497" width="4.26953125" style="38" customWidth="1"/>
    <col min="10498" max="10498" width="4.90625" style="38" customWidth="1"/>
    <col min="10499" max="10499" width="13.7265625" style="38" customWidth="1"/>
    <col min="10500" max="10500" width="8.36328125" style="38" customWidth="1"/>
    <col min="10501" max="10501" width="25.90625" style="38" customWidth="1"/>
    <col min="10502" max="10502" width="8.90625" style="38" customWidth="1"/>
    <col min="10503" max="10503" width="22.26953125" style="38" customWidth="1"/>
    <col min="10504" max="10506" width="8.26953125" style="38" customWidth="1"/>
    <col min="10507" max="10508" width="20" style="38" customWidth="1"/>
    <col min="10509" max="10512" width="7" style="38" customWidth="1"/>
    <col min="10513" max="10513" width="8.7265625" style="38" customWidth="1"/>
    <col min="10514" max="10515" width="13.26953125" style="38" customWidth="1"/>
    <col min="10516" max="10516" width="9" style="38"/>
    <col min="10517" max="10517" width="10.26953125" style="38" customWidth="1"/>
    <col min="10518" max="10518" width="10.6328125" style="38" customWidth="1"/>
    <col min="10519" max="10519" width="9" style="38"/>
    <col min="10520" max="10520" width="19.7265625" style="38" bestFit="1" customWidth="1"/>
    <col min="10521" max="10752" width="9" style="38"/>
    <col min="10753" max="10753" width="4.26953125" style="38" customWidth="1"/>
    <col min="10754" max="10754" width="4.90625" style="38" customWidth="1"/>
    <col min="10755" max="10755" width="13.7265625" style="38" customWidth="1"/>
    <col min="10756" max="10756" width="8.36328125" style="38" customWidth="1"/>
    <col min="10757" max="10757" width="25.90625" style="38" customWidth="1"/>
    <col min="10758" max="10758" width="8.90625" style="38" customWidth="1"/>
    <col min="10759" max="10759" width="22.26953125" style="38" customWidth="1"/>
    <col min="10760" max="10762" width="8.26953125" style="38" customWidth="1"/>
    <col min="10763" max="10764" width="20" style="38" customWidth="1"/>
    <col min="10765" max="10768" width="7" style="38" customWidth="1"/>
    <col min="10769" max="10769" width="8.7265625" style="38" customWidth="1"/>
    <col min="10770" max="10771" width="13.26953125" style="38" customWidth="1"/>
    <col min="10772" max="10772" width="9" style="38"/>
    <col min="10773" max="10773" width="10.26953125" style="38" customWidth="1"/>
    <col min="10774" max="10774" width="10.6328125" style="38" customWidth="1"/>
    <col min="10775" max="10775" width="9" style="38"/>
    <col min="10776" max="10776" width="19.7265625" style="38" bestFit="1" customWidth="1"/>
    <col min="10777" max="11008" width="9" style="38"/>
    <col min="11009" max="11009" width="4.26953125" style="38" customWidth="1"/>
    <col min="11010" max="11010" width="4.90625" style="38" customWidth="1"/>
    <col min="11011" max="11011" width="13.7265625" style="38" customWidth="1"/>
    <col min="11012" max="11012" width="8.36328125" style="38" customWidth="1"/>
    <col min="11013" max="11013" width="25.90625" style="38" customWidth="1"/>
    <col min="11014" max="11014" width="8.90625" style="38" customWidth="1"/>
    <col min="11015" max="11015" width="22.26953125" style="38" customWidth="1"/>
    <col min="11016" max="11018" width="8.26953125" style="38" customWidth="1"/>
    <col min="11019" max="11020" width="20" style="38" customWidth="1"/>
    <col min="11021" max="11024" width="7" style="38" customWidth="1"/>
    <col min="11025" max="11025" width="8.7265625" style="38" customWidth="1"/>
    <col min="11026" max="11027" width="13.26953125" style="38" customWidth="1"/>
    <col min="11028" max="11028" width="9" style="38"/>
    <col min="11029" max="11029" width="10.26953125" style="38" customWidth="1"/>
    <col min="11030" max="11030" width="10.6328125" style="38" customWidth="1"/>
    <col min="11031" max="11031" width="9" style="38"/>
    <col min="11032" max="11032" width="19.7265625" style="38" bestFit="1" customWidth="1"/>
    <col min="11033" max="11264" width="9" style="38"/>
    <col min="11265" max="11265" width="4.26953125" style="38" customWidth="1"/>
    <col min="11266" max="11266" width="4.90625" style="38" customWidth="1"/>
    <col min="11267" max="11267" width="13.7265625" style="38" customWidth="1"/>
    <col min="11268" max="11268" width="8.36328125" style="38" customWidth="1"/>
    <col min="11269" max="11269" width="25.90625" style="38" customWidth="1"/>
    <col min="11270" max="11270" width="8.90625" style="38" customWidth="1"/>
    <col min="11271" max="11271" width="22.26953125" style="38" customWidth="1"/>
    <col min="11272" max="11274" width="8.26953125" style="38" customWidth="1"/>
    <col min="11275" max="11276" width="20" style="38" customWidth="1"/>
    <col min="11277" max="11280" width="7" style="38" customWidth="1"/>
    <col min="11281" max="11281" width="8.7265625" style="38" customWidth="1"/>
    <col min="11282" max="11283" width="13.26953125" style="38" customWidth="1"/>
    <col min="11284" max="11284" width="9" style="38"/>
    <col min="11285" max="11285" width="10.26953125" style="38" customWidth="1"/>
    <col min="11286" max="11286" width="10.6328125" style="38" customWidth="1"/>
    <col min="11287" max="11287" width="9" style="38"/>
    <col min="11288" max="11288" width="19.7265625" style="38" bestFit="1" customWidth="1"/>
    <col min="11289" max="11520" width="9" style="38"/>
    <col min="11521" max="11521" width="4.26953125" style="38" customWidth="1"/>
    <col min="11522" max="11522" width="4.90625" style="38" customWidth="1"/>
    <col min="11523" max="11523" width="13.7265625" style="38" customWidth="1"/>
    <col min="11524" max="11524" width="8.36328125" style="38" customWidth="1"/>
    <col min="11525" max="11525" width="25.90625" style="38" customWidth="1"/>
    <col min="11526" max="11526" width="8.90625" style="38" customWidth="1"/>
    <col min="11527" max="11527" width="22.26953125" style="38" customWidth="1"/>
    <col min="11528" max="11530" width="8.26953125" style="38" customWidth="1"/>
    <col min="11531" max="11532" width="20" style="38" customWidth="1"/>
    <col min="11533" max="11536" width="7" style="38" customWidth="1"/>
    <col min="11537" max="11537" width="8.7265625" style="38" customWidth="1"/>
    <col min="11538" max="11539" width="13.26953125" style="38" customWidth="1"/>
    <col min="11540" max="11540" width="9" style="38"/>
    <col min="11541" max="11541" width="10.26953125" style="38" customWidth="1"/>
    <col min="11542" max="11542" width="10.6328125" style="38" customWidth="1"/>
    <col min="11543" max="11543" width="9" style="38"/>
    <col min="11544" max="11544" width="19.7265625" style="38" bestFit="1" customWidth="1"/>
    <col min="11545" max="11776" width="9" style="38"/>
    <col min="11777" max="11777" width="4.26953125" style="38" customWidth="1"/>
    <col min="11778" max="11778" width="4.90625" style="38" customWidth="1"/>
    <col min="11779" max="11779" width="13.7265625" style="38" customWidth="1"/>
    <col min="11780" max="11780" width="8.36328125" style="38" customWidth="1"/>
    <col min="11781" max="11781" width="25.90625" style="38" customWidth="1"/>
    <col min="11782" max="11782" width="8.90625" style="38" customWidth="1"/>
    <col min="11783" max="11783" width="22.26953125" style="38" customWidth="1"/>
    <col min="11784" max="11786" width="8.26953125" style="38" customWidth="1"/>
    <col min="11787" max="11788" width="20" style="38" customWidth="1"/>
    <col min="11789" max="11792" width="7" style="38" customWidth="1"/>
    <col min="11793" max="11793" width="8.7265625" style="38" customWidth="1"/>
    <col min="11794" max="11795" width="13.26953125" style="38" customWidth="1"/>
    <col min="11796" max="11796" width="9" style="38"/>
    <col min="11797" max="11797" width="10.26953125" style="38" customWidth="1"/>
    <col min="11798" max="11798" width="10.6328125" style="38" customWidth="1"/>
    <col min="11799" max="11799" width="9" style="38"/>
    <col min="11800" max="11800" width="19.7265625" style="38" bestFit="1" customWidth="1"/>
    <col min="11801" max="12032" width="9" style="38"/>
    <col min="12033" max="12033" width="4.26953125" style="38" customWidth="1"/>
    <col min="12034" max="12034" width="4.90625" style="38" customWidth="1"/>
    <col min="12035" max="12035" width="13.7265625" style="38" customWidth="1"/>
    <col min="12036" max="12036" width="8.36328125" style="38" customWidth="1"/>
    <col min="12037" max="12037" width="25.90625" style="38" customWidth="1"/>
    <col min="12038" max="12038" width="8.90625" style="38" customWidth="1"/>
    <col min="12039" max="12039" width="22.26953125" style="38" customWidth="1"/>
    <col min="12040" max="12042" width="8.26953125" style="38" customWidth="1"/>
    <col min="12043" max="12044" width="20" style="38" customWidth="1"/>
    <col min="12045" max="12048" width="7" style="38" customWidth="1"/>
    <col min="12049" max="12049" width="8.7265625" style="38" customWidth="1"/>
    <col min="12050" max="12051" width="13.26953125" style="38" customWidth="1"/>
    <col min="12052" max="12052" width="9" style="38"/>
    <col min="12053" max="12053" width="10.26953125" style="38" customWidth="1"/>
    <col min="12054" max="12054" width="10.6328125" style="38" customWidth="1"/>
    <col min="12055" max="12055" width="9" style="38"/>
    <col min="12056" max="12056" width="19.7265625" style="38" bestFit="1" customWidth="1"/>
    <col min="12057" max="12288" width="9" style="38"/>
    <col min="12289" max="12289" width="4.26953125" style="38" customWidth="1"/>
    <col min="12290" max="12290" width="4.90625" style="38" customWidth="1"/>
    <col min="12291" max="12291" width="13.7265625" style="38" customWidth="1"/>
    <col min="12292" max="12292" width="8.36328125" style="38" customWidth="1"/>
    <col min="12293" max="12293" width="25.90625" style="38" customWidth="1"/>
    <col min="12294" max="12294" width="8.90625" style="38" customWidth="1"/>
    <col min="12295" max="12295" width="22.26953125" style="38" customWidth="1"/>
    <col min="12296" max="12298" width="8.26953125" style="38" customWidth="1"/>
    <col min="12299" max="12300" width="20" style="38" customWidth="1"/>
    <col min="12301" max="12304" width="7" style="38" customWidth="1"/>
    <col min="12305" max="12305" width="8.7265625" style="38" customWidth="1"/>
    <col min="12306" max="12307" width="13.26953125" style="38" customWidth="1"/>
    <col min="12308" max="12308" width="9" style="38"/>
    <col min="12309" max="12309" width="10.26953125" style="38" customWidth="1"/>
    <col min="12310" max="12310" width="10.6328125" style="38" customWidth="1"/>
    <col min="12311" max="12311" width="9" style="38"/>
    <col min="12312" max="12312" width="19.7265625" style="38" bestFit="1" customWidth="1"/>
    <col min="12313" max="12544" width="9" style="38"/>
    <col min="12545" max="12545" width="4.26953125" style="38" customWidth="1"/>
    <col min="12546" max="12546" width="4.90625" style="38" customWidth="1"/>
    <col min="12547" max="12547" width="13.7265625" style="38" customWidth="1"/>
    <col min="12548" max="12548" width="8.36328125" style="38" customWidth="1"/>
    <col min="12549" max="12549" width="25.90625" style="38" customWidth="1"/>
    <col min="12550" max="12550" width="8.90625" style="38" customWidth="1"/>
    <col min="12551" max="12551" width="22.26953125" style="38" customWidth="1"/>
    <col min="12552" max="12554" width="8.26953125" style="38" customWidth="1"/>
    <col min="12555" max="12556" width="20" style="38" customWidth="1"/>
    <col min="12557" max="12560" width="7" style="38" customWidth="1"/>
    <col min="12561" max="12561" width="8.7265625" style="38" customWidth="1"/>
    <col min="12562" max="12563" width="13.26953125" style="38" customWidth="1"/>
    <col min="12564" max="12564" width="9" style="38"/>
    <col min="12565" max="12565" width="10.26953125" style="38" customWidth="1"/>
    <col min="12566" max="12566" width="10.6328125" style="38" customWidth="1"/>
    <col min="12567" max="12567" width="9" style="38"/>
    <col min="12568" max="12568" width="19.7265625" style="38" bestFit="1" customWidth="1"/>
    <col min="12569" max="12800" width="9" style="38"/>
    <col min="12801" max="12801" width="4.26953125" style="38" customWidth="1"/>
    <col min="12802" max="12802" width="4.90625" style="38" customWidth="1"/>
    <col min="12803" max="12803" width="13.7265625" style="38" customWidth="1"/>
    <col min="12804" max="12804" width="8.36328125" style="38" customWidth="1"/>
    <col min="12805" max="12805" width="25.90625" style="38" customWidth="1"/>
    <col min="12806" max="12806" width="8.90625" style="38" customWidth="1"/>
    <col min="12807" max="12807" width="22.26953125" style="38" customWidth="1"/>
    <col min="12808" max="12810" width="8.26953125" style="38" customWidth="1"/>
    <col min="12811" max="12812" width="20" style="38" customWidth="1"/>
    <col min="12813" max="12816" width="7" style="38" customWidth="1"/>
    <col min="12817" max="12817" width="8.7265625" style="38" customWidth="1"/>
    <col min="12818" max="12819" width="13.26953125" style="38" customWidth="1"/>
    <col min="12820" max="12820" width="9" style="38"/>
    <col min="12821" max="12821" width="10.26953125" style="38" customWidth="1"/>
    <col min="12822" max="12822" width="10.6328125" style="38" customWidth="1"/>
    <col min="12823" max="12823" width="9" style="38"/>
    <col min="12824" max="12824" width="19.7265625" style="38" bestFit="1" customWidth="1"/>
    <col min="12825" max="13056" width="9" style="38"/>
    <col min="13057" max="13057" width="4.26953125" style="38" customWidth="1"/>
    <col min="13058" max="13058" width="4.90625" style="38" customWidth="1"/>
    <col min="13059" max="13059" width="13.7265625" style="38" customWidth="1"/>
    <col min="13060" max="13060" width="8.36328125" style="38" customWidth="1"/>
    <col min="13061" max="13061" width="25.90625" style="38" customWidth="1"/>
    <col min="13062" max="13062" width="8.90625" style="38" customWidth="1"/>
    <col min="13063" max="13063" width="22.26953125" style="38" customWidth="1"/>
    <col min="13064" max="13066" width="8.26953125" style="38" customWidth="1"/>
    <col min="13067" max="13068" width="20" style="38" customWidth="1"/>
    <col min="13069" max="13072" width="7" style="38" customWidth="1"/>
    <col min="13073" max="13073" width="8.7265625" style="38" customWidth="1"/>
    <col min="13074" max="13075" width="13.26953125" style="38" customWidth="1"/>
    <col min="13076" max="13076" width="9" style="38"/>
    <col min="13077" max="13077" width="10.26953125" style="38" customWidth="1"/>
    <col min="13078" max="13078" width="10.6328125" style="38" customWidth="1"/>
    <col min="13079" max="13079" width="9" style="38"/>
    <col min="13080" max="13080" width="19.7265625" style="38" bestFit="1" customWidth="1"/>
    <col min="13081" max="13312" width="9" style="38"/>
    <col min="13313" max="13313" width="4.26953125" style="38" customWidth="1"/>
    <col min="13314" max="13314" width="4.90625" style="38" customWidth="1"/>
    <col min="13315" max="13315" width="13.7265625" style="38" customWidth="1"/>
    <col min="13316" max="13316" width="8.36328125" style="38" customWidth="1"/>
    <col min="13317" max="13317" width="25.90625" style="38" customWidth="1"/>
    <col min="13318" max="13318" width="8.90625" style="38" customWidth="1"/>
    <col min="13319" max="13319" width="22.26953125" style="38" customWidth="1"/>
    <col min="13320" max="13322" width="8.26953125" style="38" customWidth="1"/>
    <col min="13323" max="13324" width="20" style="38" customWidth="1"/>
    <col min="13325" max="13328" width="7" style="38" customWidth="1"/>
    <col min="13329" max="13329" width="8.7265625" style="38" customWidth="1"/>
    <col min="13330" max="13331" width="13.26953125" style="38" customWidth="1"/>
    <col min="13332" max="13332" width="9" style="38"/>
    <col min="13333" max="13333" width="10.26953125" style="38" customWidth="1"/>
    <col min="13334" max="13334" width="10.6328125" style="38" customWidth="1"/>
    <col min="13335" max="13335" width="9" style="38"/>
    <col min="13336" max="13336" width="19.7265625" style="38" bestFit="1" customWidth="1"/>
    <col min="13337" max="13568" width="9" style="38"/>
    <col min="13569" max="13569" width="4.26953125" style="38" customWidth="1"/>
    <col min="13570" max="13570" width="4.90625" style="38" customWidth="1"/>
    <col min="13571" max="13571" width="13.7265625" style="38" customWidth="1"/>
    <col min="13572" max="13572" width="8.36328125" style="38" customWidth="1"/>
    <col min="13573" max="13573" width="25.90625" style="38" customWidth="1"/>
    <col min="13574" max="13574" width="8.90625" style="38" customWidth="1"/>
    <col min="13575" max="13575" width="22.26953125" style="38" customWidth="1"/>
    <col min="13576" max="13578" width="8.26953125" style="38" customWidth="1"/>
    <col min="13579" max="13580" width="20" style="38" customWidth="1"/>
    <col min="13581" max="13584" width="7" style="38" customWidth="1"/>
    <col min="13585" max="13585" width="8.7265625" style="38" customWidth="1"/>
    <col min="13586" max="13587" width="13.26953125" style="38" customWidth="1"/>
    <col min="13588" max="13588" width="9" style="38"/>
    <col min="13589" max="13589" width="10.26953125" style="38" customWidth="1"/>
    <col min="13590" max="13590" width="10.6328125" style="38" customWidth="1"/>
    <col min="13591" max="13591" width="9" style="38"/>
    <col min="13592" max="13592" width="19.7265625" style="38" bestFit="1" customWidth="1"/>
    <col min="13593" max="13824" width="9" style="38"/>
    <col min="13825" max="13825" width="4.26953125" style="38" customWidth="1"/>
    <col min="13826" max="13826" width="4.90625" style="38" customWidth="1"/>
    <col min="13827" max="13827" width="13.7265625" style="38" customWidth="1"/>
    <col min="13828" max="13828" width="8.36328125" style="38" customWidth="1"/>
    <col min="13829" max="13829" width="25.90625" style="38" customWidth="1"/>
    <col min="13830" max="13830" width="8.90625" style="38" customWidth="1"/>
    <col min="13831" max="13831" width="22.26953125" style="38" customWidth="1"/>
    <col min="13832" max="13834" width="8.26953125" style="38" customWidth="1"/>
    <col min="13835" max="13836" width="20" style="38" customWidth="1"/>
    <col min="13837" max="13840" width="7" style="38" customWidth="1"/>
    <col min="13841" max="13841" width="8.7265625" style="38" customWidth="1"/>
    <col min="13842" max="13843" width="13.26953125" style="38" customWidth="1"/>
    <col min="13844" max="13844" width="9" style="38"/>
    <col min="13845" max="13845" width="10.26953125" style="38" customWidth="1"/>
    <col min="13846" max="13846" width="10.6328125" style="38" customWidth="1"/>
    <col min="13847" max="13847" width="9" style="38"/>
    <col min="13848" max="13848" width="19.7265625" style="38" bestFit="1" customWidth="1"/>
    <col min="13849" max="14080" width="9" style="38"/>
    <col min="14081" max="14081" width="4.26953125" style="38" customWidth="1"/>
    <col min="14082" max="14082" width="4.90625" style="38" customWidth="1"/>
    <col min="14083" max="14083" width="13.7265625" style="38" customWidth="1"/>
    <col min="14084" max="14084" width="8.36328125" style="38" customWidth="1"/>
    <col min="14085" max="14085" width="25.90625" style="38" customWidth="1"/>
    <col min="14086" max="14086" width="8.90625" style="38" customWidth="1"/>
    <col min="14087" max="14087" width="22.26953125" style="38" customWidth="1"/>
    <col min="14088" max="14090" width="8.26953125" style="38" customWidth="1"/>
    <col min="14091" max="14092" width="20" style="38" customWidth="1"/>
    <col min="14093" max="14096" width="7" style="38" customWidth="1"/>
    <col min="14097" max="14097" width="8.7265625" style="38" customWidth="1"/>
    <col min="14098" max="14099" width="13.26953125" style="38" customWidth="1"/>
    <col min="14100" max="14100" width="9" style="38"/>
    <col min="14101" max="14101" width="10.26953125" style="38" customWidth="1"/>
    <col min="14102" max="14102" width="10.6328125" style="38" customWidth="1"/>
    <col min="14103" max="14103" width="9" style="38"/>
    <col min="14104" max="14104" width="19.7265625" style="38" bestFit="1" customWidth="1"/>
    <col min="14105" max="14336" width="9" style="38"/>
    <col min="14337" max="14337" width="4.26953125" style="38" customWidth="1"/>
    <col min="14338" max="14338" width="4.90625" style="38" customWidth="1"/>
    <col min="14339" max="14339" width="13.7265625" style="38" customWidth="1"/>
    <col min="14340" max="14340" width="8.36328125" style="38" customWidth="1"/>
    <col min="14341" max="14341" width="25.90625" style="38" customWidth="1"/>
    <col min="14342" max="14342" width="8.90625" style="38" customWidth="1"/>
    <col min="14343" max="14343" width="22.26953125" style="38" customWidth="1"/>
    <col min="14344" max="14346" width="8.26953125" style="38" customWidth="1"/>
    <col min="14347" max="14348" width="20" style="38" customWidth="1"/>
    <col min="14349" max="14352" width="7" style="38" customWidth="1"/>
    <col min="14353" max="14353" width="8.7265625" style="38" customWidth="1"/>
    <col min="14354" max="14355" width="13.26953125" style="38" customWidth="1"/>
    <col min="14356" max="14356" width="9" style="38"/>
    <col min="14357" max="14357" width="10.26953125" style="38" customWidth="1"/>
    <col min="14358" max="14358" width="10.6328125" style="38" customWidth="1"/>
    <col min="14359" max="14359" width="9" style="38"/>
    <col min="14360" max="14360" width="19.7265625" style="38" bestFit="1" customWidth="1"/>
    <col min="14361" max="14592" width="9" style="38"/>
    <col min="14593" max="14593" width="4.26953125" style="38" customWidth="1"/>
    <col min="14594" max="14594" width="4.90625" style="38" customWidth="1"/>
    <col min="14595" max="14595" width="13.7265625" style="38" customWidth="1"/>
    <col min="14596" max="14596" width="8.36328125" style="38" customWidth="1"/>
    <col min="14597" max="14597" width="25.90625" style="38" customWidth="1"/>
    <col min="14598" max="14598" width="8.90625" style="38" customWidth="1"/>
    <col min="14599" max="14599" width="22.26953125" style="38" customWidth="1"/>
    <col min="14600" max="14602" width="8.26953125" style="38" customWidth="1"/>
    <col min="14603" max="14604" width="20" style="38" customWidth="1"/>
    <col min="14605" max="14608" width="7" style="38" customWidth="1"/>
    <col min="14609" max="14609" width="8.7265625" style="38" customWidth="1"/>
    <col min="14610" max="14611" width="13.26953125" style="38" customWidth="1"/>
    <col min="14612" max="14612" width="9" style="38"/>
    <col min="14613" max="14613" width="10.26953125" style="38" customWidth="1"/>
    <col min="14614" max="14614" width="10.6328125" style="38" customWidth="1"/>
    <col min="14615" max="14615" width="9" style="38"/>
    <col min="14616" max="14616" width="19.7265625" style="38" bestFit="1" customWidth="1"/>
    <col min="14617" max="14848" width="9" style="38"/>
    <col min="14849" max="14849" width="4.26953125" style="38" customWidth="1"/>
    <col min="14850" max="14850" width="4.90625" style="38" customWidth="1"/>
    <col min="14851" max="14851" width="13.7265625" style="38" customWidth="1"/>
    <col min="14852" max="14852" width="8.36328125" style="38" customWidth="1"/>
    <col min="14853" max="14853" width="25.90625" style="38" customWidth="1"/>
    <col min="14854" max="14854" width="8.90625" style="38" customWidth="1"/>
    <col min="14855" max="14855" width="22.26953125" style="38" customWidth="1"/>
    <col min="14856" max="14858" width="8.26953125" style="38" customWidth="1"/>
    <col min="14859" max="14860" width="20" style="38" customWidth="1"/>
    <col min="14861" max="14864" width="7" style="38" customWidth="1"/>
    <col min="14865" max="14865" width="8.7265625" style="38" customWidth="1"/>
    <col min="14866" max="14867" width="13.26953125" style="38" customWidth="1"/>
    <col min="14868" max="14868" width="9" style="38"/>
    <col min="14869" max="14869" width="10.26953125" style="38" customWidth="1"/>
    <col min="14870" max="14870" width="10.6328125" style="38" customWidth="1"/>
    <col min="14871" max="14871" width="9" style="38"/>
    <col min="14872" max="14872" width="19.7265625" style="38" bestFit="1" customWidth="1"/>
    <col min="14873" max="15104" width="9" style="38"/>
    <col min="15105" max="15105" width="4.26953125" style="38" customWidth="1"/>
    <col min="15106" max="15106" width="4.90625" style="38" customWidth="1"/>
    <col min="15107" max="15107" width="13.7265625" style="38" customWidth="1"/>
    <col min="15108" max="15108" width="8.36328125" style="38" customWidth="1"/>
    <col min="15109" max="15109" width="25.90625" style="38" customWidth="1"/>
    <col min="15110" max="15110" width="8.90625" style="38" customWidth="1"/>
    <col min="15111" max="15111" width="22.26953125" style="38" customWidth="1"/>
    <col min="15112" max="15114" width="8.26953125" style="38" customWidth="1"/>
    <col min="15115" max="15116" width="20" style="38" customWidth="1"/>
    <col min="15117" max="15120" width="7" style="38" customWidth="1"/>
    <col min="15121" max="15121" width="8.7265625" style="38" customWidth="1"/>
    <col min="15122" max="15123" width="13.26953125" style="38" customWidth="1"/>
    <col min="15124" max="15124" width="9" style="38"/>
    <col min="15125" max="15125" width="10.26953125" style="38" customWidth="1"/>
    <col min="15126" max="15126" width="10.6328125" style="38" customWidth="1"/>
    <col min="15127" max="15127" width="9" style="38"/>
    <col min="15128" max="15128" width="19.7265625" style="38" bestFit="1" customWidth="1"/>
    <col min="15129" max="15360" width="9" style="38"/>
    <col min="15361" max="15361" width="4.26953125" style="38" customWidth="1"/>
    <col min="15362" max="15362" width="4.90625" style="38" customWidth="1"/>
    <col min="15363" max="15363" width="13.7265625" style="38" customWidth="1"/>
    <col min="15364" max="15364" width="8.36328125" style="38" customWidth="1"/>
    <col min="15365" max="15365" width="25.90625" style="38" customWidth="1"/>
    <col min="15366" max="15366" width="8.90625" style="38" customWidth="1"/>
    <col min="15367" max="15367" width="22.26953125" style="38" customWidth="1"/>
    <col min="15368" max="15370" width="8.26953125" style="38" customWidth="1"/>
    <col min="15371" max="15372" width="20" style="38" customWidth="1"/>
    <col min="15373" max="15376" width="7" style="38" customWidth="1"/>
    <col min="15377" max="15377" width="8.7265625" style="38" customWidth="1"/>
    <col min="15378" max="15379" width="13.26953125" style="38" customWidth="1"/>
    <col min="15380" max="15380" width="9" style="38"/>
    <col min="15381" max="15381" width="10.26953125" style="38" customWidth="1"/>
    <col min="15382" max="15382" width="10.6328125" style="38" customWidth="1"/>
    <col min="15383" max="15383" width="9" style="38"/>
    <col min="15384" max="15384" width="19.7265625" style="38" bestFit="1" customWidth="1"/>
    <col min="15385" max="15616" width="9" style="38"/>
    <col min="15617" max="15617" width="4.26953125" style="38" customWidth="1"/>
    <col min="15618" max="15618" width="4.90625" style="38" customWidth="1"/>
    <col min="15619" max="15619" width="13.7265625" style="38" customWidth="1"/>
    <col min="15620" max="15620" width="8.36328125" style="38" customWidth="1"/>
    <col min="15621" max="15621" width="25.90625" style="38" customWidth="1"/>
    <col min="15622" max="15622" width="8.90625" style="38" customWidth="1"/>
    <col min="15623" max="15623" width="22.26953125" style="38" customWidth="1"/>
    <col min="15624" max="15626" width="8.26953125" style="38" customWidth="1"/>
    <col min="15627" max="15628" width="20" style="38" customWidth="1"/>
    <col min="15629" max="15632" width="7" style="38" customWidth="1"/>
    <col min="15633" max="15633" width="8.7265625" style="38" customWidth="1"/>
    <col min="15634" max="15635" width="13.26953125" style="38" customWidth="1"/>
    <col min="15636" max="15636" width="9" style="38"/>
    <col min="15637" max="15637" width="10.26953125" style="38" customWidth="1"/>
    <col min="15638" max="15638" width="10.6328125" style="38" customWidth="1"/>
    <col min="15639" max="15639" width="9" style="38"/>
    <col min="15640" max="15640" width="19.7265625" style="38" bestFit="1" customWidth="1"/>
    <col min="15641" max="15872" width="9" style="38"/>
    <col min="15873" max="15873" width="4.26953125" style="38" customWidth="1"/>
    <col min="15874" max="15874" width="4.90625" style="38" customWidth="1"/>
    <col min="15875" max="15875" width="13.7265625" style="38" customWidth="1"/>
    <col min="15876" max="15876" width="8.36328125" style="38" customWidth="1"/>
    <col min="15877" max="15877" width="25.90625" style="38" customWidth="1"/>
    <col min="15878" max="15878" width="8.90625" style="38" customWidth="1"/>
    <col min="15879" max="15879" width="22.26953125" style="38" customWidth="1"/>
    <col min="15880" max="15882" width="8.26953125" style="38" customWidth="1"/>
    <col min="15883" max="15884" width="20" style="38" customWidth="1"/>
    <col min="15885" max="15888" width="7" style="38" customWidth="1"/>
    <col min="15889" max="15889" width="8.7265625" style="38" customWidth="1"/>
    <col min="15890" max="15891" width="13.26953125" style="38" customWidth="1"/>
    <col min="15892" max="15892" width="9" style="38"/>
    <col min="15893" max="15893" width="10.26953125" style="38" customWidth="1"/>
    <col min="15894" max="15894" width="10.6328125" style="38" customWidth="1"/>
    <col min="15895" max="15895" width="9" style="38"/>
    <col min="15896" max="15896" width="19.7265625" style="38" bestFit="1" customWidth="1"/>
    <col min="15897" max="16128" width="9" style="38"/>
    <col min="16129" max="16129" width="4.26953125" style="38" customWidth="1"/>
    <col min="16130" max="16130" width="4.90625" style="38" customWidth="1"/>
    <col min="16131" max="16131" width="13.7265625" style="38" customWidth="1"/>
    <col min="16132" max="16132" width="8.36328125" style="38" customWidth="1"/>
    <col min="16133" max="16133" width="25.90625" style="38" customWidth="1"/>
    <col min="16134" max="16134" width="8.90625" style="38" customWidth="1"/>
    <col min="16135" max="16135" width="22.26953125" style="38" customWidth="1"/>
    <col min="16136" max="16138" width="8.26953125" style="38" customWidth="1"/>
    <col min="16139" max="16140" width="20" style="38" customWidth="1"/>
    <col min="16141" max="16144" width="7" style="38" customWidth="1"/>
    <col min="16145" max="16145" width="8.7265625" style="38" customWidth="1"/>
    <col min="16146" max="16147" width="13.26953125" style="38" customWidth="1"/>
    <col min="16148" max="16148" width="9" style="38"/>
    <col min="16149" max="16149" width="10.26953125" style="38" customWidth="1"/>
    <col min="16150" max="16150" width="10.6328125" style="38" customWidth="1"/>
    <col min="16151" max="16151" width="9" style="38"/>
    <col min="16152" max="16152" width="19.7265625" style="38" bestFit="1" customWidth="1"/>
    <col min="16153" max="16384" width="9" style="38"/>
  </cols>
  <sheetData>
    <row r="1" spans="1:24">
      <c r="O1" s="368"/>
      <c r="P1" s="368"/>
      <c r="Q1" s="368"/>
    </row>
    <row r="2" spans="1:24" ht="39.75" customHeight="1">
      <c r="C2" s="300" t="s">
        <v>440</v>
      </c>
    </row>
    <row r="3" spans="1:24" s="308" customFormat="1" ht="85.5" customHeight="1">
      <c r="A3" s="301" t="s">
        <v>441</v>
      </c>
      <c r="B3" s="301" t="s">
        <v>442</v>
      </c>
      <c r="C3" s="301" t="s">
        <v>11</v>
      </c>
      <c r="D3" s="301" t="s">
        <v>443</v>
      </c>
      <c r="E3" s="301" t="s">
        <v>12</v>
      </c>
      <c r="F3" s="302" t="s">
        <v>444</v>
      </c>
      <c r="G3" s="302" t="s">
        <v>445</v>
      </c>
      <c r="H3" s="301" t="s">
        <v>13</v>
      </c>
      <c r="I3" s="301" t="s">
        <v>14</v>
      </c>
      <c r="J3" s="301" t="s">
        <v>15</v>
      </c>
      <c r="K3" s="301" t="s">
        <v>16</v>
      </c>
      <c r="L3" s="302" t="s">
        <v>446</v>
      </c>
      <c r="M3" s="303" t="s">
        <v>447</v>
      </c>
      <c r="N3" s="303" t="s">
        <v>448</v>
      </c>
      <c r="O3" s="303" t="s">
        <v>449</v>
      </c>
      <c r="P3" s="304" t="s">
        <v>450</v>
      </c>
      <c r="Q3" s="303" t="s">
        <v>17</v>
      </c>
      <c r="R3" s="305" t="s">
        <v>451</v>
      </c>
      <c r="S3" s="305" t="s">
        <v>452</v>
      </c>
      <c r="T3" s="306" t="s">
        <v>453</v>
      </c>
      <c r="U3" s="307" t="s">
        <v>454</v>
      </c>
      <c r="V3" s="307" t="s">
        <v>455</v>
      </c>
      <c r="X3" s="309" t="s">
        <v>438</v>
      </c>
    </row>
    <row r="4" spans="1:24">
      <c r="A4" s="310">
        <f>IF(D4="","",1)</f>
        <v>1</v>
      </c>
      <c r="B4" s="311">
        <f>IF(D4="","",VLOOKUP($D4,[1]ID!$A$1:$R$965,5,0))</f>
        <v>8</v>
      </c>
      <c r="C4" s="311" t="str">
        <f>IF(D4="","",VLOOKUP($D4,[1]ID!$A$1:$R$965,9,0))</f>
        <v>นครพนม</v>
      </c>
      <c r="D4" s="312" t="s">
        <v>234</v>
      </c>
      <c r="E4" s="311" t="str">
        <f>IF(D4="","",VLOOKUP($D4,[1]ID!$A$1:$R$965,3,0))</f>
        <v>นครพนม,รพท.</v>
      </c>
      <c r="F4" s="310">
        <v>405</v>
      </c>
      <c r="G4" s="313" t="s">
        <v>456</v>
      </c>
      <c r="H4" s="157">
        <f>'[2]8.ดัชนีทางการเงิน(เฝ้าระวัง)'!C7</f>
        <v>2.41</v>
      </c>
      <c r="I4" s="157">
        <f>'[2]8.ดัชนีทางการเงิน(เฝ้าระวัง)'!C9</f>
        <v>2.2799999999999998</v>
      </c>
      <c r="J4" s="157">
        <f>'[2]8.ดัชนีทางการเงิน(เฝ้าระวัง)'!C11</f>
        <v>0.8</v>
      </c>
      <c r="K4" s="157">
        <f>'[2]8.ดัชนีทางการเงิน(เฝ้าระวัง)'!C13</f>
        <v>222470053.71000001</v>
      </c>
      <c r="L4" s="157">
        <f>'[2]8.ดัชนีทางการเงิน(เฝ้าระวัง)'!C17</f>
        <v>67309747.680000007</v>
      </c>
      <c r="M4" s="314">
        <f>(IF(H4&lt;1.5,1,0))+(IF(I4&lt;1,1,0))+(IF(J4&lt;0.8,1,0))</f>
        <v>0</v>
      </c>
      <c r="N4" s="158">
        <f>IF(L4&lt;0,1,0)+IF(K4&lt;0,1,0)</f>
        <v>0</v>
      </c>
      <c r="O4" s="158">
        <f>IF(AND(L4&lt;0,K4&lt;0),2,IF(AND(L4&gt;0,K4&gt;0),0,IF(AND(K4&lt;0,L4&gt;0),IF(ABS((K4/(L4/11)))&lt;3,0,IF(ABS((K4/(L4/11)))&gt;6,2,1)),IF(AND(K4&gt;0,L4&lt;0),IF(ABS((K4/(L4/11)))&lt;3,2,IF(ABS((K4/(L4/11)))&gt;6,0,1))))))</f>
        <v>0</v>
      </c>
      <c r="P4" s="158" t="str">
        <f>IF(AND(K4&gt;0,L4&gt;0),"",IF(AND(K4&lt;0,L4&lt;0),"",TRUNC(ABS(K4/(L4/2)),1)))</f>
        <v/>
      </c>
      <c r="Q4" s="158">
        <f>+M4+N4+O4</f>
        <v>0</v>
      </c>
      <c r="R4" s="315">
        <f>L4/11</f>
        <v>6119067.9709090916</v>
      </c>
      <c r="S4" s="315">
        <f>K4/R4</f>
        <v>36.356852835702085</v>
      </c>
      <c r="T4" s="316" t="s">
        <v>457</v>
      </c>
      <c r="U4" s="108">
        <v>17</v>
      </c>
      <c r="V4" s="317">
        <v>13</v>
      </c>
      <c r="X4" s="318">
        <f>L4+R4</f>
        <v>73428815.650909096</v>
      </c>
    </row>
    <row r="5" spans="1:24">
      <c r="A5" s="310">
        <f>IF(D5="","",A4+1)</f>
        <v>2</v>
      </c>
      <c r="B5" s="311">
        <f>IF(D5="","",VLOOKUP($D5,[1]ID!$A$1:$R$965,5,0))</f>
        <v>8</v>
      </c>
      <c r="C5" s="311" t="str">
        <f>IF(D5="","",VLOOKUP($D5,[1]ID!$A$1:$R$965,9,0))</f>
        <v>นครพนม</v>
      </c>
      <c r="D5" s="312" t="s">
        <v>235</v>
      </c>
      <c r="E5" s="311" t="str">
        <f>IF(D5="","",VLOOKUP($D5,[1]ID!$A$1:$R$965,3,0))</f>
        <v>ปลาปาก,รพช.</v>
      </c>
      <c r="F5" s="310">
        <v>50</v>
      </c>
      <c r="G5" s="313" t="s">
        <v>458</v>
      </c>
      <c r="H5" s="157">
        <f>'[2]8.ดัชนีทางการเงิน(เฝ้าระวัง)'!D7</f>
        <v>4.7699999999999996</v>
      </c>
      <c r="I5" s="157">
        <f>'[2]8.ดัชนีทางการเงิน(เฝ้าระวัง)'!D9</f>
        <v>4.3</v>
      </c>
      <c r="J5" s="157">
        <f>'[2]8.ดัชนีทางการเงิน(เฝ้าระวัง)'!D11</f>
        <v>2.44</v>
      </c>
      <c r="K5" s="157">
        <f>'[2]8.ดัชนีทางการเงิน(เฝ้าระวัง)'!D13</f>
        <v>38758509.100000001</v>
      </c>
      <c r="L5" s="157">
        <f>'[2]8.ดัชนีทางการเงิน(เฝ้าระวัง)'!D17</f>
        <v>-3452419.8</v>
      </c>
      <c r="M5" s="314">
        <f t="shared" ref="M5:M68" si="0">(IF(H5&lt;1.5,1,0))+(IF(I5&lt;1,1,0))+(IF(J5&lt;0.8,1,0))</f>
        <v>0</v>
      </c>
      <c r="N5" s="158">
        <f t="shared" ref="N5:N68" si="1">IF(L5&lt;0,1,0)+IF(K5&lt;0,1,0)</f>
        <v>1</v>
      </c>
      <c r="O5" s="158">
        <f t="shared" ref="O5:O68" si="2">IF(AND(L5&lt;0,K5&lt;0),2,IF(AND(L5&gt;0,K5&gt;0),0,IF(AND(K5&lt;0,L5&gt;0),IF(ABS((K5/(L5/11)))&lt;3,0,IF(ABS((K5/(L5/11)))&gt;6,2,1)),IF(AND(K5&gt;0,L5&lt;0),IF(ABS((K5/(L5/11)))&lt;3,2,IF(ABS((K5/(L5/11)))&gt;6,0,1))))))</f>
        <v>0</v>
      </c>
      <c r="P5" s="158">
        <f t="shared" ref="P5:P68" si="3">IF(AND(K5&gt;0,L5&gt;0),"",IF(AND(K5&lt;0,L5&lt;0),"",TRUNC(ABS(K5/(L5/2)),1)))</f>
        <v>22.4</v>
      </c>
      <c r="Q5" s="158">
        <f t="shared" ref="Q5:Q68" si="4">+M5+N5+O5</f>
        <v>1</v>
      </c>
      <c r="R5" s="315">
        <f t="shared" ref="R5:R68" si="5">L5/11</f>
        <v>-313856.34545454546</v>
      </c>
      <c r="S5" s="315">
        <f t="shared" ref="S5:S68" si="6">K5/R5</f>
        <v>-123.49123941995698</v>
      </c>
      <c r="T5" s="316" t="s">
        <v>459</v>
      </c>
      <c r="U5" s="108">
        <v>6</v>
      </c>
      <c r="V5" s="317">
        <v>4</v>
      </c>
      <c r="X5" s="318">
        <f t="shared" ref="X5:X68" si="7">L5+R5</f>
        <v>-3766276.1454545455</v>
      </c>
    </row>
    <row r="6" spans="1:24">
      <c r="A6" s="310">
        <f t="shared" ref="A6:A69" si="8">IF(D6="","",A5+1)</f>
        <v>3</v>
      </c>
      <c r="B6" s="311">
        <f>IF(D6="","",VLOOKUP($D6,[1]ID!$A$1:$R$965,5,0))</f>
        <v>8</v>
      </c>
      <c r="C6" s="311" t="str">
        <f>IF(D6="","",VLOOKUP($D6,[1]ID!$A$1:$R$965,9,0))</f>
        <v>นครพนม</v>
      </c>
      <c r="D6" s="312" t="s">
        <v>236</v>
      </c>
      <c r="E6" s="311" t="str">
        <f>IF(D6="","",VLOOKUP($D6,[1]ID!$A$1:$R$965,3,0))</f>
        <v>ท่าอุเทน,รพช.</v>
      </c>
      <c r="F6" s="310">
        <v>40</v>
      </c>
      <c r="G6" s="313" t="s">
        <v>458</v>
      </c>
      <c r="H6" s="157">
        <f>'[2]8.ดัชนีทางการเงิน(เฝ้าระวัง)'!E7</f>
        <v>2.54</v>
      </c>
      <c r="I6" s="157">
        <f>'[2]8.ดัชนีทางการเงิน(เฝ้าระวัง)'!E9</f>
        <v>2.31</v>
      </c>
      <c r="J6" s="157">
        <f>'[2]8.ดัชนีทางการเงิน(เฝ้าระวัง)'!E11</f>
        <v>1.93</v>
      </c>
      <c r="K6" s="157">
        <f>'[2]8.ดัชนีทางการเงิน(เฝ้าระวัง)'!E13</f>
        <v>17519773.43</v>
      </c>
      <c r="L6" s="157">
        <f>'[2]8.ดัชนีทางการเงิน(เฝ้าระวัง)'!E17</f>
        <v>1473697.95</v>
      </c>
      <c r="M6" s="314">
        <f t="shared" si="0"/>
        <v>0</v>
      </c>
      <c r="N6" s="158">
        <f t="shared" si="1"/>
        <v>0</v>
      </c>
      <c r="O6" s="158">
        <f t="shared" si="2"/>
        <v>0</v>
      </c>
      <c r="P6" s="158" t="str">
        <f t="shared" si="3"/>
        <v/>
      </c>
      <c r="Q6" s="158">
        <f t="shared" si="4"/>
        <v>0</v>
      </c>
      <c r="R6" s="315">
        <f t="shared" si="5"/>
        <v>133972.54090909089</v>
      </c>
      <c r="S6" s="315">
        <f t="shared" si="6"/>
        <v>130.77137532151687</v>
      </c>
      <c r="T6" s="316" t="s">
        <v>459</v>
      </c>
      <c r="U6" s="108">
        <v>6</v>
      </c>
      <c r="V6" s="317">
        <v>4</v>
      </c>
      <c r="X6" s="318">
        <f t="shared" si="7"/>
        <v>1607670.4909090907</v>
      </c>
    </row>
    <row r="7" spans="1:24">
      <c r="A7" s="310">
        <f t="shared" si="8"/>
        <v>4</v>
      </c>
      <c r="B7" s="311">
        <f>IF(D7="","",VLOOKUP($D7,[1]ID!$A$1:$R$965,5,0))</f>
        <v>8</v>
      </c>
      <c r="C7" s="311" t="str">
        <f>IF(D7="","",VLOOKUP($D7,[1]ID!$A$1:$R$965,9,0))</f>
        <v>นครพนม</v>
      </c>
      <c r="D7" s="312" t="s">
        <v>237</v>
      </c>
      <c r="E7" s="311" t="str">
        <f>IF(D7="","",VLOOKUP($D7,[1]ID!$A$1:$R$965,3,0))</f>
        <v>บ้านแพง,รพช.</v>
      </c>
      <c r="F7" s="310">
        <v>43</v>
      </c>
      <c r="G7" s="313" t="s">
        <v>460</v>
      </c>
      <c r="H7" s="157">
        <f>'[2]8.ดัชนีทางการเงิน(เฝ้าระวัง)'!F7</f>
        <v>2.11</v>
      </c>
      <c r="I7" s="157">
        <f>'[2]8.ดัชนีทางการเงิน(เฝ้าระวัง)'!F9</f>
        <v>1.89</v>
      </c>
      <c r="J7" s="157">
        <f>'[2]8.ดัชนีทางการเงิน(เฝ้าระวัง)'!F11</f>
        <v>1.55</v>
      </c>
      <c r="K7" s="157">
        <f>'[2]8.ดัชนีทางการเงิน(เฝ้าระวัง)'!F13</f>
        <v>19722592.460000001</v>
      </c>
      <c r="L7" s="157">
        <f>'[2]8.ดัชนีทางการเงิน(เฝ้าระวัง)'!F17</f>
        <v>4059840.18</v>
      </c>
      <c r="M7" s="314">
        <f t="shared" si="0"/>
        <v>0</v>
      </c>
      <c r="N7" s="158">
        <f t="shared" si="1"/>
        <v>0</v>
      </c>
      <c r="O7" s="158">
        <f t="shared" si="2"/>
        <v>0</v>
      </c>
      <c r="P7" s="158" t="str">
        <f t="shared" si="3"/>
        <v/>
      </c>
      <c r="Q7" s="158">
        <f t="shared" si="4"/>
        <v>0</v>
      </c>
      <c r="R7" s="315">
        <f t="shared" si="5"/>
        <v>369076.38</v>
      </c>
      <c r="S7" s="315">
        <f t="shared" si="6"/>
        <v>53.437698884984187</v>
      </c>
      <c r="T7" s="316" t="s">
        <v>459</v>
      </c>
      <c r="U7" s="108">
        <v>5</v>
      </c>
      <c r="V7" s="317">
        <v>4</v>
      </c>
      <c r="X7" s="318">
        <f t="shared" si="7"/>
        <v>4428916.5600000005</v>
      </c>
    </row>
    <row r="8" spans="1:24">
      <c r="A8" s="310">
        <f t="shared" si="8"/>
        <v>5</v>
      </c>
      <c r="B8" s="311">
        <f>IF(D8="","",VLOOKUP($D8,[1]ID!$A$1:$R$965,5,0))</f>
        <v>8</v>
      </c>
      <c r="C8" s="311" t="str">
        <f>IF(D8="","",VLOOKUP($D8,[1]ID!$A$1:$R$965,9,0))</f>
        <v>นครพนม</v>
      </c>
      <c r="D8" s="312" t="s">
        <v>238</v>
      </c>
      <c r="E8" s="311" t="str">
        <f>IF(D8="","",VLOOKUP($D8,[1]ID!$A$1:$R$965,3,0))</f>
        <v>นาทม,รพช.</v>
      </c>
      <c r="F8" s="310">
        <v>30</v>
      </c>
      <c r="G8" s="313" t="s">
        <v>460</v>
      </c>
      <c r="H8" s="157">
        <f>'[2]8.ดัชนีทางการเงิน(เฝ้าระวัง)'!G7</f>
        <v>2.75</v>
      </c>
      <c r="I8" s="157">
        <f>'[2]8.ดัชนีทางการเงิน(เฝ้าระวัง)'!G9</f>
        <v>2.4700000000000002</v>
      </c>
      <c r="J8" s="157">
        <f>'[2]8.ดัชนีทางการเงิน(เฝ้าระวัง)'!G11</f>
        <v>2.11</v>
      </c>
      <c r="K8" s="157">
        <f>'[2]8.ดัชนีทางการเงิน(เฝ้าระวัง)'!G13</f>
        <v>16128924.199999999</v>
      </c>
      <c r="L8" s="157">
        <f>'[2]8.ดัชนีทางการเงิน(เฝ้าระวัง)'!G17</f>
        <v>4585609.4000000004</v>
      </c>
      <c r="M8" s="314">
        <f t="shared" si="0"/>
        <v>0</v>
      </c>
      <c r="N8" s="158">
        <f t="shared" si="1"/>
        <v>0</v>
      </c>
      <c r="O8" s="158">
        <f t="shared" si="2"/>
        <v>0</v>
      </c>
      <c r="P8" s="158" t="str">
        <f t="shared" si="3"/>
        <v/>
      </c>
      <c r="Q8" s="158">
        <f t="shared" si="4"/>
        <v>0</v>
      </c>
      <c r="R8" s="315">
        <f t="shared" si="5"/>
        <v>416873.58181818185</v>
      </c>
      <c r="S8" s="315">
        <f t="shared" si="6"/>
        <v>38.690204665054985</v>
      </c>
      <c r="T8" s="316" t="s">
        <v>459</v>
      </c>
      <c r="U8" s="108">
        <v>5</v>
      </c>
      <c r="V8" s="317">
        <v>2</v>
      </c>
      <c r="X8" s="318">
        <f t="shared" si="7"/>
        <v>5002482.9818181824</v>
      </c>
    </row>
    <row r="9" spans="1:24">
      <c r="A9" s="310">
        <f t="shared" si="8"/>
        <v>6</v>
      </c>
      <c r="B9" s="311">
        <f>IF(D9="","",VLOOKUP($D9,[1]ID!$A$1:$R$965,5,0))</f>
        <v>8</v>
      </c>
      <c r="C9" s="311" t="str">
        <f>IF(D9="","",VLOOKUP($D9,[1]ID!$A$1:$R$965,9,0))</f>
        <v>นครพนม</v>
      </c>
      <c r="D9" s="312" t="s">
        <v>239</v>
      </c>
      <c r="E9" s="311" t="str">
        <f>IF(D9="","",VLOOKUP($D9,[1]ID!$A$1:$R$965,3,0))</f>
        <v>เรณูนคร,รพช.</v>
      </c>
      <c r="F9" s="310">
        <v>46</v>
      </c>
      <c r="G9" s="313" t="s">
        <v>458</v>
      </c>
      <c r="H9" s="157">
        <f>'[2]8.ดัชนีทางการเงิน(เฝ้าระวัง)'!H7</f>
        <v>1.93</v>
      </c>
      <c r="I9" s="157">
        <f>'[2]8.ดัชนีทางการเงิน(เฝ้าระวัง)'!H9</f>
        <v>1.73</v>
      </c>
      <c r="J9" s="157">
        <f>'[2]8.ดัชนีทางการเงิน(เฝ้าระวัง)'!H11</f>
        <v>1.07</v>
      </c>
      <c r="K9" s="157">
        <f>'[2]8.ดัชนีทางการเงิน(เฝ้าระวัง)'!H13</f>
        <v>14059200.08</v>
      </c>
      <c r="L9" s="157">
        <f>'[2]8.ดัชนีทางการเงิน(เฝ้าระวัง)'!H17</f>
        <v>-3571961.77</v>
      </c>
      <c r="M9" s="314">
        <f t="shared" si="0"/>
        <v>0</v>
      </c>
      <c r="N9" s="158">
        <f t="shared" si="1"/>
        <v>1</v>
      </c>
      <c r="O9" s="158">
        <f t="shared" si="2"/>
        <v>0</v>
      </c>
      <c r="P9" s="158">
        <f t="shared" si="3"/>
        <v>7.8</v>
      </c>
      <c r="Q9" s="158">
        <f t="shared" si="4"/>
        <v>1</v>
      </c>
      <c r="R9" s="315">
        <f t="shared" si="5"/>
        <v>-324723.7972727273</v>
      </c>
      <c r="S9" s="315">
        <f t="shared" si="6"/>
        <v>-43.295872363158018</v>
      </c>
      <c r="T9" s="316" t="s">
        <v>459</v>
      </c>
      <c r="U9" s="108">
        <v>6</v>
      </c>
      <c r="V9" s="317">
        <v>6</v>
      </c>
      <c r="X9" s="318">
        <f t="shared" si="7"/>
        <v>-3896685.5672727274</v>
      </c>
    </row>
    <row r="10" spans="1:24">
      <c r="A10" s="310">
        <f t="shared" si="8"/>
        <v>7</v>
      </c>
      <c r="B10" s="311">
        <f>IF(D10="","",VLOOKUP($D10,[1]ID!$A$1:$R$965,5,0))</f>
        <v>8</v>
      </c>
      <c r="C10" s="311" t="str">
        <f>IF(D10="","",VLOOKUP($D10,[1]ID!$A$1:$R$965,9,0))</f>
        <v>นครพนม</v>
      </c>
      <c r="D10" s="312" t="s">
        <v>240</v>
      </c>
      <c r="E10" s="311" t="str">
        <f>IF(D10="","",VLOOKUP($D10,[1]ID!$A$1:$R$965,3,0))</f>
        <v>นาแก,รพช.</v>
      </c>
      <c r="F10" s="310">
        <v>59</v>
      </c>
      <c r="G10" s="313" t="s">
        <v>458</v>
      </c>
      <c r="H10" s="157">
        <f>'[2]8.ดัชนีทางการเงิน(เฝ้าระวัง)'!I7</f>
        <v>2.14</v>
      </c>
      <c r="I10" s="157">
        <f>'[2]8.ดัชนีทางการเงิน(เฝ้าระวัง)'!I9</f>
        <v>1.9</v>
      </c>
      <c r="J10" s="157">
        <f>'[2]8.ดัชนีทางการเงิน(เฝ้าระวัง)'!I11</f>
        <v>1.44</v>
      </c>
      <c r="K10" s="157">
        <f>'[2]8.ดัชนีทางการเงิน(เฝ้าระวัง)'!I13</f>
        <v>22257688.670000002</v>
      </c>
      <c r="L10" s="157">
        <f>'[2]8.ดัชนีทางการเงิน(เฝ้าระวัง)'!I17</f>
        <v>-11800823.859999999</v>
      </c>
      <c r="M10" s="314">
        <f t="shared" si="0"/>
        <v>0</v>
      </c>
      <c r="N10" s="158">
        <f t="shared" si="1"/>
        <v>1</v>
      </c>
      <c r="O10" s="158">
        <f t="shared" si="2"/>
        <v>0</v>
      </c>
      <c r="P10" s="158">
        <f t="shared" si="3"/>
        <v>3.7</v>
      </c>
      <c r="Q10" s="158">
        <f t="shared" si="4"/>
        <v>1</v>
      </c>
      <c r="R10" s="315">
        <f t="shared" si="5"/>
        <v>-1072802.169090909</v>
      </c>
      <c r="S10" s="315">
        <f t="shared" si="6"/>
        <v>-20.747244283502088</v>
      </c>
      <c r="T10" s="316" t="s">
        <v>459</v>
      </c>
      <c r="U10" s="108">
        <v>6</v>
      </c>
      <c r="V10" s="317">
        <v>8</v>
      </c>
      <c r="X10" s="318">
        <f t="shared" si="7"/>
        <v>-12873626.029090907</v>
      </c>
    </row>
    <row r="11" spans="1:24">
      <c r="A11" s="310">
        <f t="shared" si="8"/>
        <v>8</v>
      </c>
      <c r="B11" s="311">
        <f>IF(D11="","",VLOOKUP($D11,[1]ID!$A$1:$R$965,5,0))</f>
        <v>8</v>
      </c>
      <c r="C11" s="311" t="str">
        <f>IF(D11="","",VLOOKUP($D11,[1]ID!$A$1:$R$965,9,0))</f>
        <v>นครพนม</v>
      </c>
      <c r="D11" s="312" t="s">
        <v>241</v>
      </c>
      <c r="E11" s="311" t="str">
        <f>IF(D11="","",VLOOKUP($D11,[1]ID!$A$1:$R$965,3,0))</f>
        <v>ศรีสงคราม,รพช.</v>
      </c>
      <c r="F11" s="310">
        <v>80</v>
      </c>
      <c r="G11" s="313" t="s">
        <v>461</v>
      </c>
      <c r="H11" s="157">
        <f>'[2]8.ดัชนีทางการเงิน(เฝ้าระวัง)'!J7</f>
        <v>2.2999999999999998</v>
      </c>
      <c r="I11" s="157">
        <f>'[2]8.ดัชนีทางการเงิน(เฝ้าระวัง)'!J9</f>
        <v>2.02</v>
      </c>
      <c r="J11" s="157">
        <f>'[2]8.ดัชนีทางการเงิน(เฝ้าระวัง)'!J11</f>
        <v>1.26</v>
      </c>
      <c r="K11" s="157">
        <f>'[2]8.ดัชนีทางการเงิน(เฝ้าระวัง)'!J13</f>
        <v>46293568.189999998</v>
      </c>
      <c r="L11" s="157">
        <f>'[2]8.ดัชนีทางการเงิน(เฝ้าระวัง)'!J17</f>
        <v>9009880.0999999996</v>
      </c>
      <c r="M11" s="314">
        <f t="shared" si="0"/>
        <v>0</v>
      </c>
      <c r="N11" s="158">
        <f t="shared" si="1"/>
        <v>0</v>
      </c>
      <c r="O11" s="158">
        <f t="shared" si="2"/>
        <v>0</v>
      </c>
      <c r="P11" s="158" t="str">
        <f t="shared" si="3"/>
        <v/>
      </c>
      <c r="Q11" s="158">
        <f t="shared" si="4"/>
        <v>0</v>
      </c>
      <c r="R11" s="315">
        <f t="shared" si="5"/>
        <v>819080.00909090904</v>
      </c>
      <c r="S11" s="315">
        <f t="shared" si="6"/>
        <v>56.518981877461393</v>
      </c>
      <c r="T11" s="316" t="s">
        <v>462</v>
      </c>
      <c r="U11" s="108">
        <v>10</v>
      </c>
      <c r="V11" s="317">
        <v>9</v>
      </c>
      <c r="X11" s="318">
        <f t="shared" si="7"/>
        <v>9828960.1090909094</v>
      </c>
    </row>
    <row r="12" spans="1:24">
      <c r="A12" s="310">
        <f t="shared" si="8"/>
        <v>9</v>
      </c>
      <c r="B12" s="311">
        <f>IF(D12="","",VLOOKUP($D12,[1]ID!$A$1:$R$965,5,0))</f>
        <v>8</v>
      </c>
      <c r="C12" s="311" t="str">
        <f>IF(D12="","",VLOOKUP($D12,[1]ID!$A$1:$R$965,9,0))</f>
        <v>นครพนม</v>
      </c>
      <c r="D12" s="312" t="s">
        <v>242</v>
      </c>
      <c r="E12" s="311" t="str">
        <f>IF(D12="","",VLOOKUP($D12,[1]ID!$A$1:$R$965,3,0))</f>
        <v>นาหว้า,รพช.</v>
      </c>
      <c r="F12" s="310">
        <v>29</v>
      </c>
      <c r="G12" s="313" t="s">
        <v>458</v>
      </c>
      <c r="H12" s="157">
        <f>'[2]8.ดัชนีทางการเงิน(เฝ้าระวัง)'!K7</f>
        <v>2.7</v>
      </c>
      <c r="I12" s="157">
        <f>'[2]8.ดัชนีทางการเงิน(เฝ้าระวัง)'!K9</f>
        <v>2.4500000000000002</v>
      </c>
      <c r="J12" s="157">
        <f>'[2]8.ดัชนีทางการเงิน(เฝ้าระวัง)'!K11</f>
        <v>1.96</v>
      </c>
      <c r="K12" s="157">
        <f>'[2]8.ดัชนีทางการเงิน(เฝ้าระวัง)'!K13</f>
        <v>26935486.920000002</v>
      </c>
      <c r="L12" s="157">
        <f>'[2]8.ดัชนีทางการเงิน(เฝ้าระวัง)'!K17</f>
        <v>38664.85</v>
      </c>
      <c r="M12" s="314">
        <f t="shared" si="0"/>
        <v>0</v>
      </c>
      <c r="N12" s="158">
        <f t="shared" si="1"/>
        <v>0</v>
      </c>
      <c r="O12" s="158">
        <f t="shared" si="2"/>
        <v>0</v>
      </c>
      <c r="P12" s="158" t="str">
        <f t="shared" si="3"/>
        <v/>
      </c>
      <c r="Q12" s="158">
        <f t="shared" si="4"/>
        <v>0</v>
      </c>
      <c r="R12" s="315">
        <f t="shared" si="5"/>
        <v>3514.9863636363634</v>
      </c>
      <c r="S12" s="315">
        <f t="shared" si="6"/>
        <v>7663.0416546294646</v>
      </c>
      <c r="T12" s="316" t="s">
        <v>459</v>
      </c>
      <c r="U12" s="108">
        <v>6</v>
      </c>
      <c r="V12" s="317">
        <v>5</v>
      </c>
      <c r="X12" s="318">
        <f t="shared" si="7"/>
        <v>42179.836363636365</v>
      </c>
    </row>
    <row r="13" spans="1:24">
      <c r="A13" s="310">
        <f t="shared" si="8"/>
        <v>10</v>
      </c>
      <c r="B13" s="311">
        <f>IF(D13="","",VLOOKUP($D13,[1]ID!$A$1:$R$965,5,0))</f>
        <v>8</v>
      </c>
      <c r="C13" s="311" t="str">
        <f>IF(D13="","",VLOOKUP($D13,[1]ID!$A$1:$R$965,9,0))</f>
        <v>นครพนม</v>
      </c>
      <c r="D13" s="312" t="s">
        <v>243</v>
      </c>
      <c r="E13" s="311" t="str">
        <f>IF(D13="","",VLOOKUP($D13,[1]ID!$A$1:$R$965,3,0))</f>
        <v>โพนสวรรค์,รพช.</v>
      </c>
      <c r="F13" s="310">
        <v>40</v>
      </c>
      <c r="G13" s="313" t="s">
        <v>458</v>
      </c>
      <c r="H13" s="157">
        <f>'[2]8.ดัชนีทางการเงิน(เฝ้าระวัง)'!L7</f>
        <v>3.91</v>
      </c>
      <c r="I13" s="157">
        <f>'[2]8.ดัชนีทางการเงิน(เฝ้าระวัง)'!L9</f>
        <v>3.42</v>
      </c>
      <c r="J13" s="157">
        <f>'[2]8.ดัชนีทางการเงิน(เฝ้าระวัง)'!L11</f>
        <v>2.83</v>
      </c>
      <c r="K13" s="157">
        <f>'[2]8.ดัชนีทางการเงิน(เฝ้าระวัง)'!L13</f>
        <v>32393820.989999998</v>
      </c>
      <c r="L13" s="157">
        <f>'[2]8.ดัชนีทางการเงิน(เฝ้าระวัง)'!L17</f>
        <v>42978628.43</v>
      </c>
      <c r="M13" s="314">
        <f t="shared" si="0"/>
        <v>0</v>
      </c>
      <c r="N13" s="158">
        <f t="shared" si="1"/>
        <v>0</v>
      </c>
      <c r="O13" s="158">
        <f t="shared" si="2"/>
        <v>0</v>
      </c>
      <c r="P13" s="158" t="str">
        <f t="shared" si="3"/>
        <v/>
      </c>
      <c r="Q13" s="158">
        <f t="shared" si="4"/>
        <v>0</v>
      </c>
      <c r="R13" s="315">
        <f t="shared" si="5"/>
        <v>3907148.0390909091</v>
      </c>
      <c r="S13" s="315">
        <f t="shared" si="6"/>
        <v>8.2909121092676052</v>
      </c>
      <c r="T13" s="316" t="s">
        <v>459</v>
      </c>
      <c r="U13" s="108">
        <v>6</v>
      </c>
      <c r="V13" s="317">
        <v>5</v>
      </c>
      <c r="X13" s="318">
        <f t="shared" si="7"/>
        <v>46885776.469090909</v>
      </c>
    </row>
    <row r="14" spans="1:24">
      <c r="A14" s="310">
        <f t="shared" si="8"/>
        <v>11</v>
      </c>
      <c r="B14" s="311">
        <f>IF(D14="","",VLOOKUP($D14,[1]ID!$A$1:$R$965,5,0))</f>
        <v>8</v>
      </c>
      <c r="C14" s="311" t="str">
        <f>IF(D14="","",VLOOKUP($D14,[1]ID!$A$1:$R$965,9,0))</f>
        <v>นครพนม</v>
      </c>
      <c r="D14" s="312" t="s">
        <v>244</v>
      </c>
      <c r="E14" s="311" t="str">
        <f>IF(D14="","",VLOOKUP($D14,[1]ID!$A$1:$R$965,3,0))</f>
        <v>สมเด็จพระยุพราชธาตุพนม,รพช.</v>
      </c>
      <c r="F14" s="310">
        <v>108</v>
      </c>
      <c r="G14" s="313" t="s">
        <v>463</v>
      </c>
      <c r="H14" s="157">
        <f>'[2]8.ดัชนีทางการเงิน(เฝ้าระวัง)'!M7</f>
        <v>0.73</v>
      </c>
      <c r="I14" s="157">
        <f>'[2]8.ดัชนีทางการเงิน(เฝ้าระวัง)'!M9</f>
        <v>0.6</v>
      </c>
      <c r="J14" s="157">
        <f>'[2]8.ดัชนีทางการเงิน(เฝ้าระวัง)'!M11</f>
        <v>0.26</v>
      </c>
      <c r="K14" s="157">
        <f>'[2]8.ดัชนีทางการเงิน(เฝ้าระวัง)'!M13</f>
        <v>-19440261.449999999</v>
      </c>
      <c r="L14" s="157">
        <f>'[2]8.ดัชนีทางการเงิน(เฝ้าระวัง)'!M17</f>
        <v>-5281193.9000000004</v>
      </c>
      <c r="M14" s="314">
        <f t="shared" si="0"/>
        <v>3</v>
      </c>
      <c r="N14" s="158">
        <f t="shared" si="1"/>
        <v>2</v>
      </c>
      <c r="O14" s="158">
        <f t="shared" si="2"/>
        <v>2</v>
      </c>
      <c r="P14" s="158" t="str">
        <f t="shared" si="3"/>
        <v/>
      </c>
      <c r="Q14" s="158">
        <f t="shared" si="4"/>
        <v>7</v>
      </c>
      <c r="R14" s="315">
        <f t="shared" si="5"/>
        <v>-480108.53636363638</v>
      </c>
      <c r="S14" s="315">
        <f t="shared" si="6"/>
        <v>40.491388878942693</v>
      </c>
      <c r="T14" s="316" t="s">
        <v>464</v>
      </c>
      <c r="U14" s="108">
        <v>13</v>
      </c>
      <c r="V14" s="317">
        <v>7</v>
      </c>
      <c r="X14" s="318">
        <f t="shared" si="7"/>
        <v>-5761302.4363636365</v>
      </c>
    </row>
    <row r="15" spans="1:24">
      <c r="A15" s="310">
        <f t="shared" si="8"/>
        <v>12</v>
      </c>
      <c r="B15" s="311">
        <f>IF(D15="","",VLOOKUP($D15,[1]ID!$A$1:$R$965,5,0))</f>
        <v>8</v>
      </c>
      <c r="C15" s="311" t="str">
        <f>IF(D15="","",VLOOKUP($D15,[1]ID!$A$1:$R$965,9,0))</f>
        <v>นครพนม</v>
      </c>
      <c r="D15" s="312" t="s">
        <v>246</v>
      </c>
      <c r="E15" s="311" t="str">
        <f>IF(D15="","",VLOOKUP($D15,[1]ID!$A$1:$R$965,3,0))</f>
        <v>วังยาง,รพช.</v>
      </c>
      <c r="F15" s="310">
        <v>10</v>
      </c>
      <c r="G15" s="313" t="s">
        <v>465</v>
      </c>
      <c r="H15" s="157">
        <f>'[2]8.ดัชนีทางการเงิน(เฝ้าระวัง)'!N7</f>
        <v>2.46</v>
      </c>
      <c r="I15" s="157">
        <f>'[2]8.ดัชนีทางการเงิน(เฝ้าระวัง)'!N9</f>
        <v>1.89</v>
      </c>
      <c r="J15" s="157">
        <f>'[2]8.ดัชนีทางการเงิน(เฝ้าระวัง)'!N11</f>
        <v>1.34</v>
      </c>
      <c r="K15" s="157">
        <f>'[2]8.ดัชนีทางการเงิน(เฝ้าระวัง)'!N13</f>
        <v>8214184.9199999999</v>
      </c>
      <c r="L15" s="157">
        <f>'[2]8.ดัชนีทางการเงิน(เฝ้าระวัง)'!N17</f>
        <v>1568943.59</v>
      </c>
      <c r="M15" s="314">
        <f t="shared" si="0"/>
        <v>0</v>
      </c>
      <c r="N15" s="158">
        <f t="shared" si="1"/>
        <v>0</v>
      </c>
      <c r="O15" s="158">
        <f t="shared" si="2"/>
        <v>0</v>
      </c>
      <c r="P15" s="158" t="str">
        <f t="shared" si="3"/>
        <v/>
      </c>
      <c r="Q15" s="158">
        <f t="shared" si="4"/>
        <v>0</v>
      </c>
      <c r="R15" s="315">
        <f t="shared" si="5"/>
        <v>142631.23545454547</v>
      </c>
      <c r="S15" s="315">
        <f t="shared" si="6"/>
        <v>57.590365068510835</v>
      </c>
      <c r="T15" s="316" t="s">
        <v>466</v>
      </c>
      <c r="U15" s="108">
        <v>2</v>
      </c>
      <c r="V15" s="317">
        <v>1</v>
      </c>
      <c r="X15" s="318">
        <f t="shared" si="7"/>
        <v>1711574.8254545457</v>
      </c>
    </row>
    <row r="16" spans="1:24">
      <c r="A16" s="310">
        <f t="shared" si="8"/>
        <v>13</v>
      </c>
      <c r="B16" s="311">
        <f>IF(D16="","",VLOOKUP($D16,[1]ID!$A$1:$R$965,5,0))</f>
        <v>8</v>
      </c>
      <c r="C16" s="311" t="str">
        <f>IF(D16="","",VLOOKUP($D16,[1]ID!$A$1:$R$965,9,0))</f>
        <v>บึงกาฬ</v>
      </c>
      <c r="D16" s="312" t="s">
        <v>247</v>
      </c>
      <c r="E16" s="311" t="str">
        <f>IF(D16="","",VLOOKUP($D16,[1]ID!$A$1:$R$965,3,0))</f>
        <v>บึงกาฬ,รพท.</v>
      </c>
      <c r="F16" s="310">
        <v>200</v>
      </c>
      <c r="G16" s="313" t="s">
        <v>467</v>
      </c>
      <c r="H16" s="157">
        <f>'[2]8.ดัชนีทางการเงิน(เฝ้าระวัง)'!O7</f>
        <v>1.38</v>
      </c>
      <c r="I16" s="157">
        <f>'[2]8.ดัชนีทางการเงิน(เฝ้าระวัง)'!O9</f>
        <v>1.1299999999999999</v>
      </c>
      <c r="J16" s="157">
        <f>'[2]8.ดัชนีทางการเงิน(เฝ้าระวัง)'!O11</f>
        <v>0.57999999999999996</v>
      </c>
      <c r="K16" s="157">
        <f>'[2]8.ดัชนีทางการเงิน(เฝ้าระวัง)'!O13</f>
        <v>55036991.310000002</v>
      </c>
      <c r="L16" s="157">
        <f>'[2]8.ดัชนีทางการเงิน(เฝ้าระวัง)'!O17</f>
        <v>57536608.32</v>
      </c>
      <c r="M16" s="314">
        <f t="shared" si="0"/>
        <v>2</v>
      </c>
      <c r="N16" s="158">
        <f t="shared" si="1"/>
        <v>0</v>
      </c>
      <c r="O16" s="158">
        <f t="shared" si="2"/>
        <v>0</v>
      </c>
      <c r="P16" s="158" t="str">
        <f t="shared" si="3"/>
        <v/>
      </c>
      <c r="Q16" s="158">
        <f t="shared" si="4"/>
        <v>2</v>
      </c>
      <c r="R16" s="315">
        <f t="shared" si="5"/>
        <v>5230600.7563636368</v>
      </c>
      <c r="S16" s="315">
        <f t="shared" si="6"/>
        <v>10.522116650375404</v>
      </c>
      <c r="T16" s="316" t="s">
        <v>457</v>
      </c>
      <c r="U16" s="108">
        <v>16</v>
      </c>
      <c r="V16" s="317">
        <v>13</v>
      </c>
      <c r="X16" s="318">
        <f t="shared" si="7"/>
        <v>62767209.076363638</v>
      </c>
    </row>
    <row r="17" spans="1:24">
      <c r="A17" s="310">
        <f t="shared" si="8"/>
        <v>14</v>
      </c>
      <c r="B17" s="311">
        <f>IF(D17="","",VLOOKUP($D17,[1]ID!$A$1:$R$965,5,0))</f>
        <v>8</v>
      </c>
      <c r="C17" s="311" t="str">
        <f>IF(D17="","",VLOOKUP($D17,[1]ID!$A$1:$R$965,9,0))</f>
        <v>บึงกาฬ</v>
      </c>
      <c r="D17" s="312" t="s">
        <v>248</v>
      </c>
      <c r="E17" s="311" t="str">
        <f>IF(D17="","",VLOOKUP($D17,[1]ID!$A$1:$R$965,3,0))</f>
        <v>พรเจริญ,รพช.</v>
      </c>
      <c r="F17" s="310">
        <v>42</v>
      </c>
      <c r="G17" s="313" t="s">
        <v>458</v>
      </c>
      <c r="H17" s="157">
        <f>'[2]8.ดัชนีทางการเงิน(เฝ้าระวัง)'!P7</f>
        <v>2.62</v>
      </c>
      <c r="I17" s="157">
        <f>'[2]8.ดัชนีทางการเงิน(เฝ้าระวัง)'!P9</f>
        <v>2.33</v>
      </c>
      <c r="J17" s="157">
        <f>'[2]8.ดัชนีทางการเงิน(เฝ้าระวัง)'!P11</f>
        <v>2</v>
      </c>
      <c r="K17" s="157">
        <f>'[2]8.ดัชนีทางการเงิน(เฝ้าระวัง)'!P13</f>
        <v>27320923.140000001</v>
      </c>
      <c r="L17" s="157">
        <f>'[2]8.ดัชนีทางการเงิน(เฝ้าระวัง)'!P17</f>
        <v>3519470.39</v>
      </c>
      <c r="M17" s="314">
        <f t="shared" si="0"/>
        <v>0</v>
      </c>
      <c r="N17" s="158">
        <f t="shared" si="1"/>
        <v>0</v>
      </c>
      <c r="O17" s="158">
        <f t="shared" si="2"/>
        <v>0</v>
      </c>
      <c r="P17" s="158" t="str">
        <f t="shared" si="3"/>
        <v/>
      </c>
      <c r="Q17" s="158">
        <f t="shared" si="4"/>
        <v>0</v>
      </c>
      <c r="R17" s="315">
        <f t="shared" si="5"/>
        <v>319951.85363636364</v>
      </c>
      <c r="S17" s="315">
        <f t="shared" si="6"/>
        <v>85.390732478928456</v>
      </c>
      <c r="T17" s="316" t="s">
        <v>459</v>
      </c>
      <c r="U17" s="108">
        <v>6</v>
      </c>
      <c r="V17" s="317">
        <v>7</v>
      </c>
      <c r="X17" s="318">
        <f t="shared" si="7"/>
        <v>3839422.2436363637</v>
      </c>
    </row>
    <row r="18" spans="1:24">
      <c r="A18" s="310">
        <f t="shared" si="8"/>
        <v>15</v>
      </c>
      <c r="B18" s="311">
        <f>IF(D18="","",VLOOKUP($D18,[1]ID!$A$1:$R$965,5,0))</f>
        <v>8</v>
      </c>
      <c r="C18" s="311" t="str">
        <f>IF(D18="","",VLOOKUP($D18,[1]ID!$A$1:$R$965,9,0))</f>
        <v>บึงกาฬ</v>
      </c>
      <c r="D18" s="312" t="s">
        <v>249</v>
      </c>
      <c r="E18" s="311" t="str">
        <f>IF(D18="","",VLOOKUP($D18,[1]ID!$A$1:$R$965,3,0))</f>
        <v>โซ่พิสัย,รพช.</v>
      </c>
      <c r="F18" s="310">
        <v>56</v>
      </c>
      <c r="G18" s="313" t="s">
        <v>458</v>
      </c>
      <c r="H18" s="157">
        <f>'[2]8.ดัชนีทางการเงิน(เฝ้าระวัง)'!Q7</f>
        <v>1.48</v>
      </c>
      <c r="I18" s="157">
        <f>'[2]8.ดัชนีทางการเงิน(เฝ้าระวัง)'!Q9</f>
        <v>1.33</v>
      </c>
      <c r="J18" s="157">
        <f>'[2]8.ดัชนีทางการเงิน(เฝ้าระวัง)'!Q11</f>
        <v>0.99</v>
      </c>
      <c r="K18" s="157">
        <f>'[2]8.ดัชนีทางการเงิน(เฝ้าระวัง)'!Q13</f>
        <v>14843250.369999999</v>
      </c>
      <c r="L18" s="157">
        <f>'[2]8.ดัชนีทางการเงิน(เฝ้าระวัง)'!Q17</f>
        <v>-5476541.3700000001</v>
      </c>
      <c r="M18" s="314">
        <f t="shared" si="0"/>
        <v>1</v>
      </c>
      <c r="N18" s="158">
        <f t="shared" si="1"/>
        <v>1</v>
      </c>
      <c r="O18" s="158">
        <f t="shared" si="2"/>
        <v>0</v>
      </c>
      <c r="P18" s="158">
        <f t="shared" si="3"/>
        <v>5.4</v>
      </c>
      <c r="Q18" s="158">
        <f t="shared" si="4"/>
        <v>2</v>
      </c>
      <c r="R18" s="315">
        <f t="shared" si="5"/>
        <v>-497867.39727272728</v>
      </c>
      <c r="S18" s="319">
        <f t="shared" si="6"/>
        <v>-29.813662134355425</v>
      </c>
      <c r="T18" s="320" t="s">
        <v>459</v>
      </c>
      <c r="U18" s="321">
        <v>6</v>
      </c>
      <c r="V18" s="322">
        <v>8</v>
      </c>
      <c r="X18" s="318">
        <f t="shared" si="7"/>
        <v>-5974408.7672727276</v>
      </c>
    </row>
    <row r="19" spans="1:24">
      <c r="A19" s="310">
        <f t="shared" si="8"/>
        <v>16</v>
      </c>
      <c r="B19" s="311">
        <f>IF(D19="","",VLOOKUP($D19,[1]ID!$A$1:$R$965,5,0))</f>
        <v>8</v>
      </c>
      <c r="C19" s="311" t="str">
        <f>IF(D19="","",VLOOKUP($D19,[1]ID!$A$1:$R$965,9,0))</f>
        <v>บึงกาฬ</v>
      </c>
      <c r="D19" s="312" t="s">
        <v>250</v>
      </c>
      <c r="E19" s="311" t="str">
        <f>IF(D19="","",VLOOKUP($D19,[1]ID!$A$1:$R$965,3,0))</f>
        <v>เซกา,รพช.</v>
      </c>
      <c r="F19" s="310">
        <v>96</v>
      </c>
      <c r="G19" s="313" t="s">
        <v>461</v>
      </c>
      <c r="H19" s="157">
        <f>'[2]8.ดัชนีทางการเงิน(เฝ้าระวัง)'!R7</f>
        <v>2.2599999999999998</v>
      </c>
      <c r="I19" s="157">
        <f>'[2]8.ดัชนีทางการเงิน(เฝ้าระวัง)'!R9</f>
        <v>2.0699999999999998</v>
      </c>
      <c r="J19" s="157">
        <f>'[2]8.ดัชนีทางการเงิน(เฝ้าระวัง)'!R11</f>
        <v>1.07</v>
      </c>
      <c r="K19" s="157">
        <f>'[2]8.ดัชนีทางการเงิน(เฝ้าระวัง)'!R13</f>
        <v>48875281.149999999</v>
      </c>
      <c r="L19" s="157">
        <f>'[2]8.ดัชนีทางการเงิน(เฝ้าระวัง)'!R17</f>
        <v>5039250.25</v>
      </c>
      <c r="M19" s="314">
        <f t="shared" si="0"/>
        <v>0</v>
      </c>
      <c r="N19" s="158">
        <f t="shared" si="1"/>
        <v>0</v>
      </c>
      <c r="O19" s="158">
        <f t="shared" si="2"/>
        <v>0</v>
      </c>
      <c r="P19" s="158" t="str">
        <f t="shared" si="3"/>
        <v/>
      </c>
      <c r="Q19" s="158">
        <f t="shared" si="4"/>
        <v>0</v>
      </c>
      <c r="R19" s="315">
        <f t="shared" si="5"/>
        <v>458113.65909090912</v>
      </c>
      <c r="S19" s="319">
        <f t="shared" si="6"/>
        <v>106.68811152016114</v>
      </c>
      <c r="T19" s="320" t="s">
        <v>462</v>
      </c>
      <c r="U19" s="321">
        <v>10</v>
      </c>
      <c r="V19" s="322">
        <v>10</v>
      </c>
      <c r="X19" s="318">
        <f t="shared" si="7"/>
        <v>5497363.9090909092</v>
      </c>
    </row>
    <row r="20" spans="1:24">
      <c r="A20" s="310">
        <f t="shared" si="8"/>
        <v>17</v>
      </c>
      <c r="B20" s="311">
        <f>IF(D20="","",VLOOKUP($D20,[1]ID!$A$1:$R$965,5,0))</f>
        <v>8</v>
      </c>
      <c r="C20" s="311" t="str">
        <f>IF(D20="","",VLOOKUP($D20,[1]ID!$A$1:$R$965,9,0))</f>
        <v>บึงกาฬ</v>
      </c>
      <c r="D20" s="312" t="s">
        <v>251</v>
      </c>
      <c r="E20" s="311" t="str">
        <f>IF(D20="","",VLOOKUP($D20,[1]ID!$A$1:$R$965,3,0))</f>
        <v>ปากคาด,รพช.</v>
      </c>
      <c r="F20" s="310">
        <v>38</v>
      </c>
      <c r="G20" s="313" t="s">
        <v>458</v>
      </c>
      <c r="H20" s="157">
        <f>'[2]8.ดัชนีทางการเงิน(เฝ้าระวัง)'!S7</f>
        <v>3.58</v>
      </c>
      <c r="I20" s="157">
        <f>'[2]8.ดัชนีทางการเงิน(เฝ้าระวัง)'!S9</f>
        <v>3.3</v>
      </c>
      <c r="J20" s="157">
        <f>'[2]8.ดัชนีทางการเงิน(เฝ้าระวัง)'!S11</f>
        <v>2.2200000000000002</v>
      </c>
      <c r="K20" s="157">
        <f>'[2]8.ดัชนีทางการเงิน(เฝ้าระวัง)'!S13</f>
        <v>34968170.189999998</v>
      </c>
      <c r="L20" s="157">
        <f>'[2]8.ดัชนีทางการเงิน(เฝ้าระวัง)'!S17</f>
        <v>9173877.3200000003</v>
      </c>
      <c r="M20" s="314">
        <f t="shared" si="0"/>
        <v>0</v>
      </c>
      <c r="N20" s="158">
        <f t="shared" si="1"/>
        <v>0</v>
      </c>
      <c r="O20" s="158">
        <f t="shared" si="2"/>
        <v>0</v>
      </c>
      <c r="P20" s="158" t="str">
        <f t="shared" si="3"/>
        <v/>
      </c>
      <c r="Q20" s="158">
        <f t="shared" si="4"/>
        <v>0</v>
      </c>
      <c r="R20" s="315">
        <f t="shared" si="5"/>
        <v>833988.84727272729</v>
      </c>
      <c r="S20" s="315">
        <f t="shared" si="6"/>
        <v>41.928822315012162</v>
      </c>
      <c r="T20" s="316" t="s">
        <v>459</v>
      </c>
      <c r="U20" s="108">
        <v>6</v>
      </c>
      <c r="V20" s="317">
        <v>7</v>
      </c>
      <c r="X20" s="318">
        <f t="shared" si="7"/>
        <v>10007866.167272728</v>
      </c>
    </row>
    <row r="21" spans="1:24">
      <c r="A21" s="310">
        <f t="shared" si="8"/>
        <v>18</v>
      </c>
      <c r="B21" s="311">
        <f>IF(D21="","",VLOOKUP($D21,[1]ID!$A$1:$R$965,5,0))</f>
        <v>8</v>
      </c>
      <c r="C21" s="311" t="str">
        <f>IF(D21="","",VLOOKUP($D21,[1]ID!$A$1:$R$965,9,0))</f>
        <v>บึงกาฬ</v>
      </c>
      <c r="D21" s="312" t="s">
        <v>252</v>
      </c>
      <c r="E21" s="311" t="str">
        <f>IF(D21="","",VLOOKUP($D21,[1]ID!$A$1:$R$965,3,0))</f>
        <v>บึงโขงหลง,รพช.</v>
      </c>
      <c r="F21" s="310">
        <v>62</v>
      </c>
      <c r="G21" s="313" t="s">
        <v>458</v>
      </c>
      <c r="H21" s="157">
        <f>'[2]8.ดัชนีทางการเงิน(เฝ้าระวัง)'!T7</f>
        <v>2.58</v>
      </c>
      <c r="I21" s="157">
        <f>'[2]8.ดัชนีทางการเงิน(เฝ้าระวัง)'!T9</f>
        <v>2.1</v>
      </c>
      <c r="J21" s="157">
        <f>'[2]8.ดัชนีทางการเงิน(เฝ้าระวัง)'!T11</f>
        <v>1.72</v>
      </c>
      <c r="K21" s="157">
        <f>'[2]8.ดัชนีทางการเงิน(เฝ้าระวัง)'!T13</f>
        <v>25558484.399999999</v>
      </c>
      <c r="L21" s="157">
        <f>'[2]8.ดัชนีทางการเงิน(เฝ้าระวัง)'!T17</f>
        <v>7204778.75</v>
      </c>
      <c r="M21" s="314">
        <f t="shared" si="0"/>
        <v>0</v>
      </c>
      <c r="N21" s="158">
        <f t="shared" si="1"/>
        <v>0</v>
      </c>
      <c r="O21" s="158">
        <f t="shared" si="2"/>
        <v>0</v>
      </c>
      <c r="P21" s="158" t="str">
        <f t="shared" si="3"/>
        <v/>
      </c>
      <c r="Q21" s="158">
        <f t="shared" si="4"/>
        <v>0</v>
      </c>
      <c r="R21" s="315">
        <f t="shared" si="5"/>
        <v>654979.88636363635</v>
      </c>
      <c r="S21" s="315">
        <f t="shared" si="6"/>
        <v>39.021785145033078</v>
      </c>
      <c r="T21" s="316" t="s">
        <v>459</v>
      </c>
      <c r="U21" s="108">
        <v>6</v>
      </c>
      <c r="V21" s="317">
        <v>7</v>
      </c>
      <c r="X21" s="318">
        <f t="shared" si="7"/>
        <v>7859758.6363636367</v>
      </c>
    </row>
    <row r="22" spans="1:24">
      <c r="A22" s="310">
        <f t="shared" si="8"/>
        <v>19</v>
      </c>
      <c r="B22" s="311">
        <f>IF(D22="","",VLOOKUP($D22,[1]ID!$A$1:$R$965,5,0))</f>
        <v>8</v>
      </c>
      <c r="C22" s="311" t="str">
        <f>IF(D22="","",VLOOKUP($D22,[1]ID!$A$1:$R$965,9,0))</f>
        <v>บึงกาฬ</v>
      </c>
      <c r="D22" s="312" t="s">
        <v>253</v>
      </c>
      <c r="E22" s="311" t="str">
        <f>IF(D22="","",VLOOKUP($D22,[1]ID!$A$1:$R$965,3,0))</f>
        <v>ศรีวิไล,รพช.</v>
      </c>
      <c r="F22" s="310">
        <v>38</v>
      </c>
      <c r="G22" s="313" t="s">
        <v>458</v>
      </c>
      <c r="H22" s="157">
        <f>'[2]8.ดัชนีทางการเงิน(เฝ้าระวัง)'!U7</f>
        <v>1.61</v>
      </c>
      <c r="I22" s="157">
        <f>'[2]8.ดัชนีทางการเงิน(เฝ้าระวัง)'!U9</f>
        <v>1.37</v>
      </c>
      <c r="J22" s="157">
        <f>'[2]8.ดัชนีทางการเงิน(เฝ้าระวัง)'!U11</f>
        <v>1.0900000000000001</v>
      </c>
      <c r="K22" s="157">
        <f>'[2]8.ดัชนีทางการเงิน(เฝ้าระวัง)'!U13</f>
        <v>14928237.279999999</v>
      </c>
      <c r="L22" s="157">
        <f>'[2]8.ดัชนีทางการเงิน(เฝ้าระวัง)'!U17</f>
        <v>4039851.63</v>
      </c>
      <c r="M22" s="314">
        <f t="shared" si="0"/>
        <v>0</v>
      </c>
      <c r="N22" s="158">
        <f t="shared" si="1"/>
        <v>0</v>
      </c>
      <c r="O22" s="158">
        <f t="shared" si="2"/>
        <v>0</v>
      </c>
      <c r="P22" s="158" t="str">
        <f t="shared" si="3"/>
        <v/>
      </c>
      <c r="Q22" s="158">
        <f t="shared" si="4"/>
        <v>0</v>
      </c>
      <c r="R22" s="315">
        <f t="shared" si="5"/>
        <v>367259.23909090908</v>
      </c>
      <c r="S22" s="315">
        <f t="shared" si="6"/>
        <v>40.647683410095929</v>
      </c>
      <c r="T22" s="316" t="s">
        <v>459</v>
      </c>
      <c r="U22" s="108">
        <v>6</v>
      </c>
      <c r="V22" s="317">
        <v>5</v>
      </c>
      <c r="X22" s="318">
        <f t="shared" si="7"/>
        <v>4407110.8690909091</v>
      </c>
    </row>
    <row r="23" spans="1:24">
      <c r="A23" s="310">
        <f t="shared" si="8"/>
        <v>20</v>
      </c>
      <c r="B23" s="311">
        <f>IF(D23="","",VLOOKUP($D23,[1]ID!$A$1:$R$965,5,0))</f>
        <v>8</v>
      </c>
      <c r="C23" s="311" t="str">
        <f>IF(D23="","",VLOOKUP($D23,[1]ID!$A$1:$R$965,9,0))</f>
        <v>บึงกาฬ</v>
      </c>
      <c r="D23" s="312" t="s">
        <v>254</v>
      </c>
      <c r="E23" s="311" t="str">
        <f>IF(D23="","",VLOOKUP($D23,[1]ID!$A$1:$R$965,3,0))</f>
        <v>บุ่งคล้า,รพช.</v>
      </c>
      <c r="F23" s="310">
        <v>32</v>
      </c>
      <c r="G23" s="313" t="s">
        <v>465</v>
      </c>
      <c r="H23" s="157">
        <f>'[2]8.ดัชนีทางการเงิน(เฝ้าระวัง)'!V7</f>
        <v>1.54</v>
      </c>
      <c r="I23" s="157">
        <f>'[2]8.ดัชนีทางการเงิน(เฝ้าระวัง)'!V9</f>
        <v>1.38</v>
      </c>
      <c r="J23" s="157">
        <f>'[2]8.ดัชนีทางการเงิน(เฝ้าระวัง)'!V11</f>
        <v>1.21</v>
      </c>
      <c r="K23" s="157">
        <f>'[2]8.ดัชนีทางการเงิน(เฝ้าระวัง)'!V13</f>
        <v>8468194.8699999992</v>
      </c>
      <c r="L23" s="157">
        <f>'[2]8.ดัชนีทางการเงิน(เฝ้าระวัง)'!V17</f>
        <v>-33888.53</v>
      </c>
      <c r="M23" s="314">
        <f t="shared" si="0"/>
        <v>0</v>
      </c>
      <c r="N23" s="158">
        <f t="shared" si="1"/>
        <v>1</v>
      </c>
      <c r="O23" s="158">
        <f t="shared" si="2"/>
        <v>0</v>
      </c>
      <c r="P23" s="158">
        <f t="shared" si="3"/>
        <v>499.7</v>
      </c>
      <c r="Q23" s="158">
        <f t="shared" si="4"/>
        <v>1</v>
      </c>
      <c r="R23" s="315">
        <f t="shared" si="5"/>
        <v>-3080.7754545454545</v>
      </c>
      <c r="S23" s="315">
        <f t="shared" si="6"/>
        <v>-2748.7218704971856</v>
      </c>
      <c r="T23" s="316" t="s">
        <v>466</v>
      </c>
      <c r="U23" s="108">
        <v>2</v>
      </c>
      <c r="V23" s="317">
        <v>1</v>
      </c>
      <c r="X23" s="318">
        <f t="shared" si="7"/>
        <v>-36969.305454545451</v>
      </c>
    </row>
    <row r="24" spans="1:24">
      <c r="A24" s="310">
        <f t="shared" si="8"/>
        <v>21</v>
      </c>
      <c r="B24" s="311">
        <f>IF(D24="","",VLOOKUP($D24,[1]ID!$A$1:$R$965,5,0))</f>
        <v>8</v>
      </c>
      <c r="C24" s="311" t="str">
        <f>IF(D24="","",VLOOKUP($D24,[1]ID!$A$1:$R$965,9,0))</f>
        <v>เลย</v>
      </c>
      <c r="D24" s="312" t="s">
        <v>255</v>
      </c>
      <c r="E24" s="311" t="str">
        <f>IF(D24="","",VLOOKUP($D24,[1]ID!$A$1:$R$965,3,0))</f>
        <v>เลย,รพท.</v>
      </c>
      <c r="F24" s="310">
        <v>464</v>
      </c>
      <c r="G24" s="313" t="s">
        <v>456</v>
      </c>
      <c r="H24" s="157">
        <f>'[2]8.ดัชนีทางการเงิน(เฝ้าระวัง)'!W7</f>
        <v>1.32</v>
      </c>
      <c r="I24" s="157">
        <f>'[2]8.ดัชนีทางการเงิน(เฝ้าระวัง)'!W9</f>
        <v>1.21</v>
      </c>
      <c r="J24" s="157">
        <f>'[2]8.ดัชนีทางการเงิน(เฝ้าระวัง)'!W11</f>
        <v>0.4</v>
      </c>
      <c r="K24" s="157">
        <f>'[2]8.ดัชนีทางการเงิน(เฝ้าระวัง)'!W13</f>
        <v>103521876.70999999</v>
      </c>
      <c r="L24" s="157">
        <f>'[2]8.ดัชนีทางการเงิน(เฝ้าระวัง)'!W17</f>
        <v>66902512.219999999</v>
      </c>
      <c r="M24" s="314">
        <f t="shared" si="0"/>
        <v>2</v>
      </c>
      <c r="N24" s="158">
        <f t="shared" si="1"/>
        <v>0</v>
      </c>
      <c r="O24" s="158">
        <f t="shared" si="2"/>
        <v>0</v>
      </c>
      <c r="P24" s="158" t="str">
        <f t="shared" si="3"/>
        <v/>
      </c>
      <c r="Q24" s="158">
        <f t="shared" si="4"/>
        <v>2</v>
      </c>
      <c r="R24" s="315">
        <f t="shared" si="5"/>
        <v>6082046.5654545454</v>
      </c>
      <c r="S24" s="315">
        <f t="shared" si="6"/>
        <v>17.020895120730341</v>
      </c>
      <c r="T24" s="316" t="s">
        <v>457</v>
      </c>
      <c r="U24" s="108">
        <v>17</v>
      </c>
      <c r="V24" s="317">
        <v>13</v>
      </c>
      <c r="X24" s="318">
        <f t="shared" si="7"/>
        <v>72984558.785454541</v>
      </c>
    </row>
    <row r="25" spans="1:24">
      <c r="A25" s="310">
        <f t="shared" si="8"/>
        <v>22</v>
      </c>
      <c r="B25" s="311">
        <f>IF(D25="","",VLOOKUP($D25,[1]ID!$A$1:$R$965,5,0))</f>
        <v>8</v>
      </c>
      <c r="C25" s="311" t="str">
        <f>IF(D25="","",VLOOKUP($D25,[1]ID!$A$1:$R$965,9,0))</f>
        <v>เลย</v>
      </c>
      <c r="D25" s="312" t="s">
        <v>256</v>
      </c>
      <c r="E25" s="311" t="str">
        <f>IF(D25="","",VLOOKUP($D25,[1]ID!$A$1:$R$965,3,0))</f>
        <v>นาด้วง,รพช.</v>
      </c>
      <c r="F25" s="310">
        <v>31</v>
      </c>
      <c r="G25" s="313" t="s">
        <v>460</v>
      </c>
      <c r="H25" s="157">
        <f>'[2]8.ดัชนีทางการเงิน(เฝ้าระวัง)'!X7</f>
        <v>3.03</v>
      </c>
      <c r="I25" s="157">
        <f>'[2]8.ดัชนีทางการเงิน(เฝ้าระวัง)'!X9</f>
        <v>2.76</v>
      </c>
      <c r="J25" s="157">
        <f>'[2]8.ดัชนีทางการเงิน(เฝ้าระวัง)'!X11</f>
        <v>1.72</v>
      </c>
      <c r="K25" s="157">
        <f>'[2]8.ดัชนีทางการเงิน(เฝ้าระวัง)'!X13</f>
        <v>19207390.280000001</v>
      </c>
      <c r="L25" s="157">
        <f>'[2]8.ดัชนีทางการเงิน(เฝ้าระวัง)'!X17</f>
        <v>8696055.8200000003</v>
      </c>
      <c r="M25" s="314">
        <f t="shared" si="0"/>
        <v>0</v>
      </c>
      <c r="N25" s="158">
        <f t="shared" si="1"/>
        <v>0</v>
      </c>
      <c r="O25" s="158">
        <f t="shared" si="2"/>
        <v>0</v>
      </c>
      <c r="P25" s="158" t="str">
        <f t="shared" si="3"/>
        <v/>
      </c>
      <c r="Q25" s="158">
        <f t="shared" si="4"/>
        <v>0</v>
      </c>
      <c r="R25" s="315">
        <f t="shared" si="5"/>
        <v>790550.52909090917</v>
      </c>
      <c r="S25" s="315">
        <f t="shared" si="6"/>
        <v>24.296220890633609</v>
      </c>
      <c r="T25" s="316" t="s">
        <v>459</v>
      </c>
      <c r="U25" s="108">
        <v>5</v>
      </c>
      <c r="V25" s="317">
        <v>4</v>
      </c>
      <c r="X25" s="318">
        <f t="shared" si="7"/>
        <v>9486606.3490909096</v>
      </c>
    </row>
    <row r="26" spans="1:24">
      <c r="A26" s="310">
        <f t="shared" si="8"/>
        <v>23</v>
      </c>
      <c r="B26" s="311">
        <f>IF(D26="","",VLOOKUP($D26,[1]ID!$A$1:$R$965,5,0))</f>
        <v>8</v>
      </c>
      <c r="C26" s="311" t="str">
        <f>IF(D26="","",VLOOKUP($D26,[1]ID!$A$1:$R$965,9,0))</f>
        <v>เลย</v>
      </c>
      <c r="D26" s="312" t="s">
        <v>257</v>
      </c>
      <c r="E26" s="311" t="str">
        <f>IF(D26="","",VLOOKUP($D26,[1]ID!$A$1:$R$965,3,0))</f>
        <v>เชียงคาน,รพช.</v>
      </c>
      <c r="F26" s="310">
        <v>60</v>
      </c>
      <c r="G26" s="313" t="s">
        <v>458</v>
      </c>
      <c r="H26" s="157">
        <f>'[2]8.ดัชนีทางการเงิน(เฝ้าระวัง)'!Y7</f>
        <v>3.03</v>
      </c>
      <c r="I26" s="157">
        <f>'[2]8.ดัชนีทางการเงิน(เฝ้าระวัง)'!Y9</f>
        <v>2.41</v>
      </c>
      <c r="J26" s="157">
        <f>'[2]8.ดัชนีทางการเงิน(เฝ้าระวัง)'!Y11</f>
        <v>1.85</v>
      </c>
      <c r="K26" s="157">
        <f>'[2]8.ดัชนีทางการเงิน(เฝ้าระวัง)'!Y13</f>
        <v>35861918.899999999</v>
      </c>
      <c r="L26" s="157">
        <f>'[2]8.ดัชนีทางการเงิน(เฝ้าระวัง)'!Y17</f>
        <v>-4686917.59</v>
      </c>
      <c r="M26" s="314">
        <f t="shared" si="0"/>
        <v>0</v>
      </c>
      <c r="N26" s="158">
        <f t="shared" si="1"/>
        <v>1</v>
      </c>
      <c r="O26" s="158">
        <f t="shared" si="2"/>
        <v>0</v>
      </c>
      <c r="P26" s="158">
        <f t="shared" si="3"/>
        <v>15.3</v>
      </c>
      <c r="Q26" s="158">
        <f t="shared" si="4"/>
        <v>1</v>
      </c>
      <c r="R26" s="315">
        <f t="shared" si="5"/>
        <v>-426083.41727272724</v>
      </c>
      <c r="S26" s="315">
        <f t="shared" si="6"/>
        <v>-84.166427150685195</v>
      </c>
      <c r="T26" s="316" t="s">
        <v>459</v>
      </c>
      <c r="U26" s="108">
        <v>6</v>
      </c>
      <c r="V26" s="317">
        <v>9</v>
      </c>
      <c r="X26" s="318">
        <f t="shared" si="7"/>
        <v>-5113001.0072727269</v>
      </c>
    </row>
    <row r="27" spans="1:24">
      <c r="A27" s="310">
        <f t="shared" si="8"/>
        <v>24</v>
      </c>
      <c r="B27" s="311">
        <f>IF(D27="","",VLOOKUP($D27,[1]ID!$A$1:$R$965,5,0))</f>
        <v>8</v>
      </c>
      <c r="C27" s="311" t="str">
        <f>IF(D27="","",VLOOKUP($D27,[1]ID!$A$1:$R$965,9,0))</f>
        <v>เลย</v>
      </c>
      <c r="D27" s="312" t="s">
        <v>258</v>
      </c>
      <c r="E27" s="311" t="str">
        <f>IF(D27="","",VLOOKUP($D27,[1]ID!$A$1:$R$965,3,0))</f>
        <v>ปากชม,รพช.</v>
      </c>
      <c r="F27" s="310">
        <v>41</v>
      </c>
      <c r="G27" s="313" t="s">
        <v>458</v>
      </c>
      <c r="H27" s="157">
        <f>'[2]8.ดัชนีทางการเงิน(เฝ้าระวัง)'!Z7</f>
        <v>1.61</v>
      </c>
      <c r="I27" s="157">
        <f>'[2]8.ดัชนีทางการเงิน(เฝ้าระวัง)'!Z9</f>
        <v>1.43</v>
      </c>
      <c r="J27" s="157">
        <f>'[2]8.ดัชนีทางการเงิน(เฝ้าระวัง)'!Z11</f>
        <v>1.1599999999999999</v>
      </c>
      <c r="K27" s="157">
        <f>'[2]8.ดัชนีทางการเงิน(เฝ้าระวัง)'!Z13</f>
        <v>17876332.469999999</v>
      </c>
      <c r="L27" s="157">
        <f>'[2]8.ดัชนีทางการเงิน(เฝ้าระวัง)'!Z17</f>
        <v>1455134.44</v>
      </c>
      <c r="M27" s="314">
        <f t="shared" si="0"/>
        <v>0</v>
      </c>
      <c r="N27" s="158">
        <f t="shared" si="1"/>
        <v>0</v>
      </c>
      <c r="O27" s="158">
        <f t="shared" si="2"/>
        <v>0</v>
      </c>
      <c r="P27" s="158" t="str">
        <f t="shared" si="3"/>
        <v/>
      </c>
      <c r="Q27" s="158">
        <f t="shared" si="4"/>
        <v>0</v>
      </c>
      <c r="R27" s="315">
        <f t="shared" si="5"/>
        <v>132284.9490909091</v>
      </c>
      <c r="S27" s="315">
        <f t="shared" si="6"/>
        <v>135.13504440868019</v>
      </c>
      <c r="T27" s="316" t="s">
        <v>459</v>
      </c>
      <c r="U27" s="108">
        <v>6</v>
      </c>
      <c r="V27" s="317">
        <v>7</v>
      </c>
      <c r="X27" s="318">
        <f t="shared" si="7"/>
        <v>1587419.3890909092</v>
      </c>
    </row>
    <row r="28" spans="1:24">
      <c r="A28" s="310">
        <f t="shared" si="8"/>
        <v>25</v>
      </c>
      <c r="B28" s="311">
        <f>IF(D28="","",VLOOKUP($D28,[1]ID!$A$1:$R$965,5,0))</f>
        <v>8</v>
      </c>
      <c r="C28" s="311" t="str">
        <f>IF(D28="","",VLOOKUP($D28,[1]ID!$A$1:$R$965,9,0))</f>
        <v>เลย</v>
      </c>
      <c r="D28" s="312" t="s">
        <v>259</v>
      </c>
      <c r="E28" s="311" t="str">
        <f>IF(D28="","",VLOOKUP($D28,[1]ID!$A$1:$R$965,3,0))</f>
        <v>นาแห้ว,รพช.</v>
      </c>
      <c r="F28" s="310">
        <v>26</v>
      </c>
      <c r="G28" s="313" t="s">
        <v>465</v>
      </c>
      <c r="H28" s="157">
        <f>'[2]8.ดัชนีทางการเงิน(เฝ้าระวัง)'!AA7</f>
        <v>2.14</v>
      </c>
      <c r="I28" s="157">
        <f>'[2]8.ดัชนีทางการเงิน(เฝ้าระวัง)'!AA9</f>
        <v>1.85</v>
      </c>
      <c r="J28" s="157">
        <f>'[2]8.ดัชนีทางการเงิน(เฝ้าระวัง)'!AA11</f>
        <v>1.44</v>
      </c>
      <c r="K28" s="157">
        <f>'[2]8.ดัชนีทางการเงิน(เฝ้าระวัง)'!AA13</f>
        <v>9465048.5600000005</v>
      </c>
      <c r="L28" s="157">
        <f>'[2]8.ดัชนีทางการเงิน(เฝ้าระวัง)'!AA17</f>
        <v>7837443.25</v>
      </c>
      <c r="M28" s="314">
        <f t="shared" si="0"/>
        <v>0</v>
      </c>
      <c r="N28" s="158">
        <f t="shared" si="1"/>
        <v>0</v>
      </c>
      <c r="O28" s="158">
        <f t="shared" si="2"/>
        <v>0</v>
      </c>
      <c r="P28" s="158" t="str">
        <f t="shared" si="3"/>
        <v/>
      </c>
      <c r="Q28" s="158">
        <f t="shared" si="4"/>
        <v>0</v>
      </c>
      <c r="R28" s="315">
        <f t="shared" si="5"/>
        <v>712494.84090909094</v>
      </c>
      <c r="S28" s="315">
        <f t="shared" si="6"/>
        <v>13.284374870593162</v>
      </c>
      <c r="T28" s="316" t="s">
        <v>466</v>
      </c>
      <c r="U28" s="108">
        <v>2</v>
      </c>
      <c r="V28" s="317">
        <v>1</v>
      </c>
      <c r="X28" s="318">
        <f t="shared" si="7"/>
        <v>8549938.0909090918</v>
      </c>
    </row>
    <row r="29" spans="1:24">
      <c r="A29" s="310">
        <f t="shared" si="8"/>
        <v>26</v>
      </c>
      <c r="B29" s="311">
        <f>IF(D29="","",VLOOKUP($D29,[1]ID!$A$1:$R$965,5,0))</f>
        <v>8</v>
      </c>
      <c r="C29" s="311" t="str">
        <f>IF(D29="","",VLOOKUP($D29,[1]ID!$A$1:$R$965,9,0))</f>
        <v>เลย</v>
      </c>
      <c r="D29" s="312" t="s">
        <v>260</v>
      </c>
      <c r="E29" s="311" t="str">
        <f>IF(D29="","",VLOOKUP($D29,[1]ID!$A$1:$R$965,3,0))</f>
        <v>ภูเรือ,รพช.</v>
      </c>
      <c r="F29" s="310">
        <v>34</v>
      </c>
      <c r="G29" s="313" t="s">
        <v>460</v>
      </c>
      <c r="H29" s="157">
        <f>'[2]8.ดัชนีทางการเงิน(เฝ้าระวัง)'!AB7</f>
        <v>2.2999999999999998</v>
      </c>
      <c r="I29" s="157">
        <f>'[2]8.ดัชนีทางการเงิน(เฝ้าระวัง)'!AB9</f>
        <v>2.04</v>
      </c>
      <c r="J29" s="157">
        <f>'[2]8.ดัชนีทางการเงิน(เฝ้าระวัง)'!AB11</f>
        <v>1.56</v>
      </c>
      <c r="K29" s="157">
        <f>'[2]8.ดัชนีทางการเงิน(เฝ้าระวัง)'!AB13</f>
        <v>12022429.439999999</v>
      </c>
      <c r="L29" s="157">
        <f>'[2]8.ดัชนีทางการเงิน(เฝ้าระวัง)'!AB17</f>
        <v>5669248.5499999998</v>
      </c>
      <c r="M29" s="314">
        <f t="shared" si="0"/>
        <v>0</v>
      </c>
      <c r="N29" s="158">
        <f t="shared" si="1"/>
        <v>0</v>
      </c>
      <c r="O29" s="158">
        <f t="shared" si="2"/>
        <v>0</v>
      </c>
      <c r="P29" s="158" t="str">
        <f t="shared" si="3"/>
        <v/>
      </c>
      <c r="Q29" s="158">
        <f t="shared" si="4"/>
        <v>0</v>
      </c>
      <c r="R29" s="315">
        <f t="shared" si="5"/>
        <v>515386.23181818181</v>
      </c>
      <c r="S29" s="315">
        <f t="shared" si="6"/>
        <v>23.32702873646279</v>
      </c>
      <c r="T29" s="316" t="s">
        <v>459</v>
      </c>
      <c r="U29" s="108">
        <v>5</v>
      </c>
      <c r="V29" s="317">
        <v>3</v>
      </c>
      <c r="X29" s="318">
        <f t="shared" si="7"/>
        <v>6184634.7818181813</v>
      </c>
    </row>
    <row r="30" spans="1:24">
      <c r="A30" s="310">
        <f t="shared" si="8"/>
        <v>27</v>
      </c>
      <c r="B30" s="311">
        <f>IF(D30="","",VLOOKUP($D30,[1]ID!$A$1:$R$965,5,0))</f>
        <v>8</v>
      </c>
      <c r="C30" s="311" t="str">
        <f>IF(D30="","",VLOOKUP($D30,[1]ID!$A$1:$R$965,9,0))</f>
        <v>เลย</v>
      </c>
      <c r="D30" s="312" t="s">
        <v>261</v>
      </c>
      <c r="E30" s="311" t="str">
        <f>IF(D30="","",VLOOKUP($D30,[1]ID!$A$1:$R$965,3,0))</f>
        <v>ท่าลี่,รพช.</v>
      </c>
      <c r="F30" s="310">
        <v>64</v>
      </c>
      <c r="G30" s="313" t="s">
        <v>460</v>
      </c>
      <c r="H30" s="157">
        <f>'[2]8.ดัชนีทางการเงิน(เฝ้าระวัง)'!AC7</f>
        <v>3.27</v>
      </c>
      <c r="I30" s="157">
        <f>'[2]8.ดัชนีทางการเงิน(เฝ้าระวัง)'!AC9</f>
        <v>2.86</v>
      </c>
      <c r="J30" s="157">
        <f>'[2]8.ดัชนีทางการเงิน(เฝ้าระวัง)'!AC11</f>
        <v>2.13</v>
      </c>
      <c r="K30" s="157">
        <f>'[2]8.ดัชนีทางการเงิน(เฝ้าระวัง)'!AC13</f>
        <v>21697797.600000001</v>
      </c>
      <c r="L30" s="157">
        <f>'[2]8.ดัชนีทางการเงิน(เฝ้าระวัง)'!AC17</f>
        <v>-726609.41</v>
      </c>
      <c r="M30" s="314">
        <f t="shared" si="0"/>
        <v>0</v>
      </c>
      <c r="N30" s="158">
        <f t="shared" si="1"/>
        <v>1</v>
      </c>
      <c r="O30" s="158">
        <f t="shared" si="2"/>
        <v>0</v>
      </c>
      <c r="P30" s="158">
        <f t="shared" si="3"/>
        <v>59.7</v>
      </c>
      <c r="Q30" s="158">
        <f t="shared" si="4"/>
        <v>1</v>
      </c>
      <c r="R30" s="315">
        <f t="shared" si="5"/>
        <v>-66055.400909090909</v>
      </c>
      <c r="S30" s="315">
        <f t="shared" si="6"/>
        <v>-328.47878146802424</v>
      </c>
      <c r="T30" s="316" t="s">
        <v>459</v>
      </c>
      <c r="U30" s="108">
        <v>5</v>
      </c>
      <c r="V30" s="317">
        <v>6</v>
      </c>
      <c r="X30" s="318">
        <f t="shared" si="7"/>
        <v>-792664.81090909091</v>
      </c>
    </row>
    <row r="31" spans="1:24">
      <c r="A31" s="310">
        <f t="shared" si="8"/>
        <v>28</v>
      </c>
      <c r="B31" s="311">
        <f>IF(D31="","",VLOOKUP($D31,[1]ID!$A$1:$R$965,5,0))</f>
        <v>8</v>
      </c>
      <c r="C31" s="311" t="str">
        <f>IF(D31="","",VLOOKUP($D31,[1]ID!$A$1:$R$965,9,0))</f>
        <v>เลย</v>
      </c>
      <c r="D31" s="312" t="s">
        <v>262</v>
      </c>
      <c r="E31" s="311" t="str">
        <f>IF(D31="","",VLOOKUP($D31,[1]ID!$A$1:$R$965,3,0))</f>
        <v>วังสะพุง,รพช.</v>
      </c>
      <c r="F31" s="310">
        <v>113</v>
      </c>
      <c r="G31" s="313" t="s">
        <v>461</v>
      </c>
      <c r="H31" s="157">
        <f>'[2]8.ดัชนีทางการเงิน(เฝ้าระวัง)'!AD7</f>
        <v>1.06</v>
      </c>
      <c r="I31" s="157">
        <f>'[2]8.ดัชนีทางการเงิน(เฝ้าระวัง)'!AD9</f>
        <v>0.78</v>
      </c>
      <c r="J31" s="157">
        <f>'[2]8.ดัชนีทางการเงิน(เฝ้าระวัง)'!AD11</f>
        <v>0.4</v>
      </c>
      <c r="K31" s="157">
        <f>'[2]8.ดัชนีทางการเงิน(เฝ้าระวัง)'!AD13</f>
        <v>3848127.8</v>
      </c>
      <c r="L31" s="157">
        <f>'[2]8.ดัชนีทางการเงิน(เฝ้าระวัง)'!AD17</f>
        <v>-11856621.140000001</v>
      </c>
      <c r="M31" s="314">
        <f t="shared" si="0"/>
        <v>3</v>
      </c>
      <c r="N31" s="158">
        <f t="shared" si="1"/>
        <v>1</v>
      </c>
      <c r="O31" s="158">
        <f t="shared" si="2"/>
        <v>1</v>
      </c>
      <c r="P31" s="158">
        <f t="shared" si="3"/>
        <v>0.6</v>
      </c>
      <c r="Q31" s="158">
        <f t="shared" si="4"/>
        <v>5</v>
      </c>
      <c r="R31" s="315">
        <f t="shared" si="5"/>
        <v>-1077874.6490909092</v>
      </c>
      <c r="S31" s="315">
        <f t="shared" si="6"/>
        <v>-3.570106972314036</v>
      </c>
      <c r="T31" s="316" t="s">
        <v>462</v>
      </c>
      <c r="U31" s="108">
        <v>10</v>
      </c>
      <c r="V31" s="317">
        <v>11</v>
      </c>
      <c r="X31" s="318">
        <f t="shared" si="7"/>
        <v>-12934495.789090909</v>
      </c>
    </row>
    <row r="32" spans="1:24">
      <c r="A32" s="310">
        <f t="shared" si="8"/>
        <v>29</v>
      </c>
      <c r="B32" s="311">
        <f>IF(D32="","",VLOOKUP($D32,[1]ID!$A$1:$R$965,5,0))</f>
        <v>8</v>
      </c>
      <c r="C32" s="311" t="str">
        <f>IF(D32="","",VLOOKUP($D32,[1]ID!$A$1:$R$965,9,0))</f>
        <v>เลย</v>
      </c>
      <c r="D32" s="312" t="s">
        <v>263</v>
      </c>
      <c r="E32" s="311" t="str">
        <f>IF(D32="","",VLOOKUP($D32,[1]ID!$A$1:$R$965,3,0))</f>
        <v>ภูกระดึง,รพช.</v>
      </c>
      <c r="F32" s="310">
        <v>51</v>
      </c>
      <c r="G32" s="313" t="s">
        <v>460</v>
      </c>
      <c r="H32" s="157">
        <f>'[2]8.ดัชนีทางการเงิน(เฝ้าระวัง)'!AE7</f>
        <v>1.42</v>
      </c>
      <c r="I32" s="157">
        <f>'[2]8.ดัชนีทางการเงิน(เฝ้าระวัง)'!AE9</f>
        <v>1.1599999999999999</v>
      </c>
      <c r="J32" s="157">
        <f>'[2]8.ดัชนีทางการเงิน(เฝ้าระวัง)'!AE11</f>
        <v>0.66</v>
      </c>
      <c r="K32" s="157">
        <f>'[2]8.ดัชนีทางการเงิน(เฝ้าระวัง)'!AE13</f>
        <v>6395157.6699999999</v>
      </c>
      <c r="L32" s="157">
        <f>'[2]8.ดัชนีทางการเงิน(เฝ้าระวัง)'!AE17</f>
        <v>5107351.95</v>
      </c>
      <c r="M32" s="314">
        <f t="shared" si="0"/>
        <v>2</v>
      </c>
      <c r="N32" s="158">
        <f t="shared" si="1"/>
        <v>0</v>
      </c>
      <c r="O32" s="158">
        <f t="shared" si="2"/>
        <v>0</v>
      </c>
      <c r="P32" s="158" t="str">
        <f t="shared" si="3"/>
        <v/>
      </c>
      <c r="Q32" s="158">
        <f t="shared" si="4"/>
        <v>2</v>
      </c>
      <c r="R32" s="315">
        <f t="shared" si="5"/>
        <v>464304.72272727272</v>
      </c>
      <c r="S32" s="315">
        <f t="shared" si="6"/>
        <v>13.77362184135362</v>
      </c>
      <c r="T32" s="316" t="s">
        <v>459</v>
      </c>
      <c r="U32" s="108">
        <v>5</v>
      </c>
      <c r="V32" s="317">
        <v>7</v>
      </c>
      <c r="X32" s="318">
        <f t="shared" si="7"/>
        <v>5571656.6727272728</v>
      </c>
    </row>
    <row r="33" spans="1:24">
      <c r="A33" s="310">
        <f t="shared" si="8"/>
        <v>30</v>
      </c>
      <c r="B33" s="311">
        <f>IF(D33="","",VLOOKUP($D33,[1]ID!$A$1:$R$965,5,0))</f>
        <v>8</v>
      </c>
      <c r="C33" s="311" t="str">
        <f>IF(D33="","",VLOOKUP($D33,[1]ID!$A$1:$R$965,9,0))</f>
        <v>เลย</v>
      </c>
      <c r="D33" s="312" t="s">
        <v>264</v>
      </c>
      <c r="E33" s="311" t="str">
        <f>IF(D33="","",VLOOKUP($D33,[1]ID!$A$1:$R$965,3,0))</f>
        <v>ภูหลวง,รพช.</v>
      </c>
      <c r="F33" s="310">
        <v>30</v>
      </c>
      <c r="G33" s="313" t="s">
        <v>460</v>
      </c>
      <c r="H33" s="157">
        <f>'[2]8.ดัชนีทางการเงิน(เฝ้าระวัง)'!AF7</f>
        <v>1.45</v>
      </c>
      <c r="I33" s="157">
        <f>'[2]8.ดัชนีทางการเงิน(เฝ้าระวัง)'!AF9</f>
        <v>1.29</v>
      </c>
      <c r="J33" s="157">
        <f>'[2]8.ดัชนีทางการเงิน(เฝ้าระวัง)'!AF11</f>
        <v>0.66</v>
      </c>
      <c r="K33" s="157">
        <f>'[2]8.ดัชนีทางการเงิน(เฝ้าระวัง)'!AF13</f>
        <v>8086644.5</v>
      </c>
      <c r="L33" s="157">
        <f>'[2]8.ดัชนีทางการเงิน(เฝ้าระวัง)'!AF17</f>
        <v>2219073.9300000002</v>
      </c>
      <c r="M33" s="314">
        <f t="shared" si="0"/>
        <v>2</v>
      </c>
      <c r="N33" s="158">
        <f t="shared" si="1"/>
        <v>0</v>
      </c>
      <c r="O33" s="158">
        <f t="shared" si="2"/>
        <v>0</v>
      </c>
      <c r="P33" s="158" t="str">
        <f t="shared" si="3"/>
        <v/>
      </c>
      <c r="Q33" s="158">
        <f t="shared" si="4"/>
        <v>2</v>
      </c>
      <c r="R33" s="315">
        <f t="shared" si="5"/>
        <v>201733.99363636365</v>
      </c>
      <c r="S33" s="315">
        <f t="shared" si="6"/>
        <v>40.085680921860948</v>
      </c>
      <c r="T33" s="316" t="s">
        <v>459</v>
      </c>
      <c r="U33" s="108">
        <v>5</v>
      </c>
      <c r="V33" s="317">
        <v>5</v>
      </c>
      <c r="X33" s="318">
        <f t="shared" si="7"/>
        <v>2420807.9236363638</v>
      </c>
    </row>
    <row r="34" spans="1:24">
      <c r="A34" s="310">
        <f t="shared" si="8"/>
        <v>31</v>
      </c>
      <c r="B34" s="311">
        <f>IF(D34="","",VLOOKUP($D34,[1]ID!$A$1:$R$965,5,0))</f>
        <v>8</v>
      </c>
      <c r="C34" s="311" t="str">
        <f>IF(D34="","",VLOOKUP($D34,[1]ID!$A$1:$R$965,9,0))</f>
        <v>เลย</v>
      </c>
      <c r="D34" s="312" t="s">
        <v>265</v>
      </c>
      <c r="E34" s="311" t="str">
        <f>IF(D34="","",VLOOKUP($D34,[1]ID!$A$1:$R$965,3,0))</f>
        <v>ผาขาว,รพช.</v>
      </c>
      <c r="F34" s="310">
        <v>44</v>
      </c>
      <c r="G34" s="313" t="s">
        <v>458</v>
      </c>
      <c r="H34" s="157">
        <f>'[2]8.ดัชนีทางการเงิน(เฝ้าระวัง)'!AG7</f>
        <v>2.77</v>
      </c>
      <c r="I34" s="157">
        <f>'[2]8.ดัชนีทางการเงิน(เฝ้าระวัง)'!AG9</f>
        <v>2.52</v>
      </c>
      <c r="J34" s="157">
        <f>'[2]8.ดัชนีทางการเงิน(เฝ้าระวัง)'!AG11</f>
        <v>1.86</v>
      </c>
      <c r="K34" s="157">
        <f>'[2]8.ดัชนีทางการเงิน(เฝ้าระวัง)'!AG13</f>
        <v>33456552.07</v>
      </c>
      <c r="L34" s="157">
        <f>'[2]8.ดัชนีทางการเงิน(เฝ้าระวัง)'!AG17</f>
        <v>2298329.7599999998</v>
      </c>
      <c r="M34" s="314">
        <f t="shared" si="0"/>
        <v>0</v>
      </c>
      <c r="N34" s="158">
        <f t="shared" si="1"/>
        <v>0</v>
      </c>
      <c r="O34" s="158">
        <f t="shared" si="2"/>
        <v>0</v>
      </c>
      <c r="P34" s="158" t="str">
        <f t="shared" si="3"/>
        <v/>
      </c>
      <c r="Q34" s="158">
        <f t="shared" si="4"/>
        <v>0</v>
      </c>
      <c r="R34" s="315">
        <f t="shared" si="5"/>
        <v>208939.06909090906</v>
      </c>
      <c r="S34" s="315">
        <f t="shared" si="6"/>
        <v>160.12587887736356</v>
      </c>
      <c r="T34" s="316" t="s">
        <v>459</v>
      </c>
      <c r="U34" s="108">
        <v>6</v>
      </c>
      <c r="V34" s="317">
        <v>7</v>
      </c>
      <c r="X34" s="318">
        <f t="shared" si="7"/>
        <v>2507268.8290909086</v>
      </c>
    </row>
    <row r="35" spans="1:24">
      <c r="A35" s="310">
        <f t="shared" si="8"/>
        <v>32</v>
      </c>
      <c r="B35" s="311">
        <f>IF(D35="","",VLOOKUP($D35,[1]ID!$A$1:$R$965,5,0))</f>
        <v>8</v>
      </c>
      <c r="C35" s="311" t="str">
        <f>IF(D35="","",VLOOKUP($D35,[1]ID!$A$1:$R$965,9,0))</f>
        <v>เลย</v>
      </c>
      <c r="D35" s="312" t="s">
        <v>266</v>
      </c>
      <c r="E35" s="311" t="str">
        <f>IF(D35="","",VLOOKUP($D35,[1]ID!$A$1:$R$965,3,0))</f>
        <v>สมเด็จพระยุพราชด่านซ้าย,รพช.</v>
      </c>
      <c r="F35" s="310">
        <v>60</v>
      </c>
      <c r="G35" s="313" t="s">
        <v>468</v>
      </c>
      <c r="H35" s="157">
        <f>'[2]8.ดัชนีทางการเงิน(เฝ้าระวัง)'!AH7</f>
        <v>1.06</v>
      </c>
      <c r="I35" s="157">
        <f>'[2]8.ดัชนีทางการเงิน(เฝ้าระวัง)'!AH9</f>
        <v>0.89</v>
      </c>
      <c r="J35" s="157">
        <f>'[2]8.ดัชนีทางการเงิน(เฝ้าระวัง)'!AH11</f>
        <v>0.52</v>
      </c>
      <c r="K35" s="157">
        <f>'[2]8.ดัชนีทางการเงิน(เฝ้าระวัง)'!AH13</f>
        <v>2502184.7599999998</v>
      </c>
      <c r="L35" s="157">
        <f>'[2]8.ดัชนีทางการเงิน(เฝ้าระวัง)'!AH17</f>
        <v>-4074377.13</v>
      </c>
      <c r="M35" s="314">
        <f t="shared" si="0"/>
        <v>3</v>
      </c>
      <c r="N35" s="158">
        <f t="shared" si="1"/>
        <v>1</v>
      </c>
      <c r="O35" s="158">
        <f t="shared" si="2"/>
        <v>0</v>
      </c>
      <c r="P35" s="158">
        <f t="shared" si="3"/>
        <v>1.2</v>
      </c>
      <c r="Q35" s="158">
        <f t="shared" si="4"/>
        <v>4</v>
      </c>
      <c r="R35" s="315">
        <f t="shared" si="5"/>
        <v>-370397.9209090909</v>
      </c>
      <c r="S35" s="315">
        <f t="shared" si="6"/>
        <v>-6.7553963420170673</v>
      </c>
      <c r="T35" s="316" t="s">
        <v>464</v>
      </c>
      <c r="U35" s="108">
        <v>12</v>
      </c>
      <c r="V35" s="317">
        <v>9</v>
      </c>
      <c r="X35" s="318">
        <f t="shared" si="7"/>
        <v>-4444775.0509090908</v>
      </c>
    </row>
    <row r="36" spans="1:24">
      <c r="A36" s="310">
        <f t="shared" si="8"/>
        <v>33</v>
      </c>
      <c r="B36" s="311">
        <f>IF(D36="","",VLOOKUP($D36,[1]ID!$A$1:$R$965,5,0))</f>
        <v>8</v>
      </c>
      <c r="C36" s="311" t="str">
        <f>IF(D36="","",VLOOKUP($D36,[1]ID!$A$1:$R$965,9,0))</f>
        <v>เลย</v>
      </c>
      <c r="D36" s="312" t="s">
        <v>268</v>
      </c>
      <c r="E36" s="311" t="str">
        <f>IF(D36="","",VLOOKUP($D36,[1]ID!$A$1:$R$965,3,0))</f>
        <v>เอราวัณ,รพช.</v>
      </c>
      <c r="F36" s="310">
        <v>36</v>
      </c>
      <c r="G36" s="313" t="s">
        <v>458</v>
      </c>
      <c r="H36" s="157">
        <f>'[2]8.ดัชนีทางการเงิน(เฝ้าระวัง)'!AI7</f>
        <v>5.35</v>
      </c>
      <c r="I36" s="157">
        <f>'[2]8.ดัชนีทางการเงิน(เฝ้าระวัง)'!AI9</f>
        <v>5.12</v>
      </c>
      <c r="J36" s="157">
        <f>'[2]8.ดัชนีทางการเงิน(เฝ้าระวัง)'!AI11</f>
        <v>4.25</v>
      </c>
      <c r="K36" s="157">
        <f>'[2]8.ดัชนีทางการเงิน(เฝ้าระวัง)'!AI13</f>
        <v>59680516.270000003</v>
      </c>
      <c r="L36" s="157">
        <f>'[2]8.ดัชนีทางการเงิน(เฝ้าระวัง)'!AI17</f>
        <v>5427651.1900000004</v>
      </c>
      <c r="M36" s="314">
        <f t="shared" si="0"/>
        <v>0</v>
      </c>
      <c r="N36" s="158">
        <f t="shared" si="1"/>
        <v>0</v>
      </c>
      <c r="O36" s="158">
        <f t="shared" si="2"/>
        <v>0</v>
      </c>
      <c r="P36" s="158" t="str">
        <f t="shared" si="3"/>
        <v/>
      </c>
      <c r="Q36" s="158">
        <f t="shared" si="4"/>
        <v>0</v>
      </c>
      <c r="R36" s="315">
        <f t="shared" si="5"/>
        <v>493422.83545454551</v>
      </c>
      <c r="S36" s="315">
        <f t="shared" si="6"/>
        <v>120.95207595129192</v>
      </c>
      <c r="T36" s="316" t="s">
        <v>459</v>
      </c>
      <c r="U36" s="108">
        <v>6</v>
      </c>
      <c r="V36" s="317">
        <v>6</v>
      </c>
      <c r="X36" s="318">
        <f t="shared" si="7"/>
        <v>5921074.0254545463</v>
      </c>
    </row>
    <row r="37" spans="1:24">
      <c r="A37" s="310">
        <f t="shared" si="8"/>
        <v>34</v>
      </c>
      <c r="B37" s="311">
        <f>IF(D37="","",VLOOKUP($D37,[1]ID!$A$1:$R$965,5,0))</f>
        <v>8</v>
      </c>
      <c r="C37" s="311" t="str">
        <f>IF(D37="","",VLOOKUP($D37,[1]ID!$A$1:$R$965,9,0))</f>
        <v>เลย</v>
      </c>
      <c r="D37" s="312" t="s">
        <v>269</v>
      </c>
      <c r="E37" s="311" t="str">
        <f>IF(D37="","",VLOOKUP($D37,[1]ID!$A$1:$R$965,3,0))</f>
        <v>หนองหิน,รพช.</v>
      </c>
      <c r="F37" s="310">
        <v>20</v>
      </c>
      <c r="G37" s="313" t="s">
        <v>469</v>
      </c>
      <c r="H37" s="157">
        <f>'[2]8.ดัชนีทางการเงิน(เฝ้าระวัง)'!AJ7</f>
        <v>1.74</v>
      </c>
      <c r="I37" s="157">
        <f>'[2]8.ดัชนีทางการเงิน(เฝ้าระวัง)'!AJ9</f>
        <v>1.46</v>
      </c>
      <c r="J37" s="157">
        <f>'[2]8.ดัชนีทางการเงิน(เฝ้าระวัง)'!AJ11</f>
        <v>0.86</v>
      </c>
      <c r="K37" s="157">
        <f>'[2]8.ดัชนีทางการเงิน(เฝ้าระวัง)'!AJ13</f>
        <v>8287148.1500000004</v>
      </c>
      <c r="L37" s="157">
        <f>'[2]8.ดัชนีทางการเงิน(เฝ้าระวัง)'!AJ17</f>
        <v>6595897.96</v>
      </c>
      <c r="M37" s="314">
        <f t="shared" si="0"/>
        <v>0</v>
      </c>
      <c r="N37" s="158">
        <f t="shared" si="1"/>
        <v>0</v>
      </c>
      <c r="O37" s="158">
        <f t="shared" si="2"/>
        <v>0</v>
      </c>
      <c r="P37" s="158" t="str">
        <f t="shared" si="3"/>
        <v/>
      </c>
      <c r="Q37" s="158">
        <f t="shared" si="4"/>
        <v>0</v>
      </c>
      <c r="R37" s="315">
        <f t="shared" si="5"/>
        <v>599627.08727272728</v>
      </c>
      <c r="S37" s="315">
        <f t="shared" si="6"/>
        <v>13.820503319308475</v>
      </c>
      <c r="T37" s="316" t="s">
        <v>466</v>
      </c>
      <c r="U37" s="108">
        <v>3</v>
      </c>
      <c r="V37" s="317">
        <v>3</v>
      </c>
      <c r="X37" s="318">
        <f t="shared" si="7"/>
        <v>7195525.0472727269</v>
      </c>
    </row>
    <row r="38" spans="1:24">
      <c r="A38" s="310">
        <f t="shared" si="8"/>
        <v>35</v>
      </c>
      <c r="B38" s="311">
        <f>IF(D38="","",VLOOKUP($D38,[1]ID!$A$1:$R$965,5,0))</f>
        <v>8</v>
      </c>
      <c r="C38" s="311" t="str">
        <f>IF(D38="","",VLOOKUP($D38,[1]ID!$A$1:$R$965,9,0))</f>
        <v>สกลนคร</v>
      </c>
      <c r="D38" s="312" t="s">
        <v>270</v>
      </c>
      <c r="E38" s="311" t="str">
        <f>IF(D38="","",VLOOKUP($D38,[1]ID!$A$1:$R$965,3,0))</f>
        <v>สกลนคร,รพศ.</v>
      </c>
      <c r="F38" s="310">
        <v>768</v>
      </c>
      <c r="G38" s="313" t="s">
        <v>470</v>
      </c>
      <c r="H38" s="157">
        <f>'[2]8.ดัชนีทางการเงิน(เฝ้าระวัง)'!AK7</f>
        <v>1.27</v>
      </c>
      <c r="I38" s="157">
        <f>'[2]8.ดัชนีทางการเงิน(เฝ้าระวัง)'!AK9</f>
        <v>1.01</v>
      </c>
      <c r="J38" s="157">
        <f>'[2]8.ดัชนีทางการเงิน(เฝ้าระวัง)'!AK11</f>
        <v>0.4</v>
      </c>
      <c r="K38" s="157">
        <f>'[2]8.ดัชนีทางการเงิน(เฝ้าระวัง)'!AK13</f>
        <v>177144759.94999999</v>
      </c>
      <c r="L38" s="157">
        <f>'[2]8.ดัชนีทางการเงิน(เฝ้าระวัง)'!AK17</f>
        <v>197101486.83000001</v>
      </c>
      <c r="M38" s="314">
        <f t="shared" si="0"/>
        <v>2</v>
      </c>
      <c r="N38" s="158">
        <f t="shared" si="1"/>
        <v>0</v>
      </c>
      <c r="O38" s="158">
        <f t="shared" si="2"/>
        <v>0</v>
      </c>
      <c r="P38" s="158" t="str">
        <f t="shared" si="3"/>
        <v/>
      </c>
      <c r="Q38" s="158">
        <f t="shared" si="4"/>
        <v>2</v>
      </c>
      <c r="R38" s="315">
        <f t="shared" si="5"/>
        <v>17918316.984545454</v>
      </c>
      <c r="S38" s="315">
        <f t="shared" si="6"/>
        <v>9.8862387635394171</v>
      </c>
      <c r="T38" s="316" t="s">
        <v>471</v>
      </c>
      <c r="U38" s="108">
        <v>19</v>
      </c>
      <c r="V38" s="317">
        <v>14</v>
      </c>
      <c r="X38" s="318">
        <f t="shared" si="7"/>
        <v>215019803.81454545</v>
      </c>
    </row>
    <row r="39" spans="1:24">
      <c r="A39" s="310">
        <f t="shared" si="8"/>
        <v>36</v>
      </c>
      <c r="B39" s="311">
        <f>IF(D39="","",VLOOKUP($D39,[1]ID!$A$1:$R$965,5,0))</f>
        <v>8</v>
      </c>
      <c r="C39" s="311" t="str">
        <f>IF(D39="","",VLOOKUP($D39,[1]ID!$A$1:$R$965,9,0))</f>
        <v>สกลนคร</v>
      </c>
      <c r="D39" s="312" t="s">
        <v>271</v>
      </c>
      <c r="E39" s="311" t="str">
        <f>IF(D39="","",VLOOKUP($D39,[1]ID!$A$1:$R$965,3,0))</f>
        <v>กุสุมาลย์,รพช.</v>
      </c>
      <c r="F39" s="310">
        <v>40</v>
      </c>
      <c r="G39" s="313" t="s">
        <v>458</v>
      </c>
      <c r="H39" s="157">
        <f>'[2]8.ดัชนีทางการเงิน(เฝ้าระวัง)'!AL7</f>
        <v>1.69</v>
      </c>
      <c r="I39" s="157">
        <f>'[2]8.ดัชนีทางการเงิน(เฝ้าระวัง)'!AL9</f>
        <v>1.38</v>
      </c>
      <c r="J39" s="157">
        <f>'[2]8.ดัชนีทางการเงิน(เฝ้าระวัง)'!AL11</f>
        <v>0.97</v>
      </c>
      <c r="K39" s="157">
        <f>'[2]8.ดัชนีทางการเงิน(เฝ้าระวัง)'!AL13</f>
        <v>10226965.84</v>
      </c>
      <c r="L39" s="157">
        <f>'[2]8.ดัชนีทางการเงิน(เฝ้าระวัง)'!AL17</f>
        <v>1980386.96</v>
      </c>
      <c r="M39" s="314">
        <f t="shared" si="0"/>
        <v>0</v>
      </c>
      <c r="N39" s="158">
        <f t="shared" si="1"/>
        <v>0</v>
      </c>
      <c r="O39" s="158">
        <f t="shared" si="2"/>
        <v>0</v>
      </c>
      <c r="P39" s="158" t="str">
        <f t="shared" si="3"/>
        <v/>
      </c>
      <c r="Q39" s="158">
        <f t="shared" si="4"/>
        <v>0</v>
      </c>
      <c r="R39" s="315">
        <f t="shared" si="5"/>
        <v>180035.17818181819</v>
      </c>
      <c r="S39" s="315">
        <f t="shared" si="6"/>
        <v>56.805375167689448</v>
      </c>
      <c r="T39" s="316" t="s">
        <v>459</v>
      </c>
      <c r="U39" s="108">
        <v>6</v>
      </c>
      <c r="V39" s="317">
        <v>6</v>
      </c>
      <c r="X39" s="318">
        <f t="shared" si="7"/>
        <v>2160422.1381818182</v>
      </c>
    </row>
    <row r="40" spans="1:24">
      <c r="A40" s="310">
        <f t="shared" si="8"/>
        <v>37</v>
      </c>
      <c r="B40" s="311">
        <f>IF(D40="","",VLOOKUP($D40,[1]ID!$A$1:$R$965,5,0))</f>
        <v>8</v>
      </c>
      <c r="C40" s="311" t="str">
        <f>IF(D40="","",VLOOKUP($D40,[1]ID!$A$1:$R$965,9,0))</f>
        <v>สกลนคร</v>
      </c>
      <c r="D40" s="312" t="s">
        <v>272</v>
      </c>
      <c r="E40" s="311" t="str">
        <f>IF(D40="","",VLOOKUP($D40,[1]ID!$A$1:$R$965,3,0))</f>
        <v>กุดบาก,รพช.</v>
      </c>
      <c r="F40" s="310">
        <v>41</v>
      </c>
      <c r="G40" s="313" t="s">
        <v>460</v>
      </c>
      <c r="H40" s="157">
        <f>'[2]8.ดัชนีทางการเงิน(เฝ้าระวัง)'!AM7</f>
        <v>1.94</v>
      </c>
      <c r="I40" s="157">
        <f>'[2]8.ดัชนีทางการเงิน(เฝ้าระวัง)'!AM9</f>
        <v>1.79</v>
      </c>
      <c r="J40" s="157">
        <f>'[2]8.ดัชนีทางการเงิน(เฝ้าระวัง)'!AM11</f>
        <v>1.56</v>
      </c>
      <c r="K40" s="157">
        <f>'[2]8.ดัชนีทางการเงิน(เฝ้าระวัง)'!AM13</f>
        <v>16565298.5</v>
      </c>
      <c r="L40" s="157">
        <f>'[2]8.ดัชนีทางการเงิน(เฝ้าระวัง)'!AM17</f>
        <v>-1985289.21</v>
      </c>
      <c r="M40" s="314">
        <f t="shared" si="0"/>
        <v>0</v>
      </c>
      <c r="N40" s="158">
        <f t="shared" si="1"/>
        <v>1</v>
      </c>
      <c r="O40" s="158">
        <f t="shared" si="2"/>
        <v>0</v>
      </c>
      <c r="P40" s="158">
        <f t="shared" si="3"/>
        <v>16.600000000000001</v>
      </c>
      <c r="Q40" s="158">
        <f t="shared" si="4"/>
        <v>1</v>
      </c>
      <c r="R40" s="315">
        <f t="shared" si="5"/>
        <v>-180480.83727272728</v>
      </c>
      <c r="S40" s="315">
        <f t="shared" si="6"/>
        <v>-91.784251172150377</v>
      </c>
      <c r="T40" s="316" t="s">
        <v>459</v>
      </c>
      <c r="U40" s="108">
        <v>5</v>
      </c>
      <c r="V40" s="317">
        <v>5</v>
      </c>
      <c r="X40" s="318">
        <f t="shared" si="7"/>
        <v>-2165770.0472727274</v>
      </c>
    </row>
    <row r="41" spans="1:24">
      <c r="A41" s="310">
        <f t="shared" si="8"/>
        <v>38</v>
      </c>
      <c r="B41" s="311">
        <f>IF(D41="","",VLOOKUP($D41,[1]ID!$A$1:$R$965,5,0))</f>
        <v>8</v>
      </c>
      <c r="C41" s="311" t="str">
        <f>IF(D41="","",VLOOKUP($D41,[1]ID!$A$1:$R$965,9,0))</f>
        <v>สกลนคร</v>
      </c>
      <c r="D41" s="312" t="s">
        <v>273</v>
      </c>
      <c r="E41" s="311" t="str">
        <f>IF(D41="","",VLOOKUP($D41,[1]ID!$A$1:$R$965,3,0))</f>
        <v>พระอาจารย์ฝั้นอาจาโร,รพช.</v>
      </c>
      <c r="F41" s="310">
        <v>116</v>
      </c>
      <c r="G41" s="313" t="s">
        <v>458</v>
      </c>
      <c r="H41" s="157">
        <f>'[2]8.ดัชนีทางการเงิน(เฝ้าระวัง)'!AN7</f>
        <v>1.1399999999999999</v>
      </c>
      <c r="I41" s="157">
        <f>'[2]8.ดัชนีทางการเงิน(เฝ้าระวัง)'!AN9</f>
        <v>0.79</v>
      </c>
      <c r="J41" s="157">
        <f>'[2]8.ดัชนีทางการเงิน(เฝ้าระวัง)'!AN11</f>
        <v>0.35</v>
      </c>
      <c r="K41" s="157">
        <f>'[2]8.ดัชนีทางการเงิน(เฝ้าระวัง)'!AN13</f>
        <v>9770779.0999999996</v>
      </c>
      <c r="L41" s="157">
        <f>'[2]8.ดัชนีทางการเงิน(เฝ้าระวัง)'!AN17</f>
        <v>11047196.24</v>
      </c>
      <c r="M41" s="314">
        <f t="shared" si="0"/>
        <v>3</v>
      </c>
      <c r="N41" s="158">
        <f t="shared" si="1"/>
        <v>0</v>
      </c>
      <c r="O41" s="158">
        <f t="shared" si="2"/>
        <v>0</v>
      </c>
      <c r="P41" s="158" t="str">
        <f t="shared" si="3"/>
        <v/>
      </c>
      <c r="Q41" s="158">
        <f t="shared" si="4"/>
        <v>3</v>
      </c>
      <c r="R41" s="315">
        <f t="shared" si="5"/>
        <v>1004290.5672727273</v>
      </c>
      <c r="S41" s="315">
        <f t="shared" si="6"/>
        <v>9.7290360164725378</v>
      </c>
      <c r="T41" s="316" t="s">
        <v>459</v>
      </c>
      <c r="U41" s="108">
        <v>6</v>
      </c>
      <c r="V41" s="317">
        <v>10</v>
      </c>
      <c r="X41" s="318">
        <f t="shared" si="7"/>
        <v>12051486.807272727</v>
      </c>
    </row>
    <row r="42" spans="1:24">
      <c r="A42" s="310">
        <f t="shared" si="8"/>
        <v>39</v>
      </c>
      <c r="B42" s="311">
        <f>IF(D42="","",VLOOKUP($D42,[1]ID!$A$1:$R$965,5,0))</f>
        <v>8</v>
      </c>
      <c r="C42" s="311" t="str">
        <f>IF(D42="","",VLOOKUP($D42,[1]ID!$A$1:$R$965,9,0))</f>
        <v>สกลนคร</v>
      </c>
      <c r="D42" s="312" t="s">
        <v>275</v>
      </c>
      <c r="E42" s="311" t="str">
        <f>IF(D42="","",VLOOKUP($D42,[1]ID!$A$1:$R$965,3,0))</f>
        <v>พังโคน,รพช.</v>
      </c>
      <c r="F42" s="310">
        <v>85</v>
      </c>
      <c r="G42" s="313" t="s">
        <v>472</v>
      </c>
      <c r="H42" s="157">
        <f>'[2]8.ดัชนีทางการเงิน(เฝ้าระวัง)'!AO7</f>
        <v>0.88</v>
      </c>
      <c r="I42" s="157">
        <f>'[2]8.ดัชนีทางการเงิน(เฝ้าระวัง)'!AO9</f>
        <v>0.68</v>
      </c>
      <c r="J42" s="157">
        <f>'[2]8.ดัชนีทางการเงิน(เฝ้าระวัง)'!AO11</f>
        <v>0.27</v>
      </c>
      <c r="K42" s="157">
        <f>'[2]8.ดัชนีทางการเงิน(เฝ้าระวัง)'!AO13</f>
        <v>-3068662.36</v>
      </c>
      <c r="L42" s="157">
        <f>'[2]8.ดัชนีทางการเงิน(เฝ้าระวัง)'!AO17</f>
        <v>1371925.62</v>
      </c>
      <c r="M42" s="314">
        <f t="shared" si="0"/>
        <v>3</v>
      </c>
      <c r="N42" s="158">
        <f t="shared" si="1"/>
        <v>1</v>
      </c>
      <c r="O42" s="158">
        <f t="shared" si="2"/>
        <v>2</v>
      </c>
      <c r="P42" s="158">
        <f t="shared" si="3"/>
        <v>4.4000000000000004</v>
      </c>
      <c r="Q42" s="158">
        <f t="shared" si="4"/>
        <v>6</v>
      </c>
      <c r="R42" s="315">
        <f t="shared" si="5"/>
        <v>124720.51090909092</v>
      </c>
      <c r="S42" s="315">
        <f t="shared" si="6"/>
        <v>-24.604311974289097</v>
      </c>
      <c r="T42" s="316" t="s">
        <v>462</v>
      </c>
      <c r="U42" s="108">
        <v>9</v>
      </c>
      <c r="V42" s="317">
        <v>10</v>
      </c>
      <c r="X42" s="318">
        <f t="shared" si="7"/>
        <v>1496646.1309090911</v>
      </c>
    </row>
    <row r="43" spans="1:24">
      <c r="A43" s="310">
        <f t="shared" si="8"/>
        <v>40</v>
      </c>
      <c r="B43" s="311">
        <f>IF(D43="","",VLOOKUP($D43,[1]ID!$A$1:$R$965,5,0))</f>
        <v>8</v>
      </c>
      <c r="C43" s="311" t="str">
        <f>IF(D43="","",VLOOKUP($D43,[1]ID!$A$1:$R$965,9,0))</f>
        <v>สกลนคร</v>
      </c>
      <c r="D43" s="312" t="s">
        <v>276</v>
      </c>
      <c r="E43" s="311" t="str">
        <f>IF(D43="","",VLOOKUP($D43,[1]ID!$A$1:$R$965,3,0))</f>
        <v>วาริชภูมิ,รพช.</v>
      </c>
      <c r="F43" s="310">
        <v>36</v>
      </c>
      <c r="G43" s="313" t="s">
        <v>458</v>
      </c>
      <c r="H43" s="157">
        <f>'[2]8.ดัชนีทางการเงิน(เฝ้าระวัง)'!AP7</f>
        <v>1.34</v>
      </c>
      <c r="I43" s="157">
        <f>'[2]8.ดัชนีทางการเงิน(เฝ้าระวัง)'!AP9</f>
        <v>1.04</v>
      </c>
      <c r="J43" s="157">
        <f>'[2]8.ดัชนีทางการเงิน(เฝ้าระวัง)'!AP11</f>
        <v>0.56000000000000005</v>
      </c>
      <c r="K43" s="157">
        <f>'[2]8.ดัชนีทางการเงิน(เฝ้าระวัง)'!AP13</f>
        <v>4873116</v>
      </c>
      <c r="L43" s="157">
        <f>'[2]8.ดัชนีทางการเงิน(เฝ้าระวัง)'!AP17</f>
        <v>5846084.71</v>
      </c>
      <c r="M43" s="314">
        <f t="shared" si="0"/>
        <v>2</v>
      </c>
      <c r="N43" s="158">
        <f t="shared" si="1"/>
        <v>0</v>
      </c>
      <c r="O43" s="158">
        <f t="shared" si="2"/>
        <v>0</v>
      </c>
      <c r="P43" s="158" t="str">
        <f t="shared" si="3"/>
        <v/>
      </c>
      <c r="Q43" s="158">
        <f t="shared" si="4"/>
        <v>2</v>
      </c>
      <c r="R43" s="315">
        <f t="shared" si="5"/>
        <v>531462.24636363634</v>
      </c>
      <c r="S43" s="315">
        <f t="shared" si="6"/>
        <v>9.1692609086398278</v>
      </c>
      <c r="T43" s="316" t="s">
        <v>459</v>
      </c>
      <c r="U43" s="108">
        <v>6</v>
      </c>
      <c r="V43" s="317">
        <v>6</v>
      </c>
      <c r="X43" s="318">
        <f t="shared" si="7"/>
        <v>6377546.9563636361</v>
      </c>
    </row>
    <row r="44" spans="1:24">
      <c r="A44" s="310">
        <f t="shared" si="8"/>
        <v>41</v>
      </c>
      <c r="B44" s="311">
        <f>IF(D44="","",VLOOKUP($D44,[1]ID!$A$1:$R$965,5,0))</f>
        <v>8</v>
      </c>
      <c r="C44" s="311" t="str">
        <f>IF(D44="","",VLOOKUP($D44,[1]ID!$A$1:$R$965,9,0))</f>
        <v>สกลนคร</v>
      </c>
      <c r="D44" s="312" t="s">
        <v>277</v>
      </c>
      <c r="E44" s="311" t="str">
        <f>IF(D44="","",VLOOKUP($D44,[1]ID!$A$1:$R$965,3,0))</f>
        <v>นิคมน้ำอูน,รพช.</v>
      </c>
      <c r="F44" s="310">
        <v>17</v>
      </c>
      <c r="G44" s="313" t="s">
        <v>465</v>
      </c>
      <c r="H44" s="157">
        <f>'[2]8.ดัชนีทางการเงิน(เฝ้าระวัง)'!AQ7</f>
        <v>1.48</v>
      </c>
      <c r="I44" s="157">
        <f>'[2]8.ดัชนีทางการเงิน(เฝ้าระวัง)'!AQ9</f>
        <v>1.36</v>
      </c>
      <c r="J44" s="157">
        <f>'[2]8.ดัชนีทางการเงิน(เฝ้าระวัง)'!AQ11</f>
        <v>1.1399999999999999</v>
      </c>
      <c r="K44" s="157">
        <f>'[2]8.ดัชนีทางการเงิน(เฝ้าระวัง)'!AQ13</f>
        <v>4551456.18</v>
      </c>
      <c r="L44" s="157">
        <f>'[2]8.ดัชนีทางการเงิน(เฝ้าระวัง)'!AQ17</f>
        <v>119231.08</v>
      </c>
      <c r="M44" s="314">
        <f t="shared" si="0"/>
        <v>1</v>
      </c>
      <c r="N44" s="158">
        <f t="shared" si="1"/>
        <v>0</v>
      </c>
      <c r="O44" s="158">
        <f t="shared" si="2"/>
        <v>0</v>
      </c>
      <c r="P44" s="158" t="str">
        <f t="shared" si="3"/>
        <v/>
      </c>
      <c r="Q44" s="158">
        <f t="shared" si="4"/>
        <v>1</v>
      </c>
      <c r="R44" s="315">
        <f t="shared" si="5"/>
        <v>10839.189090909091</v>
      </c>
      <c r="S44" s="315">
        <f t="shared" si="6"/>
        <v>419.90744342834097</v>
      </c>
      <c r="T44" s="316" t="s">
        <v>466</v>
      </c>
      <c r="U44" s="108">
        <v>2</v>
      </c>
      <c r="V44" s="317">
        <v>1</v>
      </c>
      <c r="X44" s="318">
        <f t="shared" si="7"/>
        <v>130070.26909090909</v>
      </c>
    </row>
    <row r="45" spans="1:24">
      <c r="A45" s="310">
        <f t="shared" si="8"/>
        <v>42</v>
      </c>
      <c r="B45" s="311">
        <f>IF(D45="","",VLOOKUP($D45,[1]ID!$A$1:$R$965,5,0))</f>
        <v>8</v>
      </c>
      <c r="C45" s="311" t="str">
        <f>IF(D45="","",VLOOKUP($D45,[1]ID!$A$1:$R$965,9,0))</f>
        <v>สกลนคร</v>
      </c>
      <c r="D45" s="312" t="s">
        <v>278</v>
      </c>
      <c r="E45" s="311" t="str">
        <f>IF(D45="","",VLOOKUP($D45,[1]ID!$A$1:$R$965,3,0))</f>
        <v>วานรนิวาส,รพช.</v>
      </c>
      <c r="F45" s="310">
        <v>169</v>
      </c>
      <c r="G45" s="313" t="s">
        <v>473</v>
      </c>
      <c r="H45" s="157">
        <f>'[2]8.ดัชนีทางการเงิน(เฝ้าระวัง)'!AR7</f>
        <v>1.65</v>
      </c>
      <c r="I45" s="157">
        <f>'[2]8.ดัชนีทางการเงิน(เฝ้าระวัง)'!AR9</f>
        <v>1.3</v>
      </c>
      <c r="J45" s="157">
        <f>'[2]8.ดัชนีทางการเงิน(เฝ้าระวัง)'!AR11</f>
        <v>0.55000000000000004</v>
      </c>
      <c r="K45" s="157">
        <f>'[2]8.ดัชนีทางการเงิน(เฝ้าระวัง)'!AR13</f>
        <v>35474438.439999998</v>
      </c>
      <c r="L45" s="157">
        <f>'[2]8.ดัชนีทางการเงิน(เฝ้าระวัง)'!AR17</f>
        <v>20445246.199999999</v>
      </c>
      <c r="M45" s="314">
        <f t="shared" si="0"/>
        <v>1</v>
      </c>
      <c r="N45" s="158">
        <f t="shared" si="1"/>
        <v>0</v>
      </c>
      <c r="O45" s="158">
        <f t="shared" si="2"/>
        <v>0</v>
      </c>
      <c r="P45" s="158" t="str">
        <f t="shared" si="3"/>
        <v/>
      </c>
      <c r="Q45" s="158">
        <f t="shared" si="4"/>
        <v>1</v>
      </c>
      <c r="R45" s="315">
        <f t="shared" si="5"/>
        <v>1858658.7454545454</v>
      </c>
      <c r="S45" s="315">
        <f t="shared" si="6"/>
        <v>19.086041763586099</v>
      </c>
      <c r="T45" s="316" t="s">
        <v>474</v>
      </c>
      <c r="U45" s="108">
        <v>14</v>
      </c>
      <c r="V45" s="317">
        <v>12</v>
      </c>
      <c r="X45" s="318">
        <f t="shared" si="7"/>
        <v>22303904.945454545</v>
      </c>
    </row>
    <row r="46" spans="1:24">
      <c r="A46" s="310">
        <f t="shared" si="8"/>
        <v>43</v>
      </c>
      <c r="B46" s="311">
        <f>IF(D46="","",VLOOKUP($D46,[1]ID!$A$1:$R$965,5,0))</f>
        <v>8</v>
      </c>
      <c r="C46" s="311" t="str">
        <f>IF(D46="","",VLOOKUP($D46,[1]ID!$A$1:$R$965,9,0))</f>
        <v>สกลนคร</v>
      </c>
      <c r="D46" s="312" t="s">
        <v>279</v>
      </c>
      <c r="E46" s="311" t="str">
        <f>IF(D46="","",VLOOKUP($D46,[1]ID!$A$1:$R$965,3,0))</f>
        <v>คำตากล้า,รพช.</v>
      </c>
      <c r="F46" s="310">
        <v>40</v>
      </c>
      <c r="G46" s="313" t="s">
        <v>458</v>
      </c>
      <c r="H46" s="157">
        <f>'[2]8.ดัชนีทางการเงิน(เฝ้าระวัง)'!AS7</f>
        <v>1.6</v>
      </c>
      <c r="I46" s="157">
        <f>'[2]8.ดัชนีทางการเงิน(เฝ้าระวัง)'!AS9</f>
        <v>1.36</v>
      </c>
      <c r="J46" s="157">
        <f>'[2]8.ดัชนีทางการเงิน(เฝ้าระวัง)'!AS11</f>
        <v>1.07</v>
      </c>
      <c r="K46" s="157">
        <f>'[2]8.ดัชนีทางการเงิน(เฝ้าระวัง)'!AS13</f>
        <v>9292305.9299999997</v>
      </c>
      <c r="L46" s="157">
        <f>'[2]8.ดัชนีทางการเงิน(เฝ้าระวัง)'!AS17</f>
        <v>271462.87</v>
      </c>
      <c r="M46" s="314">
        <f t="shared" si="0"/>
        <v>0</v>
      </c>
      <c r="N46" s="158">
        <f t="shared" si="1"/>
        <v>0</v>
      </c>
      <c r="O46" s="158">
        <f t="shared" si="2"/>
        <v>0</v>
      </c>
      <c r="P46" s="158" t="str">
        <f t="shared" si="3"/>
        <v/>
      </c>
      <c r="Q46" s="158">
        <f t="shared" si="4"/>
        <v>0</v>
      </c>
      <c r="R46" s="315">
        <f t="shared" si="5"/>
        <v>24678.442727272726</v>
      </c>
      <c r="S46" s="315">
        <f t="shared" si="6"/>
        <v>376.53534433640959</v>
      </c>
      <c r="T46" s="316" t="s">
        <v>459</v>
      </c>
      <c r="U46" s="108">
        <v>6</v>
      </c>
      <c r="V46" s="317">
        <v>6</v>
      </c>
      <c r="X46" s="318">
        <f t="shared" si="7"/>
        <v>296141.31272727274</v>
      </c>
    </row>
    <row r="47" spans="1:24">
      <c r="A47" s="310">
        <f t="shared" si="8"/>
        <v>44</v>
      </c>
      <c r="B47" s="311">
        <f>IF(D47="","",VLOOKUP($D47,[1]ID!$A$1:$R$965,5,0))</f>
        <v>8</v>
      </c>
      <c r="C47" s="311" t="str">
        <f>IF(D47="","",VLOOKUP($D47,[1]ID!$A$1:$R$965,9,0))</f>
        <v>สกลนคร</v>
      </c>
      <c r="D47" s="312" t="s">
        <v>280</v>
      </c>
      <c r="E47" s="311" t="str">
        <f>IF(D47="","",VLOOKUP($D47,[1]ID!$A$1:$R$965,3,0))</f>
        <v>บ้านม่วง,รพช.</v>
      </c>
      <c r="F47" s="310">
        <v>78</v>
      </c>
      <c r="G47" s="313" t="s">
        <v>461</v>
      </c>
      <c r="H47" s="157">
        <f>'[2]8.ดัชนีทางการเงิน(เฝ้าระวัง)'!AT7</f>
        <v>1</v>
      </c>
      <c r="I47" s="157">
        <f>'[2]8.ดัชนีทางการเงิน(เฝ้าระวัง)'!AT9</f>
        <v>0.78</v>
      </c>
      <c r="J47" s="157">
        <f>'[2]8.ดัชนีทางการเงิน(เฝ้าระวัง)'!AT11</f>
        <v>0.39</v>
      </c>
      <c r="K47" s="157">
        <f>'[2]8.ดัชนีทางการเงิน(เฝ้าระวัง)'!AT13</f>
        <v>42792.43</v>
      </c>
      <c r="L47" s="157">
        <f>'[2]8.ดัชนีทางการเงิน(เฝ้าระวัง)'!AT17</f>
        <v>6608453.6900000004</v>
      </c>
      <c r="M47" s="314">
        <f t="shared" si="0"/>
        <v>3</v>
      </c>
      <c r="N47" s="158">
        <f t="shared" si="1"/>
        <v>0</v>
      </c>
      <c r="O47" s="158">
        <f t="shared" si="2"/>
        <v>0</v>
      </c>
      <c r="P47" s="158" t="str">
        <f t="shared" si="3"/>
        <v/>
      </c>
      <c r="Q47" s="158">
        <f t="shared" si="4"/>
        <v>3</v>
      </c>
      <c r="R47" s="315">
        <f t="shared" si="5"/>
        <v>600768.51727272733</v>
      </c>
      <c r="S47" s="315">
        <f t="shared" si="6"/>
        <v>7.122948152187171E-2</v>
      </c>
      <c r="T47" s="316" t="s">
        <v>462</v>
      </c>
      <c r="U47" s="108">
        <v>10</v>
      </c>
      <c r="V47" s="317">
        <v>9</v>
      </c>
      <c r="X47" s="318">
        <f t="shared" si="7"/>
        <v>7209222.207272728</v>
      </c>
    </row>
    <row r="48" spans="1:24">
      <c r="A48" s="310">
        <f t="shared" si="8"/>
        <v>45</v>
      </c>
      <c r="B48" s="311">
        <f>IF(D48="","",VLOOKUP($D48,[1]ID!$A$1:$R$965,5,0))</f>
        <v>8</v>
      </c>
      <c r="C48" s="311" t="str">
        <f>IF(D48="","",VLOOKUP($D48,[1]ID!$A$1:$R$965,9,0))</f>
        <v>สกลนคร</v>
      </c>
      <c r="D48" s="312" t="s">
        <v>281</v>
      </c>
      <c r="E48" s="311" t="str">
        <f>IF(D48="","",VLOOKUP($D48,[1]ID!$A$1:$R$965,3,0))</f>
        <v>อากาศอำนวย,รพช.</v>
      </c>
      <c r="F48" s="310">
        <v>90</v>
      </c>
      <c r="G48" s="313" t="s">
        <v>461</v>
      </c>
      <c r="H48" s="157">
        <f>'[2]8.ดัชนีทางการเงิน(เฝ้าระวัง)'!AU7</f>
        <v>0.6</v>
      </c>
      <c r="I48" s="157">
        <f>'[2]8.ดัชนีทางการเงิน(เฝ้าระวัง)'!AU9</f>
        <v>0.34</v>
      </c>
      <c r="J48" s="157">
        <f>'[2]8.ดัชนีทางการเงิน(เฝ้าระวัง)'!AU11</f>
        <v>0.1</v>
      </c>
      <c r="K48" s="157">
        <f>'[2]8.ดัชนีทางการเงิน(เฝ้าระวัง)'!AU13</f>
        <v>-17493253.350000001</v>
      </c>
      <c r="L48" s="157">
        <f>'[2]8.ดัชนีทางการเงิน(เฝ้าระวัง)'!AU17</f>
        <v>5872180.4100000001</v>
      </c>
      <c r="M48" s="314">
        <f t="shared" si="0"/>
        <v>3</v>
      </c>
      <c r="N48" s="158">
        <f t="shared" si="1"/>
        <v>1</v>
      </c>
      <c r="O48" s="158">
        <f t="shared" si="2"/>
        <v>2</v>
      </c>
      <c r="P48" s="158">
        <f t="shared" si="3"/>
        <v>5.9</v>
      </c>
      <c r="Q48" s="158">
        <f t="shared" si="4"/>
        <v>6</v>
      </c>
      <c r="R48" s="315">
        <f t="shared" si="5"/>
        <v>533834.58272727276</v>
      </c>
      <c r="S48" s="315">
        <f t="shared" si="6"/>
        <v>-32.769052279509239</v>
      </c>
      <c r="T48" s="316" t="s">
        <v>462</v>
      </c>
      <c r="U48" s="108">
        <v>10</v>
      </c>
      <c r="V48" s="317">
        <v>10</v>
      </c>
      <c r="X48" s="318">
        <f t="shared" si="7"/>
        <v>6406014.9927272731</v>
      </c>
    </row>
    <row r="49" spans="1:24">
      <c r="A49" s="310">
        <f t="shared" si="8"/>
        <v>46</v>
      </c>
      <c r="B49" s="311">
        <f>IF(D49="","",VLOOKUP($D49,[1]ID!$A$1:$R$965,5,0))</f>
        <v>8</v>
      </c>
      <c r="C49" s="311" t="str">
        <f>IF(D49="","",VLOOKUP($D49,[1]ID!$A$1:$R$965,9,0))</f>
        <v>สกลนคร</v>
      </c>
      <c r="D49" s="312" t="s">
        <v>282</v>
      </c>
      <c r="E49" s="311" t="str">
        <f>IF(D49="","",VLOOKUP($D49,[1]ID!$A$1:$R$965,3,0))</f>
        <v>ส่องดาว,รพช.</v>
      </c>
      <c r="F49" s="310">
        <v>41</v>
      </c>
      <c r="G49" s="313" t="s">
        <v>460</v>
      </c>
      <c r="H49" s="157">
        <f>'[2]8.ดัชนีทางการเงิน(เฝ้าระวัง)'!AV7</f>
        <v>1.89</v>
      </c>
      <c r="I49" s="157">
        <f>'[2]8.ดัชนีทางการเงิน(เฝ้าระวัง)'!AV9</f>
        <v>1.64</v>
      </c>
      <c r="J49" s="157">
        <f>'[2]8.ดัชนีทางการเงิน(เฝ้าระวัง)'!AV11</f>
        <v>1.37</v>
      </c>
      <c r="K49" s="157">
        <f>'[2]8.ดัชนีทางการเงิน(เฝ้าระวัง)'!AV13</f>
        <v>11826516.43</v>
      </c>
      <c r="L49" s="157">
        <f>'[2]8.ดัชนีทางการเงิน(เฝ้าระวัง)'!AV17</f>
        <v>830412.28</v>
      </c>
      <c r="M49" s="314">
        <f t="shared" si="0"/>
        <v>0</v>
      </c>
      <c r="N49" s="158">
        <f t="shared" si="1"/>
        <v>0</v>
      </c>
      <c r="O49" s="158">
        <f t="shared" si="2"/>
        <v>0</v>
      </c>
      <c r="P49" s="158" t="str">
        <f t="shared" si="3"/>
        <v/>
      </c>
      <c r="Q49" s="158">
        <f t="shared" si="4"/>
        <v>0</v>
      </c>
      <c r="R49" s="315">
        <f t="shared" si="5"/>
        <v>75492.025454545452</v>
      </c>
      <c r="S49" s="315">
        <f t="shared" si="6"/>
        <v>156.65914854968184</v>
      </c>
      <c r="T49" s="316" t="s">
        <v>459</v>
      </c>
      <c r="U49" s="108">
        <v>5</v>
      </c>
      <c r="V49" s="317">
        <v>5</v>
      </c>
      <c r="X49" s="318">
        <f t="shared" si="7"/>
        <v>905904.30545454542</v>
      </c>
    </row>
    <row r="50" spans="1:24">
      <c r="A50" s="310">
        <f t="shared" si="8"/>
        <v>47</v>
      </c>
      <c r="B50" s="311">
        <f>IF(D50="","",VLOOKUP($D50,[1]ID!$A$1:$R$965,5,0))</f>
        <v>8</v>
      </c>
      <c r="C50" s="311" t="str">
        <f>IF(D50="","",VLOOKUP($D50,[1]ID!$A$1:$R$965,9,0))</f>
        <v>สกลนคร</v>
      </c>
      <c r="D50" s="312" t="s">
        <v>283</v>
      </c>
      <c r="E50" s="311" t="str">
        <f>IF(D50="","",VLOOKUP($D50,[1]ID!$A$1:$R$965,3,0))</f>
        <v>เต่างอย,รพช.</v>
      </c>
      <c r="F50" s="310">
        <v>30</v>
      </c>
      <c r="G50" s="313" t="s">
        <v>460</v>
      </c>
      <c r="H50" s="157">
        <f>'[2]8.ดัชนีทางการเงิน(เฝ้าระวัง)'!AW7</f>
        <v>1.1000000000000001</v>
      </c>
      <c r="I50" s="157">
        <f>'[2]8.ดัชนีทางการเงิน(เฝ้าระวัง)'!AW9</f>
        <v>0.95</v>
      </c>
      <c r="J50" s="157">
        <f>'[2]8.ดัชนีทางการเงิน(เฝ้าระวัง)'!AW11</f>
        <v>0.66</v>
      </c>
      <c r="K50" s="157">
        <f>'[2]8.ดัชนีทางการเงิน(เฝ้าระวัง)'!AW13</f>
        <v>1427048.14</v>
      </c>
      <c r="L50" s="157">
        <f>'[2]8.ดัชนีทางการเงิน(เฝ้าระวัง)'!AW17</f>
        <v>-741373.69</v>
      </c>
      <c r="M50" s="314">
        <f t="shared" si="0"/>
        <v>3</v>
      </c>
      <c r="N50" s="158">
        <f t="shared" si="1"/>
        <v>1</v>
      </c>
      <c r="O50" s="158">
        <f t="shared" si="2"/>
        <v>0</v>
      </c>
      <c r="P50" s="158">
        <f t="shared" si="3"/>
        <v>3.8</v>
      </c>
      <c r="Q50" s="158">
        <f t="shared" si="4"/>
        <v>4</v>
      </c>
      <c r="R50" s="315">
        <f t="shared" si="5"/>
        <v>-67397.60818181817</v>
      </c>
      <c r="S50" s="315">
        <f t="shared" si="6"/>
        <v>-21.17357245304996</v>
      </c>
      <c r="T50" s="316" t="s">
        <v>459</v>
      </c>
      <c r="U50" s="108">
        <v>5</v>
      </c>
      <c r="V50" s="317">
        <v>2</v>
      </c>
      <c r="X50" s="318">
        <f t="shared" si="7"/>
        <v>-808771.2981818181</v>
      </c>
    </row>
    <row r="51" spans="1:24">
      <c r="A51" s="310">
        <f t="shared" si="8"/>
        <v>48</v>
      </c>
      <c r="B51" s="311">
        <f>IF(D51="","",VLOOKUP($D51,[1]ID!$A$1:$R$965,5,0))</f>
        <v>8</v>
      </c>
      <c r="C51" s="311" t="str">
        <f>IF(D51="","",VLOOKUP($D51,[1]ID!$A$1:$R$965,9,0))</f>
        <v>สกลนคร</v>
      </c>
      <c r="D51" s="312" t="s">
        <v>284</v>
      </c>
      <c r="E51" s="311" t="str">
        <f>IF(D51="","",VLOOKUP($D51,[1]ID!$A$1:$R$965,3,0))</f>
        <v>โคกศรีสุพรรณ,รพช.</v>
      </c>
      <c r="F51" s="310">
        <v>54</v>
      </c>
      <c r="G51" s="313" t="s">
        <v>460</v>
      </c>
      <c r="H51" s="157">
        <f>'[2]8.ดัชนีทางการเงิน(เฝ้าระวัง)'!AX7</f>
        <v>0.91</v>
      </c>
      <c r="I51" s="157">
        <f>'[2]8.ดัชนีทางการเงิน(เฝ้าระวัง)'!AX9</f>
        <v>0.74</v>
      </c>
      <c r="J51" s="157">
        <f>'[2]8.ดัชนีทางการเงิน(เฝ้าระวัง)'!AX11</f>
        <v>0.45</v>
      </c>
      <c r="K51" s="157">
        <f>'[2]8.ดัชนีทางการเงิน(เฝ้าระวัง)'!AX13</f>
        <v>-1856987.66</v>
      </c>
      <c r="L51" s="157">
        <f>'[2]8.ดัชนีทางการเงิน(เฝ้าระวัง)'!AX17</f>
        <v>2929256.54</v>
      </c>
      <c r="M51" s="314">
        <f t="shared" si="0"/>
        <v>3</v>
      </c>
      <c r="N51" s="158">
        <f t="shared" si="1"/>
        <v>1</v>
      </c>
      <c r="O51" s="158">
        <f t="shared" si="2"/>
        <v>2</v>
      </c>
      <c r="P51" s="158">
        <f t="shared" si="3"/>
        <v>1.2</v>
      </c>
      <c r="Q51" s="158">
        <f t="shared" si="4"/>
        <v>6</v>
      </c>
      <c r="R51" s="315">
        <f t="shared" si="5"/>
        <v>266296.04909090907</v>
      </c>
      <c r="S51" s="315">
        <f t="shared" si="6"/>
        <v>-6.9733954609520135</v>
      </c>
      <c r="T51" s="316" t="s">
        <v>459</v>
      </c>
      <c r="U51" s="108">
        <v>5</v>
      </c>
      <c r="V51" s="317">
        <v>6</v>
      </c>
      <c r="X51" s="318">
        <f t="shared" si="7"/>
        <v>3195552.5890909089</v>
      </c>
    </row>
    <row r="52" spans="1:24">
      <c r="A52" s="310">
        <f t="shared" si="8"/>
        <v>49</v>
      </c>
      <c r="B52" s="311">
        <f>IF(D52="","",VLOOKUP($D52,[1]ID!$A$1:$R$965,5,0))</f>
        <v>8</v>
      </c>
      <c r="C52" s="311" t="str">
        <f>IF(D52="","",VLOOKUP($D52,[1]ID!$A$1:$R$965,9,0))</f>
        <v>สกลนคร</v>
      </c>
      <c r="D52" s="312" t="s">
        <v>285</v>
      </c>
      <c r="E52" s="311" t="str">
        <f>IF(D52="","",VLOOKUP($D52,[1]ID!$A$1:$R$965,3,0))</f>
        <v>เจริญศิลป์,รพช.</v>
      </c>
      <c r="F52" s="310">
        <v>40</v>
      </c>
      <c r="G52" s="313" t="s">
        <v>458</v>
      </c>
      <c r="H52" s="157">
        <f>'[2]8.ดัชนีทางการเงิน(เฝ้าระวัง)'!AY7</f>
        <v>1.3</v>
      </c>
      <c r="I52" s="157">
        <f>'[2]8.ดัชนีทางการเงิน(เฝ้าระวัง)'!AY9</f>
        <v>1.08</v>
      </c>
      <c r="J52" s="157">
        <f>'[2]8.ดัชนีทางการเงิน(เฝ้าระวัง)'!AY11</f>
        <v>0.89</v>
      </c>
      <c r="K52" s="157">
        <f>'[2]8.ดัชนีทางการเงิน(เฝ้าระวัง)'!AY13</f>
        <v>8019635.7300000004</v>
      </c>
      <c r="L52" s="157">
        <f>'[2]8.ดัชนีทางการเงิน(เฝ้าระวัง)'!AY17</f>
        <v>6651951.8899999997</v>
      </c>
      <c r="M52" s="314">
        <f t="shared" si="0"/>
        <v>1</v>
      </c>
      <c r="N52" s="158">
        <f t="shared" si="1"/>
        <v>0</v>
      </c>
      <c r="O52" s="158">
        <f t="shared" si="2"/>
        <v>0</v>
      </c>
      <c r="P52" s="158" t="str">
        <f t="shared" si="3"/>
        <v/>
      </c>
      <c r="Q52" s="158">
        <f t="shared" si="4"/>
        <v>1</v>
      </c>
      <c r="R52" s="315">
        <f t="shared" si="5"/>
        <v>604722.89909090905</v>
      </c>
      <c r="S52" s="315">
        <f t="shared" si="6"/>
        <v>13.261670332074518</v>
      </c>
      <c r="T52" s="316" t="s">
        <v>459</v>
      </c>
      <c r="U52" s="108">
        <v>6</v>
      </c>
      <c r="V52" s="317">
        <v>5</v>
      </c>
      <c r="X52" s="318">
        <f t="shared" si="7"/>
        <v>7256674.7890909091</v>
      </c>
    </row>
    <row r="53" spans="1:24">
      <c r="A53" s="310">
        <f t="shared" si="8"/>
        <v>50</v>
      </c>
      <c r="B53" s="311">
        <f>IF(D53="","",VLOOKUP($D53,[1]ID!$A$1:$R$965,5,0))</f>
        <v>8</v>
      </c>
      <c r="C53" s="311" t="str">
        <f>IF(D53="","",VLOOKUP($D53,[1]ID!$A$1:$R$965,9,0))</f>
        <v>สกลนคร</v>
      </c>
      <c r="D53" s="312" t="s">
        <v>286</v>
      </c>
      <c r="E53" s="311" t="str">
        <f>IF(D53="","",VLOOKUP($D53,[1]ID!$A$1:$R$965,3,0))</f>
        <v>โพนนาแก้ว,รพช.</v>
      </c>
      <c r="F53" s="310">
        <v>41</v>
      </c>
      <c r="G53" s="313" t="s">
        <v>460</v>
      </c>
      <c r="H53" s="157">
        <f>'[2]8.ดัชนีทางการเงิน(เฝ้าระวัง)'!AZ7</f>
        <v>3.29</v>
      </c>
      <c r="I53" s="157">
        <f>'[2]8.ดัชนีทางการเงิน(เฝ้าระวัง)'!AZ9</f>
        <v>2.83</v>
      </c>
      <c r="J53" s="157">
        <f>'[2]8.ดัชนีทางการเงิน(เฝ้าระวัง)'!AZ11</f>
        <v>2.2400000000000002</v>
      </c>
      <c r="K53" s="157">
        <f>'[2]8.ดัชนีทางการเงิน(เฝ้าระวัง)'!AZ13</f>
        <v>15556828.369999999</v>
      </c>
      <c r="L53" s="157">
        <f>'[2]8.ดัชนีทางการเงิน(เฝ้าระวัง)'!AZ17</f>
        <v>6073091.2300000004</v>
      </c>
      <c r="M53" s="314">
        <f t="shared" si="0"/>
        <v>0</v>
      </c>
      <c r="N53" s="158">
        <f t="shared" si="1"/>
        <v>0</v>
      </c>
      <c r="O53" s="158">
        <f t="shared" si="2"/>
        <v>0</v>
      </c>
      <c r="P53" s="158" t="str">
        <f t="shared" si="3"/>
        <v/>
      </c>
      <c r="Q53" s="158">
        <f t="shared" si="4"/>
        <v>0</v>
      </c>
      <c r="R53" s="315">
        <f t="shared" si="5"/>
        <v>552099.20272727276</v>
      </c>
      <c r="S53" s="315">
        <f t="shared" si="6"/>
        <v>28.177596151474244</v>
      </c>
      <c r="T53" s="316" t="s">
        <v>459</v>
      </c>
      <c r="U53" s="108">
        <v>5</v>
      </c>
      <c r="V53" s="317">
        <v>6</v>
      </c>
      <c r="X53" s="318">
        <f t="shared" si="7"/>
        <v>6625190.4327272736</v>
      </c>
    </row>
    <row r="54" spans="1:24">
      <c r="A54" s="310">
        <f t="shared" si="8"/>
        <v>51</v>
      </c>
      <c r="B54" s="311">
        <f>IF(D54="","",VLOOKUP($D54,[1]ID!$A$1:$R$965,5,0))</f>
        <v>8</v>
      </c>
      <c r="C54" s="311" t="str">
        <f>IF(D54="","",VLOOKUP($D54,[1]ID!$A$1:$R$965,9,0))</f>
        <v>สกลนคร</v>
      </c>
      <c r="D54" s="312" t="s">
        <v>287</v>
      </c>
      <c r="E54" s="311" t="str">
        <f>IF(D54="","",VLOOKUP($D54,[1]ID!$A$1:$R$965,3,0))</f>
        <v>สมเด็จพระยุพราชสว่างแดนดิน,รพท.</v>
      </c>
      <c r="F54" s="310">
        <v>240</v>
      </c>
      <c r="G54" s="313" t="s">
        <v>475</v>
      </c>
      <c r="H54" s="157">
        <f>'[2]8.ดัชนีทางการเงิน(เฝ้าระวัง)'!BA7</f>
        <v>1.48</v>
      </c>
      <c r="I54" s="157">
        <f>'[2]8.ดัชนีทางการเงิน(เฝ้าระวัง)'!BA9</f>
        <v>1.1100000000000001</v>
      </c>
      <c r="J54" s="157">
        <f>'[2]8.ดัชนีทางการเงิน(เฝ้าระวัง)'!BA11</f>
        <v>0.64</v>
      </c>
      <c r="K54" s="157">
        <f>'[2]8.ดัชนีทางการเงิน(เฝ้าระวัง)'!BA13</f>
        <v>50284411.149999999</v>
      </c>
      <c r="L54" s="157">
        <f>'[2]8.ดัชนีทางการเงิน(เฝ้าระวัง)'!BA17</f>
        <v>-3986430.45</v>
      </c>
      <c r="M54" s="314">
        <f t="shared" si="0"/>
        <v>2</v>
      </c>
      <c r="N54" s="158">
        <f t="shared" si="1"/>
        <v>1</v>
      </c>
      <c r="O54" s="158">
        <f t="shared" si="2"/>
        <v>0</v>
      </c>
      <c r="P54" s="158">
        <f t="shared" si="3"/>
        <v>25.2</v>
      </c>
      <c r="Q54" s="158">
        <f t="shared" si="4"/>
        <v>3</v>
      </c>
      <c r="R54" s="315">
        <f t="shared" si="5"/>
        <v>-362402.76818181819</v>
      </c>
      <c r="S54" s="315">
        <f t="shared" si="6"/>
        <v>-138.75283404229464</v>
      </c>
      <c r="T54" s="316" t="s">
        <v>474</v>
      </c>
      <c r="U54" s="108">
        <v>15</v>
      </c>
      <c r="V54" s="317">
        <v>12</v>
      </c>
      <c r="X54" s="318">
        <f t="shared" si="7"/>
        <v>-4348833.2181818187</v>
      </c>
    </row>
    <row r="55" spans="1:24">
      <c r="A55" s="310">
        <f t="shared" si="8"/>
        <v>52</v>
      </c>
      <c r="B55" s="311">
        <f>IF(D55="","",VLOOKUP($D55,[1]ID!$A$1:$R$965,5,0))</f>
        <v>8</v>
      </c>
      <c r="C55" s="311" t="str">
        <f>IF(D55="","",VLOOKUP($D55,[1]ID!$A$1:$R$965,9,0))</f>
        <v>สกลนคร</v>
      </c>
      <c r="D55" s="312" t="s">
        <v>289</v>
      </c>
      <c r="E55" s="311" t="str">
        <f>IF(D55="","",VLOOKUP($D55,[1]ID!$A$1:$R$965,3,0))</f>
        <v>พระอาจารย์แบน  ธนากโร,รพช.</v>
      </c>
      <c r="F55" s="310">
        <v>57</v>
      </c>
      <c r="G55" s="313" t="s">
        <v>460</v>
      </c>
      <c r="H55" s="157">
        <f>'[2]8.ดัชนีทางการเงิน(เฝ้าระวัง)'!BB7</f>
        <v>1.17</v>
      </c>
      <c r="I55" s="157">
        <f>'[2]8.ดัชนีทางการเงิน(เฝ้าระวัง)'!BB9</f>
        <v>0.99</v>
      </c>
      <c r="J55" s="157">
        <f>'[2]8.ดัชนีทางการเงิน(เฝ้าระวัง)'!BB11</f>
        <v>0.69</v>
      </c>
      <c r="K55" s="157">
        <f>'[2]8.ดัชนีทางการเงิน(เฝ้าระวัง)'!BB13</f>
        <v>3492737.65</v>
      </c>
      <c r="L55" s="157">
        <f>'[2]8.ดัชนีทางการเงิน(เฝ้าระวัง)'!BB17</f>
        <v>10623020.220000001</v>
      </c>
      <c r="M55" s="314">
        <f t="shared" si="0"/>
        <v>3</v>
      </c>
      <c r="N55" s="158">
        <f t="shared" si="1"/>
        <v>0</v>
      </c>
      <c r="O55" s="158">
        <f t="shared" si="2"/>
        <v>0</v>
      </c>
      <c r="P55" s="158" t="str">
        <f t="shared" si="3"/>
        <v/>
      </c>
      <c r="Q55" s="158">
        <f t="shared" si="4"/>
        <v>3</v>
      </c>
      <c r="R55" s="315">
        <f t="shared" si="5"/>
        <v>965729.11090909096</v>
      </c>
      <c r="S55" s="315">
        <f t="shared" si="6"/>
        <v>3.6166846484643136</v>
      </c>
      <c r="T55" s="316" t="s">
        <v>459</v>
      </c>
      <c r="U55" s="108">
        <v>5</v>
      </c>
      <c r="V55" s="317">
        <v>3</v>
      </c>
      <c r="X55" s="318">
        <f t="shared" si="7"/>
        <v>11588749.330909092</v>
      </c>
    </row>
    <row r="56" spans="1:24">
      <c r="A56" s="310">
        <f t="shared" si="8"/>
        <v>53</v>
      </c>
      <c r="B56" s="311">
        <f>IF(D56="","",VLOOKUP($D56,[1]ID!$A$1:$R$965,5,0))</f>
        <v>8</v>
      </c>
      <c r="C56" s="311" t="str">
        <f>IF(D56="","",VLOOKUP($D56,[1]ID!$A$1:$R$965,9,0))</f>
        <v>หนองคาย</v>
      </c>
      <c r="D56" s="312" t="s">
        <v>291</v>
      </c>
      <c r="E56" s="311" t="str">
        <f>IF(D56="","",VLOOKUP($D56,[1]ID!$A$1:$R$965,3,0))</f>
        <v>หนองคาย,รพท.</v>
      </c>
      <c r="F56" s="310">
        <v>429</v>
      </c>
      <c r="G56" s="313" t="s">
        <v>456</v>
      </c>
      <c r="H56" s="157">
        <f>'[2]8.ดัชนีทางการเงิน(เฝ้าระวัง)'!BC7</f>
        <v>3.37</v>
      </c>
      <c r="I56" s="157">
        <f>'[2]8.ดัชนีทางการเงิน(เฝ้าระวัง)'!BC9</f>
        <v>2.97</v>
      </c>
      <c r="J56" s="157">
        <f>'[2]8.ดัชนีทางการเงิน(เฝ้าระวัง)'!BC11</f>
        <v>2.25</v>
      </c>
      <c r="K56" s="157">
        <f>'[2]8.ดัชนีทางการเงิน(เฝ้าระวัง)'!BC13</f>
        <v>355400301.88</v>
      </c>
      <c r="L56" s="157">
        <f>'[2]8.ดัชนีทางการเงิน(เฝ้าระวัง)'!BC17</f>
        <v>74322143.810000002</v>
      </c>
      <c r="M56" s="314">
        <f t="shared" si="0"/>
        <v>0</v>
      </c>
      <c r="N56" s="158">
        <f t="shared" si="1"/>
        <v>0</v>
      </c>
      <c r="O56" s="158">
        <f t="shared" si="2"/>
        <v>0</v>
      </c>
      <c r="P56" s="158" t="str">
        <f t="shared" si="3"/>
        <v/>
      </c>
      <c r="Q56" s="158">
        <f t="shared" si="4"/>
        <v>0</v>
      </c>
      <c r="R56" s="315">
        <f t="shared" si="5"/>
        <v>6756558.5281818183</v>
      </c>
      <c r="S56" s="315">
        <f t="shared" si="6"/>
        <v>52.600787871164613</v>
      </c>
      <c r="T56" s="316" t="s">
        <v>457</v>
      </c>
      <c r="U56" s="108">
        <v>17</v>
      </c>
      <c r="V56" s="317">
        <v>13</v>
      </c>
      <c r="X56" s="318">
        <f t="shared" si="7"/>
        <v>81078702.338181823</v>
      </c>
    </row>
    <row r="57" spans="1:24">
      <c r="A57" s="310">
        <f t="shared" si="8"/>
        <v>54</v>
      </c>
      <c r="B57" s="311">
        <f>IF(D57="","",VLOOKUP($D57,[1]ID!$A$1:$R$965,5,0))</f>
        <v>8</v>
      </c>
      <c r="C57" s="311" t="str">
        <f>IF(D57="","",VLOOKUP($D57,[1]ID!$A$1:$R$965,9,0))</f>
        <v>หนองคาย</v>
      </c>
      <c r="D57" s="312" t="s">
        <v>292</v>
      </c>
      <c r="E57" s="311" t="str">
        <f>IF(D57="","",VLOOKUP($D57,[1]ID!$A$1:$R$965,3,0))</f>
        <v>โพนพิสัย,รพช.</v>
      </c>
      <c r="F57" s="310">
        <v>76</v>
      </c>
      <c r="G57" s="313" t="s">
        <v>461</v>
      </c>
      <c r="H57" s="157">
        <f>'[2]8.ดัชนีทางการเงิน(เฝ้าระวัง)'!BD7</f>
        <v>1.32</v>
      </c>
      <c r="I57" s="157">
        <f>'[2]8.ดัชนีทางการเงิน(เฝ้าระวัง)'!BD9</f>
        <v>1.1599999999999999</v>
      </c>
      <c r="J57" s="157">
        <f>'[2]8.ดัชนีทางการเงิน(เฝ้าระวัง)'!BD11</f>
        <v>0.67</v>
      </c>
      <c r="K57" s="157">
        <f>'[2]8.ดัชนีทางการเงิน(เฝ้าระวัง)'!BD13</f>
        <v>17882480.460000001</v>
      </c>
      <c r="L57" s="157">
        <f>'[2]8.ดัชนีทางการเงิน(เฝ้าระวัง)'!BD17</f>
        <v>13666271.4</v>
      </c>
      <c r="M57" s="314">
        <f t="shared" si="0"/>
        <v>2</v>
      </c>
      <c r="N57" s="158">
        <f t="shared" si="1"/>
        <v>0</v>
      </c>
      <c r="O57" s="158">
        <f t="shared" si="2"/>
        <v>0</v>
      </c>
      <c r="P57" s="158" t="str">
        <f t="shared" si="3"/>
        <v/>
      </c>
      <c r="Q57" s="158">
        <f t="shared" si="4"/>
        <v>2</v>
      </c>
      <c r="R57" s="315">
        <f t="shared" si="5"/>
        <v>1242388.3090909091</v>
      </c>
      <c r="S57" s="315">
        <f t="shared" si="6"/>
        <v>14.393632271930441</v>
      </c>
      <c r="T57" s="316" t="s">
        <v>462</v>
      </c>
      <c r="U57" s="108">
        <v>10</v>
      </c>
      <c r="V57" s="317">
        <v>10</v>
      </c>
      <c r="X57" s="318">
        <f t="shared" si="7"/>
        <v>14908659.709090909</v>
      </c>
    </row>
    <row r="58" spans="1:24">
      <c r="A58" s="310">
        <f t="shared" si="8"/>
        <v>55</v>
      </c>
      <c r="B58" s="311">
        <f>IF(D58="","",VLOOKUP($D58,[1]ID!$A$1:$R$965,5,0))</f>
        <v>8</v>
      </c>
      <c r="C58" s="311" t="str">
        <f>IF(D58="","",VLOOKUP($D58,[1]ID!$A$1:$R$965,9,0))</f>
        <v>หนองคาย</v>
      </c>
      <c r="D58" s="312" t="s">
        <v>293</v>
      </c>
      <c r="E58" s="311" t="str">
        <f>IF(D58="","",VLOOKUP($D58,[1]ID!$A$1:$R$965,3,0))</f>
        <v>ศรีเชียงใหม่,รพช.</v>
      </c>
      <c r="F58" s="310">
        <v>30</v>
      </c>
      <c r="G58" s="313" t="s">
        <v>460</v>
      </c>
      <c r="H58" s="157">
        <f>'[2]8.ดัชนีทางการเงิน(เฝ้าระวัง)'!BE7</f>
        <v>0.96</v>
      </c>
      <c r="I58" s="157">
        <f>'[2]8.ดัชนีทางการเงิน(เฝ้าระวัง)'!BE9</f>
        <v>0.8</v>
      </c>
      <c r="J58" s="157">
        <f>'[2]8.ดัชนีทางการเงิน(เฝ้าระวัง)'!BE11</f>
        <v>0.26</v>
      </c>
      <c r="K58" s="157">
        <f>'[2]8.ดัชนีทางการเงิน(เฝ้าระวัง)'!BE13</f>
        <v>-831896.42</v>
      </c>
      <c r="L58" s="157">
        <f>'[2]8.ดัชนีทางการเงิน(เฝ้าระวัง)'!BE17</f>
        <v>-203761.67</v>
      </c>
      <c r="M58" s="314">
        <f t="shared" si="0"/>
        <v>3</v>
      </c>
      <c r="N58" s="158">
        <f t="shared" si="1"/>
        <v>2</v>
      </c>
      <c r="O58" s="158">
        <f t="shared" si="2"/>
        <v>2</v>
      </c>
      <c r="P58" s="158" t="str">
        <f t="shared" si="3"/>
        <v/>
      </c>
      <c r="Q58" s="158">
        <f t="shared" si="4"/>
        <v>7</v>
      </c>
      <c r="R58" s="315">
        <f t="shared" si="5"/>
        <v>-18523.788181818181</v>
      </c>
      <c r="S58" s="315">
        <f t="shared" si="6"/>
        <v>44.909627114854331</v>
      </c>
      <c r="T58" s="316" t="s">
        <v>459</v>
      </c>
      <c r="U58" s="108">
        <v>5</v>
      </c>
      <c r="V58" s="317">
        <v>4</v>
      </c>
      <c r="X58" s="318">
        <f t="shared" si="7"/>
        <v>-222285.45818181819</v>
      </c>
    </row>
    <row r="59" spans="1:24">
      <c r="A59" s="310">
        <f t="shared" si="8"/>
        <v>56</v>
      </c>
      <c r="B59" s="311">
        <f>IF(D59="","",VLOOKUP($D59,[1]ID!$A$1:$R$965,5,0))</f>
        <v>8</v>
      </c>
      <c r="C59" s="311" t="str">
        <f>IF(D59="","",VLOOKUP($D59,[1]ID!$A$1:$R$965,9,0))</f>
        <v>หนองคาย</v>
      </c>
      <c r="D59" s="312" t="s">
        <v>294</v>
      </c>
      <c r="E59" s="311" t="str">
        <f>IF(D59="","",VLOOKUP($D59,[1]ID!$A$1:$R$965,3,0))</f>
        <v>สังคม,รพช.</v>
      </c>
      <c r="F59" s="310">
        <v>36</v>
      </c>
      <c r="G59" s="313" t="s">
        <v>460</v>
      </c>
      <c r="H59" s="157">
        <f>'[2]8.ดัชนีทางการเงิน(เฝ้าระวัง)'!BF7</f>
        <v>1</v>
      </c>
      <c r="I59" s="157">
        <f>'[2]8.ดัชนีทางการเงิน(เฝ้าระวัง)'!BF9</f>
        <v>0.8</v>
      </c>
      <c r="J59" s="157">
        <f>'[2]8.ดัชนีทางการเงิน(เฝ้าระวัง)'!BF11</f>
        <v>0.5</v>
      </c>
      <c r="K59" s="157">
        <f>'[2]8.ดัชนีทางการเงิน(เฝ้าระวัง)'!BF13</f>
        <v>-30100.23</v>
      </c>
      <c r="L59" s="157">
        <f>'[2]8.ดัชนีทางการเงิน(เฝ้าระวัง)'!BF17</f>
        <v>13785011.310000001</v>
      </c>
      <c r="M59" s="314">
        <f t="shared" si="0"/>
        <v>3</v>
      </c>
      <c r="N59" s="158">
        <f t="shared" si="1"/>
        <v>1</v>
      </c>
      <c r="O59" s="158">
        <f t="shared" si="2"/>
        <v>0</v>
      </c>
      <c r="P59" s="158">
        <f t="shared" si="3"/>
        <v>0</v>
      </c>
      <c r="Q59" s="158">
        <f t="shared" si="4"/>
        <v>4</v>
      </c>
      <c r="R59" s="315">
        <f t="shared" si="5"/>
        <v>1253182.8463636364</v>
      </c>
      <c r="S59" s="315">
        <f t="shared" si="6"/>
        <v>-2.401902490713299E-2</v>
      </c>
      <c r="T59" s="316" t="s">
        <v>459</v>
      </c>
      <c r="U59" s="108">
        <v>5</v>
      </c>
      <c r="V59" s="317">
        <v>4</v>
      </c>
      <c r="X59" s="318">
        <f t="shared" si="7"/>
        <v>15038194.156363636</v>
      </c>
    </row>
    <row r="60" spans="1:24">
      <c r="A60" s="310">
        <f t="shared" si="8"/>
        <v>57</v>
      </c>
      <c r="B60" s="311">
        <f>IF(D60="","",VLOOKUP($D60,[1]ID!$A$1:$R$965,5,0))</f>
        <v>8</v>
      </c>
      <c r="C60" s="311" t="str">
        <f>IF(D60="","",VLOOKUP($D60,[1]ID!$A$1:$R$965,9,0))</f>
        <v>หนองคาย</v>
      </c>
      <c r="D60" s="312" t="s">
        <v>295</v>
      </c>
      <c r="E60" s="311" t="str">
        <f>IF(D60="","",VLOOKUP($D60,[1]ID!$A$1:$R$965,3,0))</f>
        <v>สมเด็จพระยุพราชท่าบ่อ,รพช.</v>
      </c>
      <c r="F60" s="310">
        <v>200</v>
      </c>
      <c r="G60" s="313" t="s">
        <v>463</v>
      </c>
      <c r="H60" s="157">
        <f>'[2]8.ดัชนีทางการเงิน(เฝ้าระวัง)'!BG7</f>
        <v>0.68</v>
      </c>
      <c r="I60" s="157">
        <f>'[2]8.ดัชนีทางการเงิน(เฝ้าระวัง)'!BG9</f>
        <v>0.55000000000000004</v>
      </c>
      <c r="J60" s="157">
        <f>'[2]8.ดัชนีทางการเงิน(เฝ้าระวัง)'!BG11</f>
        <v>0.14000000000000001</v>
      </c>
      <c r="K60" s="157">
        <f>'[2]8.ดัชนีทางการเงิน(เฝ้าระวัง)'!BG13</f>
        <v>-78578942.75</v>
      </c>
      <c r="L60" s="157">
        <f>'[2]8.ดัชนีทางการเงิน(เฝ้าระวัง)'!BG17</f>
        <v>12870899.68</v>
      </c>
      <c r="M60" s="314">
        <f t="shared" si="0"/>
        <v>3</v>
      </c>
      <c r="N60" s="158">
        <f t="shared" si="1"/>
        <v>1</v>
      </c>
      <c r="O60" s="158">
        <f t="shared" si="2"/>
        <v>2</v>
      </c>
      <c r="P60" s="158">
        <f t="shared" si="3"/>
        <v>12.2</v>
      </c>
      <c r="Q60" s="158">
        <f t="shared" si="4"/>
        <v>6</v>
      </c>
      <c r="R60" s="315">
        <f t="shared" si="5"/>
        <v>1170081.7890909091</v>
      </c>
      <c r="S60" s="315">
        <f t="shared" si="6"/>
        <v>-67.156794920337688</v>
      </c>
      <c r="T60" s="316" t="s">
        <v>464</v>
      </c>
      <c r="U60" s="108">
        <v>13</v>
      </c>
      <c r="V60" s="317">
        <v>13</v>
      </c>
      <c r="X60" s="318">
        <f t="shared" si="7"/>
        <v>14040981.469090909</v>
      </c>
    </row>
    <row r="61" spans="1:24">
      <c r="A61" s="310">
        <f t="shared" si="8"/>
        <v>58</v>
      </c>
      <c r="B61" s="311">
        <f>IF(D61="","",VLOOKUP($D61,[1]ID!$A$1:$R$965,5,0))</f>
        <v>8</v>
      </c>
      <c r="C61" s="311" t="str">
        <f>IF(D61="","",VLOOKUP($D61,[1]ID!$A$1:$R$965,9,0))</f>
        <v>หนองคาย</v>
      </c>
      <c r="D61" s="312" t="s">
        <v>297</v>
      </c>
      <c r="E61" s="311" t="str">
        <f>IF(D61="","",VLOOKUP($D61,[1]ID!$A$1:$R$965,3,0))</f>
        <v>สระใคร,รพช.</v>
      </c>
      <c r="F61" s="310">
        <v>30</v>
      </c>
      <c r="G61" s="313" t="s">
        <v>469</v>
      </c>
      <c r="H61" s="157">
        <f>'[2]8.ดัชนีทางการเงิน(เฝ้าระวัง)'!BH7</f>
        <v>2.0699999999999998</v>
      </c>
      <c r="I61" s="157">
        <f>'[2]8.ดัชนีทางการเงิน(เฝ้าระวัง)'!BH9</f>
        <v>1.89</v>
      </c>
      <c r="J61" s="157">
        <f>'[2]8.ดัชนีทางการเงิน(เฝ้าระวัง)'!BH11</f>
        <v>1.52</v>
      </c>
      <c r="K61" s="157">
        <f>'[2]8.ดัชนีทางการเงิน(เฝ้าระวัง)'!BH13</f>
        <v>15404770.33</v>
      </c>
      <c r="L61" s="157">
        <f>'[2]8.ดัชนีทางการเงิน(เฝ้าระวัง)'!BH17</f>
        <v>12846448.539999999</v>
      </c>
      <c r="M61" s="314">
        <f t="shared" si="0"/>
        <v>0</v>
      </c>
      <c r="N61" s="158">
        <f t="shared" si="1"/>
        <v>0</v>
      </c>
      <c r="O61" s="158">
        <f t="shared" si="2"/>
        <v>0</v>
      </c>
      <c r="P61" s="158" t="str">
        <f t="shared" si="3"/>
        <v/>
      </c>
      <c r="Q61" s="158">
        <f t="shared" si="4"/>
        <v>0</v>
      </c>
      <c r="R61" s="315">
        <f t="shared" si="5"/>
        <v>1167858.958181818</v>
      </c>
      <c r="S61" s="315">
        <f t="shared" si="6"/>
        <v>13.190608525179211</v>
      </c>
      <c r="T61" s="316" t="s">
        <v>466</v>
      </c>
      <c r="U61" s="108">
        <v>3</v>
      </c>
      <c r="V61" s="317">
        <v>2</v>
      </c>
      <c r="X61" s="318">
        <f t="shared" si="7"/>
        <v>14014307.498181816</v>
      </c>
    </row>
    <row r="62" spans="1:24">
      <c r="A62" s="310">
        <f t="shared" si="8"/>
        <v>59</v>
      </c>
      <c r="B62" s="311">
        <f>IF(D62="","",VLOOKUP($D62,[1]ID!$A$1:$R$965,5,0))</f>
        <v>8</v>
      </c>
      <c r="C62" s="311" t="str">
        <f>IF(D62="","",VLOOKUP($D62,[1]ID!$A$1:$R$965,9,0))</f>
        <v>หนองคาย</v>
      </c>
      <c r="D62" s="312" t="s">
        <v>298</v>
      </c>
      <c r="E62" s="311" t="str">
        <f>IF(D62="","",VLOOKUP($D62,[1]ID!$A$1:$R$965,3,0))</f>
        <v>โพธิ์ตาก,รพช.</v>
      </c>
      <c r="F62" s="310">
        <v>0</v>
      </c>
      <c r="G62" s="313" t="s">
        <v>465</v>
      </c>
      <c r="H62" s="157">
        <f>'[2]8.ดัชนีทางการเงิน(เฝ้าระวัง)'!BI7</f>
        <v>0.63</v>
      </c>
      <c r="I62" s="157">
        <f>'[2]8.ดัชนีทางการเงิน(เฝ้าระวัง)'!BI9</f>
        <v>0.55000000000000004</v>
      </c>
      <c r="J62" s="157">
        <f>'[2]8.ดัชนีทางการเงิน(เฝ้าระวัง)'!BI11</f>
        <v>0.33</v>
      </c>
      <c r="K62" s="157">
        <f>'[2]8.ดัชนีทางการเงิน(เฝ้าระวัง)'!BI13</f>
        <v>-6898100.6799999997</v>
      </c>
      <c r="L62" s="157">
        <f>'[2]8.ดัชนีทางการเงิน(เฝ้าระวัง)'!BI17</f>
        <v>-1995410.9</v>
      </c>
      <c r="M62" s="314">
        <f t="shared" si="0"/>
        <v>3</v>
      </c>
      <c r="N62" s="158">
        <f t="shared" si="1"/>
        <v>2</v>
      </c>
      <c r="O62" s="158">
        <f t="shared" si="2"/>
        <v>2</v>
      </c>
      <c r="P62" s="158" t="str">
        <f t="shared" si="3"/>
        <v/>
      </c>
      <c r="Q62" s="158">
        <f t="shared" si="4"/>
        <v>7</v>
      </c>
      <c r="R62" s="315">
        <f t="shared" si="5"/>
        <v>-181400.99090909091</v>
      </c>
      <c r="S62" s="315">
        <f t="shared" si="6"/>
        <v>38.026808152646652</v>
      </c>
      <c r="T62" s="316" t="s">
        <v>466</v>
      </c>
      <c r="U62" s="108">
        <v>2</v>
      </c>
      <c r="V62" s="317">
        <v>1</v>
      </c>
      <c r="X62" s="318">
        <f t="shared" si="7"/>
        <v>-2176811.8909090906</v>
      </c>
    </row>
    <row r="63" spans="1:24">
      <c r="A63" s="310">
        <f t="shared" si="8"/>
        <v>60</v>
      </c>
      <c r="B63" s="311">
        <f>IF(D63="","",VLOOKUP($D63,[1]ID!$A$1:$R$965,5,0))</f>
        <v>8</v>
      </c>
      <c r="C63" s="311" t="str">
        <f>IF(D63="","",VLOOKUP($D63,[1]ID!$A$1:$R$965,9,0))</f>
        <v>หนองคาย</v>
      </c>
      <c r="D63" s="312" t="s">
        <v>299</v>
      </c>
      <c r="E63" s="311" t="str">
        <f>IF(D63="","",VLOOKUP($D63,[1]ID!$A$1:$R$965,3,0))</f>
        <v>เฝ้าไร่,รพช.</v>
      </c>
      <c r="F63" s="310">
        <v>30</v>
      </c>
      <c r="G63" s="313" t="s">
        <v>476</v>
      </c>
      <c r="H63" s="157">
        <f>'[2]8.ดัชนีทางการเงิน(เฝ้าระวัง)'!BJ7</f>
        <v>1.28</v>
      </c>
      <c r="I63" s="157">
        <f>'[2]8.ดัชนีทางการเงิน(เฝ้าระวัง)'!BJ9</f>
        <v>1.1399999999999999</v>
      </c>
      <c r="J63" s="157">
        <f>'[2]8.ดัชนีทางการเงิน(เฝ้าระวัง)'!BJ11</f>
        <v>1.02</v>
      </c>
      <c r="K63" s="157">
        <f>'[2]8.ดัชนีทางการเงิน(เฝ้าระวัง)'!BJ13</f>
        <v>10240989.85</v>
      </c>
      <c r="L63" s="157">
        <f>'[2]8.ดัชนีทางการเงิน(เฝ้าระวัง)'!BJ17</f>
        <v>4640136.26</v>
      </c>
      <c r="M63" s="314">
        <f t="shared" si="0"/>
        <v>1</v>
      </c>
      <c r="N63" s="158">
        <f t="shared" si="1"/>
        <v>0</v>
      </c>
      <c r="O63" s="158">
        <f t="shared" si="2"/>
        <v>0</v>
      </c>
      <c r="P63" s="158" t="str">
        <f t="shared" si="3"/>
        <v/>
      </c>
      <c r="Q63" s="158">
        <f t="shared" si="4"/>
        <v>1</v>
      </c>
      <c r="R63" s="315">
        <f t="shared" si="5"/>
        <v>421830.56909090909</v>
      </c>
      <c r="S63" s="315">
        <f t="shared" si="6"/>
        <v>24.277495753971671</v>
      </c>
      <c r="T63" s="316" t="s">
        <v>466</v>
      </c>
      <c r="U63" s="108">
        <v>4</v>
      </c>
      <c r="V63" s="317">
        <v>3</v>
      </c>
      <c r="X63" s="318">
        <f t="shared" si="7"/>
        <v>5061966.8290909091</v>
      </c>
    </row>
    <row r="64" spans="1:24">
      <c r="A64" s="310">
        <f t="shared" si="8"/>
        <v>61</v>
      </c>
      <c r="B64" s="311">
        <f>IF(D64="","",VLOOKUP($D64,[1]ID!$A$1:$R$965,5,0))</f>
        <v>8</v>
      </c>
      <c r="C64" s="311" t="str">
        <f>IF(D64="","",VLOOKUP($D64,[1]ID!$A$1:$R$965,9,0))</f>
        <v>หนองคาย</v>
      </c>
      <c r="D64" s="312" t="s">
        <v>300</v>
      </c>
      <c r="E64" s="311" t="str">
        <f>IF(D64="","",VLOOKUP($D64,[1]ID!$A$1:$R$965,3,0))</f>
        <v>รัตนวาปี,รพช.</v>
      </c>
      <c r="F64" s="310">
        <v>30</v>
      </c>
      <c r="G64" s="313" t="s">
        <v>476</v>
      </c>
      <c r="H64" s="157">
        <f>'[2]8.ดัชนีทางการเงิน(เฝ้าระวัง)'!BK7</f>
        <v>1.22</v>
      </c>
      <c r="I64" s="157">
        <f>'[2]8.ดัชนีทางการเงิน(เฝ้าระวัง)'!BK9</f>
        <v>1.07</v>
      </c>
      <c r="J64" s="157">
        <f>'[2]8.ดัชนีทางการเงิน(เฝ้าระวัง)'!BK11</f>
        <v>0.78</v>
      </c>
      <c r="K64" s="157">
        <f>'[2]8.ดัชนีทางการเงิน(เฝ้าระวัง)'!BK13</f>
        <v>3615709.04</v>
      </c>
      <c r="L64" s="157">
        <f>'[2]8.ดัชนีทางการเงิน(เฝ้าระวัง)'!BK17</f>
        <v>3264458.04</v>
      </c>
      <c r="M64" s="314">
        <f t="shared" si="0"/>
        <v>2</v>
      </c>
      <c r="N64" s="158">
        <f t="shared" si="1"/>
        <v>0</v>
      </c>
      <c r="O64" s="158">
        <f t="shared" si="2"/>
        <v>0</v>
      </c>
      <c r="P64" s="158" t="str">
        <f t="shared" si="3"/>
        <v/>
      </c>
      <c r="Q64" s="158">
        <f t="shared" si="4"/>
        <v>2</v>
      </c>
      <c r="R64" s="315">
        <f t="shared" si="5"/>
        <v>296768.91272727272</v>
      </c>
      <c r="S64" s="315">
        <f t="shared" si="6"/>
        <v>12.183584212955607</v>
      </c>
      <c r="T64" s="316" t="s">
        <v>466</v>
      </c>
      <c r="U64" s="108">
        <v>4</v>
      </c>
      <c r="V64" s="317">
        <v>3</v>
      </c>
      <c r="X64" s="318">
        <f t="shared" si="7"/>
        <v>3561226.9527272726</v>
      </c>
    </row>
    <row r="65" spans="1:24">
      <c r="A65" s="310">
        <f t="shared" si="8"/>
        <v>62</v>
      </c>
      <c r="B65" s="311">
        <f>IF(D65="","",VLOOKUP($D65,[1]ID!$A$1:$R$965,5,0))</f>
        <v>8</v>
      </c>
      <c r="C65" s="311" t="str">
        <f>IF(D65="","",VLOOKUP($D65,[1]ID!$A$1:$R$965,9,0))</f>
        <v>หนองบัวลำภู</v>
      </c>
      <c r="D65" s="312" t="s">
        <v>301</v>
      </c>
      <c r="E65" s="311" t="str">
        <f>IF(D65="","",VLOOKUP($D65,[1]ID!$A$1:$R$965,3,0))</f>
        <v>หนองบัวลำภู,รพท.</v>
      </c>
      <c r="F65" s="310">
        <v>323</v>
      </c>
      <c r="G65" s="313" t="s">
        <v>467</v>
      </c>
      <c r="H65" s="157">
        <f>'[2]8.ดัชนีทางการเงิน(เฝ้าระวัง)'!BL7</f>
        <v>1.47</v>
      </c>
      <c r="I65" s="157">
        <f>'[2]8.ดัชนีทางการเงิน(เฝ้าระวัง)'!BL9</f>
        <v>1.25</v>
      </c>
      <c r="J65" s="157">
        <f>'[2]8.ดัชนีทางการเงิน(เฝ้าระวัง)'!BL11</f>
        <v>0.64</v>
      </c>
      <c r="K65" s="157">
        <f>'[2]8.ดัชนีทางการเงิน(เฝ้าระวัง)'!BL13</f>
        <v>77125307.459999993</v>
      </c>
      <c r="L65" s="157">
        <f>'[2]8.ดัชนีทางการเงิน(เฝ้าระวัง)'!BL17</f>
        <v>17733317.440000001</v>
      </c>
      <c r="M65" s="314">
        <f t="shared" si="0"/>
        <v>2</v>
      </c>
      <c r="N65" s="158">
        <f t="shared" si="1"/>
        <v>0</v>
      </c>
      <c r="O65" s="158">
        <f t="shared" si="2"/>
        <v>0</v>
      </c>
      <c r="P65" s="158" t="str">
        <f t="shared" si="3"/>
        <v/>
      </c>
      <c r="Q65" s="158">
        <f t="shared" si="4"/>
        <v>2</v>
      </c>
      <c r="R65" s="315">
        <f t="shared" si="5"/>
        <v>1612119.7672727273</v>
      </c>
      <c r="S65" s="315">
        <f t="shared" si="6"/>
        <v>47.840929083374029</v>
      </c>
      <c r="T65" s="316" t="s">
        <v>457</v>
      </c>
      <c r="U65" s="108">
        <v>16</v>
      </c>
      <c r="V65" s="317">
        <v>13</v>
      </c>
      <c r="X65" s="318">
        <f t="shared" si="7"/>
        <v>19345437.207272727</v>
      </c>
    </row>
    <row r="66" spans="1:24">
      <c r="A66" s="310">
        <f t="shared" si="8"/>
        <v>63</v>
      </c>
      <c r="B66" s="311">
        <f>IF(D66="","",VLOOKUP($D66,[1]ID!$A$1:$R$965,5,0))</f>
        <v>8</v>
      </c>
      <c r="C66" s="311" t="str">
        <f>IF(D66="","",VLOOKUP($D66,[1]ID!$A$1:$R$965,9,0))</f>
        <v>หนองบัวลำภู</v>
      </c>
      <c r="D66" s="312" t="s">
        <v>302</v>
      </c>
      <c r="E66" s="311" t="str">
        <f>IF(D66="","",VLOOKUP($D66,[1]ID!$A$1:$R$965,3,0))</f>
        <v>นากลาง,รพช.</v>
      </c>
      <c r="F66" s="310">
        <v>80</v>
      </c>
      <c r="G66" s="313" t="s">
        <v>461</v>
      </c>
      <c r="H66" s="157">
        <f>'[2]8.ดัชนีทางการเงิน(เฝ้าระวัง)'!BM7</f>
        <v>0.92</v>
      </c>
      <c r="I66" s="157">
        <f>'[2]8.ดัชนีทางการเงิน(เฝ้าระวัง)'!BM9</f>
        <v>0.78</v>
      </c>
      <c r="J66" s="157">
        <f>'[2]8.ดัชนีทางการเงิน(เฝ้าระวัง)'!BM11</f>
        <v>0.55000000000000004</v>
      </c>
      <c r="K66" s="157">
        <f>'[2]8.ดัชนีทางการเงิน(เฝ้าระวัง)'!BM13</f>
        <v>-3716183.72</v>
      </c>
      <c r="L66" s="157">
        <f>'[2]8.ดัชนีทางการเงิน(เฝ้าระวัง)'!BM17</f>
        <v>3648153.98</v>
      </c>
      <c r="M66" s="314">
        <f t="shared" si="0"/>
        <v>3</v>
      </c>
      <c r="N66" s="158">
        <f t="shared" si="1"/>
        <v>1</v>
      </c>
      <c r="O66" s="158">
        <f t="shared" si="2"/>
        <v>2</v>
      </c>
      <c r="P66" s="158">
        <f t="shared" si="3"/>
        <v>2</v>
      </c>
      <c r="Q66" s="158">
        <f t="shared" si="4"/>
        <v>6</v>
      </c>
      <c r="R66" s="315">
        <f t="shared" si="5"/>
        <v>331650.36181818182</v>
      </c>
      <c r="S66" s="315">
        <f t="shared" si="6"/>
        <v>-11.205124877980069</v>
      </c>
      <c r="T66" s="316" t="s">
        <v>462</v>
      </c>
      <c r="U66" s="108">
        <v>10</v>
      </c>
      <c r="V66" s="317">
        <v>9</v>
      </c>
      <c r="X66" s="318">
        <f t="shared" si="7"/>
        <v>3979804.3418181818</v>
      </c>
    </row>
    <row r="67" spans="1:24">
      <c r="A67" s="310">
        <f t="shared" si="8"/>
        <v>64</v>
      </c>
      <c r="B67" s="311">
        <f>IF(D67="","",VLOOKUP($D67,[1]ID!$A$1:$R$965,5,0))</f>
        <v>8</v>
      </c>
      <c r="C67" s="311" t="str">
        <f>IF(D67="","",VLOOKUP($D67,[1]ID!$A$1:$R$965,9,0))</f>
        <v>หนองบัวลำภู</v>
      </c>
      <c r="D67" s="312" t="s">
        <v>303</v>
      </c>
      <c r="E67" s="311" t="str">
        <f>IF(D67="","",VLOOKUP($D67,[1]ID!$A$1:$R$965,3,0))</f>
        <v>โนนสัง,รพช.</v>
      </c>
      <c r="F67" s="310">
        <v>35</v>
      </c>
      <c r="G67" s="313" t="s">
        <v>458</v>
      </c>
      <c r="H67" s="157">
        <f>'[2]8.ดัชนีทางการเงิน(เฝ้าระวัง)'!BN7</f>
        <v>0.96</v>
      </c>
      <c r="I67" s="157">
        <f>'[2]8.ดัชนีทางการเงิน(เฝ้าระวัง)'!BN9</f>
        <v>0.81</v>
      </c>
      <c r="J67" s="157">
        <f>'[2]8.ดัชนีทางการเงิน(เฝ้าระวัง)'!BN11</f>
        <v>0.62</v>
      </c>
      <c r="K67" s="157">
        <f>'[2]8.ดัชนีทางการเงิน(เฝ้าระวัง)'!BN13</f>
        <v>-1700599.07</v>
      </c>
      <c r="L67" s="157">
        <f>'[2]8.ดัชนีทางการเงิน(เฝ้าระวัง)'!BN17</f>
        <v>4716957.82</v>
      </c>
      <c r="M67" s="314">
        <f t="shared" si="0"/>
        <v>3</v>
      </c>
      <c r="N67" s="158">
        <f t="shared" si="1"/>
        <v>1</v>
      </c>
      <c r="O67" s="158">
        <f t="shared" si="2"/>
        <v>1</v>
      </c>
      <c r="P67" s="158">
        <f t="shared" si="3"/>
        <v>0.7</v>
      </c>
      <c r="Q67" s="158">
        <f t="shared" si="4"/>
        <v>5</v>
      </c>
      <c r="R67" s="315">
        <f t="shared" si="5"/>
        <v>428814.34727272729</v>
      </c>
      <c r="S67" s="315">
        <f t="shared" si="6"/>
        <v>-3.9658166309403207</v>
      </c>
      <c r="T67" s="316" t="s">
        <v>459</v>
      </c>
      <c r="U67" s="108">
        <v>6</v>
      </c>
      <c r="V67" s="317">
        <v>7</v>
      </c>
      <c r="X67" s="318">
        <f t="shared" si="7"/>
        <v>5145772.1672727279</v>
      </c>
    </row>
    <row r="68" spans="1:24">
      <c r="A68" s="310">
        <f t="shared" si="8"/>
        <v>65</v>
      </c>
      <c r="B68" s="311">
        <f>IF(D68="","",VLOOKUP($D68,[1]ID!$A$1:$R$965,5,0))</f>
        <v>8</v>
      </c>
      <c r="C68" s="311" t="str">
        <f>IF(D68="","",VLOOKUP($D68,[1]ID!$A$1:$R$965,9,0))</f>
        <v>หนองบัวลำภู</v>
      </c>
      <c r="D68" s="312" t="s">
        <v>304</v>
      </c>
      <c r="E68" s="311" t="str">
        <f>IF(D68="","",VLOOKUP($D68,[1]ID!$A$1:$R$965,3,0))</f>
        <v>ศรีบุญเรือง,รพช.</v>
      </c>
      <c r="F68" s="310">
        <v>90</v>
      </c>
      <c r="G68" s="313" t="s">
        <v>461</v>
      </c>
      <c r="H68" s="157">
        <f>'[2]8.ดัชนีทางการเงิน(เฝ้าระวัง)'!BO7</f>
        <v>1</v>
      </c>
      <c r="I68" s="157">
        <f>'[2]8.ดัชนีทางการเงิน(เฝ้าระวัง)'!BO9</f>
        <v>0.78</v>
      </c>
      <c r="J68" s="157">
        <f>'[2]8.ดัชนีทางการเงิน(เฝ้าระวัง)'!BO11</f>
        <v>0.48</v>
      </c>
      <c r="K68" s="157">
        <f>'[2]8.ดัชนีทางการเงิน(เฝ้าระวัง)'!BO13</f>
        <v>-198051.51</v>
      </c>
      <c r="L68" s="157">
        <f>'[2]8.ดัชนีทางการเงิน(เฝ้าระวัง)'!BO17</f>
        <v>13451466.289999999</v>
      </c>
      <c r="M68" s="314">
        <f t="shared" si="0"/>
        <v>3</v>
      </c>
      <c r="N68" s="158">
        <f t="shared" si="1"/>
        <v>1</v>
      </c>
      <c r="O68" s="158">
        <f t="shared" si="2"/>
        <v>0</v>
      </c>
      <c r="P68" s="158">
        <f t="shared" si="3"/>
        <v>0</v>
      </c>
      <c r="Q68" s="158">
        <f t="shared" si="4"/>
        <v>4</v>
      </c>
      <c r="R68" s="315">
        <f t="shared" si="5"/>
        <v>1222860.5718181818</v>
      </c>
      <c r="S68" s="315">
        <f t="shared" si="6"/>
        <v>-0.1619575563758113</v>
      </c>
      <c r="T68" s="316" t="s">
        <v>462</v>
      </c>
      <c r="U68" s="108">
        <v>10</v>
      </c>
      <c r="V68" s="317">
        <v>11</v>
      </c>
      <c r="X68" s="318">
        <f t="shared" si="7"/>
        <v>14674326.861818181</v>
      </c>
    </row>
    <row r="69" spans="1:24">
      <c r="A69" s="310">
        <f t="shared" si="8"/>
        <v>66</v>
      </c>
      <c r="B69" s="311">
        <f>IF(D69="","",VLOOKUP($D69,[1]ID!$A$1:$R$965,5,0))</f>
        <v>8</v>
      </c>
      <c r="C69" s="311" t="str">
        <f>IF(D69="","",VLOOKUP($D69,[1]ID!$A$1:$R$965,9,0))</f>
        <v>หนองบัวลำภู</v>
      </c>
      <c r="D69" s="312" t="s">
        <v>305</v>
      </c>
      <c r="E69" s="311" t="str">
        <f>IF(D69="","",VLOOKUP($D69,[1]ID!$A$1:$R$965,3,0))</f>
        <v>สุวรรณคูหา,รพช.</v>
      </c>
      <c r="F69" s="310">
        <v>51</v>
      </c>
      <c r="G69" s="313" t="s">
        <v>458</v>
      </c>
      <c r="H69" s="157">
        <f>'[2]8.ดัชนีทางการเงิน(เฝ้าระวัง)'!BP7</f>
        <v>1.1499999999999999</v>
      </c>
      <c r="I69" s="157">
        <f>'[2]8.ดัชนีทางการเงิน(เฝ้าระวัง)'!BP9</f>
        <v>0.79</v>
      </c>
      <c r="J69" s="157">
        <f>'[2]8.ดัชนีทางการเงิน(เฝ้าระวัง)'!BP11</f>
        <v>0.49</v>
      </c>
      <c r="K69" s="157">
        <f>'[2]8.ดัชนีทางการเงิน(เฝ้าระวัง)'!BP13</f>
        <v>3978072.56</v>
      </c>
      <c r="L69" s="157">
        <f>'[2]8.ดัชนีทางการเงิน(เฝ้าระวัง)'!BP17</f>
        <v>2375008.29</v>
      </c>
      <c r="M69" s="314">
        <f t="shared" ref="M69:M91" si="9">(IF(H69&lt;1.5,1,0))+(IF(I69&lt;1,1,0))+(IF(J69&lt;0.8,1,0))</f>
        <v>3</v>
      </c>
      <c r="N69" s="158">
        <f t="shared" ref="N69:N91" si="10">IF(L69&lt;0,1,0)+IF(K69&lt;0,1,0)</f>
        <v>0</v>
      </c>
      <c r="O69" s="158">
        <f t="shared" ref="O69:O90" si="11">IF(AND(L69&lt;0,K69&lt;0),2,IF(AND(L69&gt;0,K69&gt;0),0,IF(AND(K69&lt;0,L69&gt;0),IF(ABS((K69/(L69/11)))&lt;3,0,IF(ABS((K69/(L69/11)))&gt;6,2,1)),IF(AND(K69&gt;0,L69&lt;0),IF(ABS((K69/(L69/11)))&lt;3,2,IF(ABS((K69/(L69/11)))&gt;6,0,1))))))</f>
        <v>0</v>
      </c>
      <c r="P69" s="158" t="str">
        <f t="shared" ref="P69:P91" si="12">IF(AND(K69&gt;0,L69&gt;0),"",IF(AND(K69&lt;0,L69&lt;0),"",TRUNC(ABS(K69/(L69/2)),1)))</f>
        <v/>
      </c>
      <c r="Q69" s="158">
        <f t="shared" ref="Q69:Q91" si="13">+M69+N69+O69</f>
        <v>3</v>
      </c>
      <c r="R69" s="315">
        <f t="shared" ref="R69:R91" si="14">L69/11</f>
        <v>215909.84454545454</v>
      </c>
      <c r="S69" s="315">
        <f t="shared" ref="S69:S91" si="15">K69/R69</f>
        <v>18.424692808124892</v>
      </c>
      <c r="T69" s="316" t="s">
        <v>459</v>
      </c>
      <c r="U69" s="108">
        <v>6</v>
      </c>
      <c r="V69" s="317">
        <v>8</v>
      </c>
      <c r="X69" s="318">
        <f t="shared" ref="X69:X91" si="16">L69+R69</f>
        <v>2590918.1345454548</v>
      </c>
    </row>
    <row r="70" spans="1:24">
      <c r="A70" s="310">
        <f t="shared" ref="A70:A91" si="17">IF(D70="","",A69+1)</f>
        <v>67</v>
      </c>
      <c r="B70" s="311">
        <f>IF(D70="","",VLOOKUP($D70,[1]ID!$A$1:$R$965,5,0))</f>
        <v>8</v>
      </c>
      <c r="C70" s="311" t="str">
        <f>IF(D70="","",VLOOKUP($D70,[1]ID!$A$1:$R$965,9,0))</f>
        <v>หนองบัวลำภู</v>
      </c>
      <c r="D70" s="312" t="s">
        <v>306</v>
      </c>
      <c r="E70" s="311" t="str">
        <f>IF(D70="","",VLOOKUP($D70,[1]ID!$A$1:$R$965,3,0))</f>
        <v>นาวัง เฉลิมพระเกียรติ 80 พรรษา,รพช.</v>
      </c>
      <c r="F70" s="310">
        <v>40</v>
      </c>
      <c r="G70" s="313" t="s">
        <v>460</v>
      </c>
      <c r="H70" s="157">
        <f>'[2]8.ดัชนีทางการเงิน(เฝ้าระวัง)'!BQ7</f>
        <v>0.95</v>
      </c>
      <c r="I70" s="157">
        <f>'[2]8.ดัชนีทางการเงิน(เฝ้าระวัง)'!BQ9</f>
        <v>0.73</v>
      </c>
      <c r="J70" s="157">
        <f>'[2]8.ดัชนีทางการเงิน(เฝ้าระวัง)'!BQ11</f>
        <v>0.48</v>
      </c>
      <c r="K70" s="157">
        <f>'[2]8.ดัชนีทางการเงิน(เฝ้าระวัง)'!BQ13</f>
        <v>-1782835.24</v>
      </c>
      <c r="L70" s="157">
        <f>'[2]8.ดัชนีทางการเงิน(เฝ้าระวัง)'!BQ17</f>
        <v>11612122.83</v>
      </c>
      <c r="M70" s="314">
        <f t="shared" si="9"/>
        <v>3</v>
      </c>
      <c r="N70" s="158">
        <f t="shared" si="10"/>
        <v>1</v>
      </c>
      <c r="O70" s="158">
        <f t="shared" si="11"/>
        <v>0</v>
      </c>
      <c r="P70" s="158">
        <f t="shared" si="12"/>
        <v>0.3</v>
      </c>
      <c r="Q70" s="158">
        <f t="shared" si="13"/>
        <v>4</v>
      </c>
      <c r="R70" s="315">
        <f t="shared" si="14"/>
        <v>1055647.53</v>
      </c>
      <c r="S70" s="315">
        <f t="shared" si="15"/>
        <v>-1.6888546501880224</v>
      </c>
      <c r="T70" s="316" t="s">
        <v>459</v>
      </c>
      <c r="U70" s="108">
        <v>5</v>
      </c>
      <c r="V70" s="317">
        <v>6</v>
      </c>
      <c r="X70" s="318">
        <f t="shared" si="16"/>
        <v>12667770.359999999</v>
      </c>
    </row>
    <row r="71" spans="1:24">
      <c r="A71" s="310">
        <f t="shared" si="17"/>
        <v>68</v>
      </c>
      <c r="B71" s="311">
        <f>IF(D71="","",VLOOKUP($D71,[1]ID!$A$1:$R$965,5,0))</f>
        <v>8</v>
      </c>
      <c r="C71" s="311" t="str">
        <f>IF(D71="","",VLOOKUP($D71,[1]ID!$A$1:$R$965,9,0))</f>
        <v>อุดรธานี</v>
      </c>
      <c r="D71" s="312" t="s">
        <v>308</v>
      </c>
      <c r="E71" s="311" t="str">
        <f>IF(D71="","",VLOOKUP($D71,[1]ID!$A$1:$R$965,3,0))</f>
        <v>อุดรธานี,รพศ.</v>
      </c>
      <c r="F71" s="310">
        <v>1022</v>
      </c>
      <c r="G71" s="313" t="s">
        <v>477</v>
      </c>
      <c r="H71" s="157">
        <f>'[2]8.ดัชนีทางการเงิน(เฝ้าระวัง)'!BR7</f>
        <v>3.29</v>
      </c>
      <c r="I71" s="157">
        <f>'[2]8.ดัชนีทางการเงิน(เฝ้าระวัง)'!BR9</f>
        <v>2.81</v>
      </c>
      <c r="J71" s="157">
        <f>'[2]8.ดัชนีทางการเงิน(เฝ้าระวัง)'!BR11</f>
        <v>1.4</v>
      </c>
      <c r="K71" s="157">
        <f>'[2]8.ดัชนีทางการเงิน(เฝ้าระวัง)'!BR13</f>
        <v>1001844109.47</v>
      </c>
      <c r="L71" s="157">
        <f>'[2]8.ดัชนีทางการเงิน(เฝ้าระวัง)'!BR17</f>
        <v>-13470882.369999999</v>
      </c>
      <c r="M71" s="314">
        <f t="shared" si="9"/>
        <v>0</v>
      </c>
      <c r="N71" s="158">
        <f t="shared" si="10"/>
        <v>1</v>
      </c>
      <c r="O71" s="158">
        <f t="shared" si="11"/>
        <v>0</v>
      </c>
      <c r="P71" s="158">
        <f t="shared" si="12"/>
        <v>148.69999999999999</v>
      </c>
      <c r="Q71" s="158">
        <f t="shared" si="13"/>
        <v>1</v>
      </c>
      <c r="R71" s="315">
        <f t="shared" si="14"/>
        <v>-1224625.67</v>
      </c>
      <c r="S71" s="315">
        <f t="shared" si="15"/>
        <v>-818.08191189557544</v>
      </c>
      <c r="T71" s="316" t="s">
        <v>471</v>
      </c>
      <c r="U71" s="108">
        <v>20</v>
      </c>
      <c r="V71" s="317">
        <v>14</v>
      </c>
      <c r="X71" s="318">
        <f t="shared" si="16"/>
        <v>-14695508.039999999</v>
      </c>
    </row>
    <row r="72" spans="1:24">
      <c r="A72" s="310">
        <f t="shared" si="17"/>
        <v>69</v>
      </c>
      <c r="B72" s="311">
        <f>IF(D72="","",VLOOKUP($D72,[1]ID!$A$1:$R$965,5,0))</f>
        <v>8</v>
      </c>
      <c r="C72" s="311" t="str">
        <f>IF(D72="","",VLOOKUP($D72,[1]ID!$A$1:$R$965,9,0))</f>
        <v>อุดรธานี</v>
      </c>
      <c r="D72" s="312" t="s">
        <v>309</v>
      </c>
      <c r="E72" s="311" t="str">
        <f>IF(D72="","",VLOOKUP($D72,[1]ID!$A$1:$R$965,3,0))</f>
        <v>กุดจับ,รพช.</v>
      </c>
      <c r="F72" s="310">
        <v>35</v>
      </c>
      <c r="G72" s="313" t="s">
        <v>458</v>
      </c>
      <c r="H72" s="157">
        <f>'[2]8.ดัชนีทางการเงิน(เฝ้าระวัง)'!BS7</f>
        <v>1.01</v>
      </c>
      <c r="I72" s="157">
        <f>'[2]8.ดัชนีทางการเงิน(เฝ้าระวัง)'!BS9</f>
        <v>0.84</v>
      </c>
      <c r="J72" s="157">
        <f>'[2]8.ดัชนีทางการเงิน(เฝ้าระวัง)'!BS11</f>
        <v>0.64</v>
      </c>
      <c r="K72" s="157">
        <f>'[2]8.ดัชนีทางการเงิน(เฝ้าระวัง)'!BS13</f>
        <v>207459.9</v>
      </c>
      <c r="L72" s="157">
        <f>'[2]8.ดัชนีทางการเงิน(เฝ้าระวัง)'!BS17</f>
        <v>-958778.01</v>
      </c>
      <c r="M72" s="314">
        <f t="shared" si="9"/>
        <v>3</v>
      </c>
      <c r="N72" s="158">
        <f t="shared" si="10"/>
        <v>1</v>
      </c>
      <c r="O72" s="158">
        <f t="shared" si="11"/>
        <v>2</v>
      </c>
      <c r="P72" s="158">
        <f t="shared" si="12"/>
        <v>0.4</v>
      </c>
      <c r="Q72" s="158">
        <f t="shared" si="13"/>
        <v>6</v>
      </c>
      <c r="R72" s="315">
        <f t="shared" si="14"/>
        <v>-87161.637272727268</v>
      </c>
      <c r="S72" s="315">
        <f t="shared" si="15"/>
        <v>-2.380174426403459</v>
      </c>
      <c r="T72" s="316" t="s">
        <v>459</v>
      </c>
      <c r="U72" s="108">
        <v>6</v>
      </c>
      <c r="V72" s="317">
        <v>8</v>
      </c>
      <c r="X72" s="318">
        <f t="shared" si="16"/>
        <v>-1045939.6472727272</v>
      </c>
    </row>
    <row r="73" spans="1:24">
      <c r="A73" s="310">
        <f t="shared" si="17"/>
        <v>70</v>
      </c>
      <c r="B73" s="311">
        <f>IF(D73="","",VLOOKUP($D73,[1]ID!$A$1:$R$965,5,0))</f>
        <v>8</v>
      </c>
      <c r="C73" s="311" t="str">
        <f>IF(D73="","",VLOOKUP($D73,[1]ID!$A$1:$R$965,9,0))</f>
        <v>อุดรธานี</v>
      </c>
      <c r="D73" s="312" t="s">
        <v>310</v>
      </c>
      <c r="E73" s="311" t="str">
        <f>IF(D73="","",VLOOKUP($D73,[1]ID!$A$1:$R$965,3,0))</f>
        <v>หนองวัวซอ,รพช.</v>
      </c>
      <c r="F73" s="310">
        <v>42</v>
      </c>
      <c r="G73" s="313" t="s">
        <v>458</v>
      </c>
      <c r="H73" s="157">
        <f>'[2]8.ดัชนีทางการเงิน(เฝ้าระวัง)'!BT7</f>
        <v>1.1100000000000001</v>
      </c>
      <c r="I73" s="157">
        <f>'[2]8.ดัชนีทางการเงิน(เฝ้าระวัง)'!BT9</f>
        <v>0.92</v>
      </c>
      <c r="J73" s="157">
        <f>'[2]8.ดัชนีทางการเงิน(เฝ้าระวัง)'!BT11</f>
        <v>0.57999999999999996</v>
      </c>
      <c r="K73" s="157">
        <f>'[2]8.ดัชนีทางการเงิน(เฝ้าระวัง)'!BT13</f>
        <v>2719150.46</v>
      </c>
      <c r="L73" s="157">
        <f>'[2]8.ดัชนีทางการเงิน(เฝ้าระวัง)'!BT17</f>
        <v>2122510.66</v>
      </c>
      <c r="M73" s="314">
        <f t="shared" si="9"/>
        <v>3</v>
      </c>
      <c r="N73" s="158">
        <f t="shared" si="10"/>
        <v>0</v>
      </c>
      <c r="O73" s="158">
        <f t="shared" si="11"/>
        <v>0</v>
      </c>
      <c r="P73" s="158" t="str">
        <f t="shared" si="12"/>
        <v/>
      </c>
      <c r="Q73" s="158">
        <f t="shared" si="13"/>
        <v>3</v>
      </c>
      <c r="R73" s="315">
        <f t="shared" si="14"/>
        <v>192955.51454545456</v>
      </c>
      <c r="S73" s="315">
        <f t="shared" si="15"/>
        <v>14.09211064221463</v>
      </c>
      <c r="T73" s="316" t="s">
        <v>459</v>
      </c>
      <c r="U73" s="108">
        <v>6</v>
      </c>
      <c r="V73" s="317">
        <v>8</v>
      </c>
      <c r="X73" s="318">
        <f t="shared" si="16"/>
        <v>2315466.1745454548</v>
      </c>
    </row>
    <row r="74" spans="1:24">
      <c r="A74" s="310">
        <f t="shared" si="17"/>
        <v>71</v>
      </c>
      <c r="B74" s="311">
        <f>IF(D74="","",VLOOKUP($D74,[1]ID!$A$1:$R$965,5,0))</f>
        <v>8</v>
      </c>
      <c r="C74" s="311" t="str">
        <f>IF(D74="","",VLOOKUP($D74,[1]ID!$A$1:$R$965,9,0))</f>
        <v>อุดรธานี</v>
      </c>
      <c r="D74" s="312" t="s">
        <v>311</v>
      </c>
      <c r="E74" s="311" t="str">
        <f>IF(D74="","",VLOOKUP($D74,[1]ID!$A$1:$R$965,3,0))</f>
        <v>กุมภวาปี,รพท.</v>
      </c>
      <c r="F74" s="310">
        <v>180</v>
      </c>
      <c r="G74" s="313" t="s">
        <v>473</v>
      </c>
      <c r="H74" s="157">
        <f>'[2]8.ดัชนีทางการเงิน(เฝ้าระวัง)'!BU7</f>
        <v>0.99</v>
      </c>
      <c r="I74" s="157">
        <f>'[2]8.ดัชนีทางการเงิน(เฝ้าระวัง)'!BU9</f>
        <v>0.75</v>
      </c>
      <c r="J74" s="157">
        <f>'[2]8.ดัชนีทางการเงิน(เฝ้าระวัง)'!BU11</f>
        <v>0.24</v>
      </c>
      <c r="K74" s="157">
        <f>'[2]8.ดัชนีทางการเงิน(เฝ้าระวัง)'!BU13</f>
        <v>-778575.26</v>
      </c>
      <c r="L74" s="157">
        <f>'[2]8.ดัชนีทางการเงิน(เฝ้าระวัง)'!BU17</f>
        <v>26636719.719999999</v>
      </c>
      <c r="M74" s="314">
        <f t="shared" si="9"/>
        <v>3</v>
      </c>
      <c r="N74" s="158">
        <f t="shared" si="10"/>
        <v>1</v>
      </c>
      <c r="O74" s="158">
        <f t="shared" si="11"/>
        <v>0</v>
      </c>
      <c r="P74" s="158">
        <f t="shared" si="12"/>
        <v>0</v>
      </c>
      <c r="Q74" s="158">
        <f t="shared" si="13"/>
        <v>4</v>
      </c>
      <c r="R74" s="315">
        <f t="shared" si="14"/>
        <v>2421519.9745454546</v>
      </c>
      <c r="S74" s="315">
        <f t="shared" si="15"/>
        <v>-0.32152336886923549</v>
      </c>
      <c r="T74" s="316" t="s">
        <v>474</v>
      </c>
      <c r="U74" s="108">
        <v>14</v>
      </c>
      <c r="V74" s="317">
        <v>12</v>
      </c>
      <c r="X74" s="318">
        <f t="shared" si="16"/>
        <v>29058239.694545455</v>
      </c>
    </row>
    <row r="75" spans="1:24">
      <c r="A75" s="310">
        <f t="shared" si="17"/>
        <v>72</v>
      </c>
      <c r="B75" s="311">
        <f>IF(D75="","",VLOOKUP($D75,[1]ID!$A$1:$R$965,5,0))</f>
        <v>8</v>
      </c>
      <c r="C75" s="311" t="str">
        <f>IF(D75="","",VLOOKUP($D75,[1]ID!$A$1:$R$965,9,0))</f>
        <v>อุดรธานี</v>
      </c>
      <c r="D75" s="312" t="s">
        <v>312</v>
      </c>
      <c r="E75" s="311" t="str">
        <f>IF(D75="","",VLOOKUP($D75,[1]ID!$A$1:$R$965,3,0))</f>
        <v>ห้วยเกิ้ง,รพช.</v>
      </c>
      <c r="F75" s="310">
        <v>10</v>
      </c>
      <c r="G75" s="313" t="s">
        <v>465</v>
      </c>
      <c r="H75" s="157">
        <f>'[2]8.ดัชนีทางการเงิน(เฝ้าระวัง)'!BV7</f>
        <v>1.71</v>
      </c>
      <c r="I75" s="157">
        <f>'[2]8.ดัชนีทางการเงิน(เฝ้าระวัง)'!BV9</f>
        <v>1.43</v>
      </c>
      <c r="J75" s="157">
        <f>'[2]8.ดัชนีทางการเงิน(เฝ้าระวัง)'!BV11</f>
        <v>1.27</v>
      </c>
      <c r="K75" s="157">
        <f>'[2]8.ดัชนีทางการเงิน(เฝ้าระวัง)'!BV13</f>
        <v>3471743.92</v>
      </c>
      <c r="L75" s="157">
        <f>'[2]8.ดัชนีทางการเงิน(เฝ้าระวัง)'!BV17</f>
        <v>7366069.79</v>
      </c>
      <c r="M75" s="314">
        <f t="shared" si="9"/>
        <v>0</v>
      </c>
      <c r="N75" s="158">
        <f t="shared" si="10"/>
        <v>0</v>
      </c>
      <c r="O75" s="158">
        <f t="shared" si="11"/>
        <v>0</v>
      </c>
      <c r="P75" s="158" t="str">
        <f t="shared" si="12"/>
        <v/>
      </c>
      <c r="Q75" s="158">
        <f t="shared" si="13"/>
        <v>0</v>
      </c>
      <c r="R75" s="315">
        <f t="shared" si="14"/>
        <v>669642.70818181813</v>
      </c>
      <c r="S75" s="315">
        <f t="shared" si="15"/>
        <v>5.1844720738112908</v>
      </c>
      <c r="T75" s="316" t="s">
        <v>466</v>
      </c>
      <c r="U75" s="108">
        <v>2</v>
      </c>
      <c r="V75" s="317">
        <v>1</v>
      </c>
      <c r="X75" s="318">
        <f t="shared" si="16"/>
        <v>8035712.4981818181</v>
      </c>
    </row>
    <row r="76" spans="1:24">
      <c r="A76" s="310">
        <f t="shared" si="17"/>
        <v>73</v>
      </c>
      <c r="B76" s="311">
        <f>IF(D76="","",VLOOKUP($D76,[1]ID!$A$1:$R$965,5,0))</f>
        <v>8</v>
      </c>
      <c r="C76" s="311" t="str">
        <f>IF(D76="","",VLOOKUP($D76,[1]ID!$A$1:$R$965,9,0))</f>
        <v>อุดรธานี</v>
      </c>
      <c r="D76" s="312" t="s">
        <v>313</v>
      </c>
      <c r="E76" s="311" t="str">
        <f>IF(D76="","",VLOOKUP($D76,[1]ID!$A$1:$R$965,3,0))</f>
        <v>โนนสะอาด,รพช.</v>
      </c>
      <c r="F76" s="310">
        <v>36</v>
      </c>
      <c r="G76" s="313" t="s">
        <v>458</v>
      </c>
      <c r="H76" s="157">
        <f>'[2]8.ดัชนีทางการเงิน(เฝ้าระวัง)'!BW7</f>
        <v>1.43</v>
      </c>
      <c r="I76" s="157">
        <f>'[2]8.ดัชนีทางการเงิน(เฝ้าระวัง)'!BW9</f>
        <v>1.26</v>
      </c>
      <c r="J76" s="157">
        <f>'[2]8.ดัชนีทางการเงิน(เฝ้าระวัง)'!BW11</f>
        <v>0.86</v>
      </c>
      <c r="K76" s="157">
        <f>'[2]8.ดัชนีทางการเงิน(เฝ้าระวัง)'!BW13</f>
        <v>7530540.7300000004</v>
      </c>
      <c r="L76" s="157">
        <f>'[2]8.ดัชนีทางการเงิน(เฝ้าระวัง)'!BW17</f>
        <v>-2453773.46</v>
      </c>
      <c r="M76" s="314">
        <f t="shared" si="9"/>
        <v>1</v>
      </c>
      <c r="N76" s="158">
        <f t="shared" si="10"/>
        <v>1</v>
      </c>
      <c r="O76" s="158">
        <f t="shared" si="11"/>
        <v>0</v>
      </c>
      <c r="P76" s="158">
        <f t="shared" si="12"/>
        <v>6.1</v>
      </c>
      <c r="Q76" s="158">
        <f t="shared" si="13"/>
        <v>2</v>
      </c>
      <c r="R76" s="315">
        <f t="shared" si="14"/>
        <v>-223070.31454545454</v>
      </c>
      <c r="S76" s="315">
        <f t="shared" si="15"/>
        <v>-33.758596455762465</v>
      </c>
      <c r="T76" s="316" t="s">
        <v>459</v>
      </c>
      <c r="U76" s="108">
        <v>6</v>
      </c>
      <c r="V76" s="317">
        <v>7</v>
      </c>
      <c r="X76" s="318">
        <f t="shared" si="16"/>
        <v>-2676843.7745454544</v>
      </c>
    </row>
    <row r="77" spans="1:24">
      <c r="A77" s="310">
        <f t="shared" si="17"/>
        <v>74</v>
      </c>
      <c r="B77" s="311">
        <f>IF(D77="","",VLOOKUP($D77,[1]ID!$A$1:$R$965,5,0))</f>
        <v>8</v>
      </c>
      <c r="C77" s="311" t="str">
        <f>IF(D77="","",VLOOKUP($D77,[1]ID!$A$1:$R$965,9,0))</f>
        <v>อุดรธานี</v>
      </c>
      <c r="D77" s="312" t="s">
        <v>314</v>
      </c>
      <c r="E77" s="311" t="str">
        <f>IF(D77="","",VLOOKUP($D77,[1]ID!$A$1:$R$965,3,0))</f>
        <v>หนองหาน,รพช.</v>
      </c>
      <c r="F77" s="310">
        <v>113</v>
      </c>
      <c r="G77" s="313" t="s">
        <v>463</v>
      </c>
      <c r="H77" s="157">
        <f>'[2]8.ดัชนีทางการเงิน(เฝ้าระวัง)'!BX7</f>
        <v>0.86</v>
      </c>
      <c r="I77" s="157">
        <f>'[2]8.ดัชนีทางการเงิน(เฝ้าระวัง)'!BX9</f>
        <v>0.71</v>
      </c>
      <c r="J77" s="157">
        <f>'[2]8.ดัชนีทางการเงิน(เฝ้าระวัง)'!BX11</f>
        <v>0.46</v>
      </c>
      <c r="K77" s="157">
        <f>'[2]8.ดัชนีทางการเงิน(เฝ้าระวัง)'!BX13</f>
        <v>-10626279.07</v>
      </c>
      <c r="L77" s="157">
        <f>'[2]8.ดัชนีทางการเงิน(เฝ้าระวัง)'!BX17</f>
        <v>2465662.86</v>
      </c>
      <c r="M77" s="314">
        <f t="shared" si="9"/>
        <v>3</v>
      </c>
      <c r="N77" s="158">
        <f t="shared" si="10"/>
        <v>1</v>
      </c>
      <c r="O77" s="158">
        <f t="shared" si="11"/>
        <v>2</v>
      </c>
      <c r="P77" s="158">
        <f t="shared" si="12"/>
        <v>8.6</v>
      </c>
      <c r="Q77" s="158">
        <f t="shared" si="13"/>
        <v>6</v>
      </c>
      <c r="R77" s="315">
        <f t="shared" si="14"/>
        <v>224151.16909090907</v>
      </c>
      <c r="S77" s="315">
        <f t="shared" si="15"/>
        <v>-47.4067528315692</v>
      </c>
      <c r="T77" s="316" t="s">
        <v>464</v>
      </c>
      <c r="U77" s="108">
        <v>13</v>
      </c>
      <c r="V77" s="317">
        <v>11</v>
      </c>
      <c r="X77" s="318">
        <f t="shared" si="16"/>
        <v>2689814.0290909088</v>
      </c>
    </row>
    <row r="78" spans="1:24">
      <c r="A78" s="310">
        <f t="shared" si="17"/>
        <v>75</v>
      </c>
      <c r="B78" s="311">
        <f>IF(D78="","",VLOOKUP($D78,[1]ID!$A$1:$R$965,5,0))</f>
        <v>8</v>
      </c>
      <c r="C78" s="311" t="str">
        <f>IF(D78="","",VLOOKUP($D78,[1]ID!$A$1:$R$965,9,0))</f>
        <v>อุดรธานี</v>
      </c>
      <c r="D78" s="312" t="s">
        <v>315</v>
      </c>
      <c r="E78" s="311" t="str">
        <f>IF(D78="","",VLOOKUP($D78,[1]ID!$A$1:$R$965,3,0))</f>
        <v>ทุ่งฝน,รพช.</v>
      </c>
      <c r="F78" s="310">
        <v>30</v>
      </c>
      <c r="G78" s="313" t="s">
        <v>460</v>
      </c>
      <c r="H78" s="157">
        <f>'[2]8.ดัชนีทางการเงิน(เฝ้าระวัง)'!BY7</f>
        <v>1.39</v>
      </c>
      <c r="I78" s="157">
        <f>'[2]8.ดัชนีทางการเงิน(เฝ้าระวัง)'!BY9</f>
        <v>1.1000000000000001</v>
      </c>
      <c r="J78" s="157">
        <f>'[2]8.ดัชนีทางการเงิน(เฝ้าระวัง)'!BY11</f>
        <v>0.73</v>
      </c>
      <c r="K78" s="157">
        <f>'[2]8.ดัชนีทางการเงิน(เฝ้าระวัง)'!BY13</f>
        <v>4923214.78</v>
      </c>
      <c r="L78" s="157">
        <f>'[2]8.ดัชนีทางการเงิน(เฝ้าระวัง)'!BY17</f>
        <v>6520120.8099999996</v>
      </c>
      <c r="M78" s="314">
        <f t="shared" si="9"/>
        <v>2</v>
      </c>
      <c r="N78" s="158">
        <f t="shared" si="10"/>
        <v>0</v>
      </c>
      <c r="O78" s="158">
        <f t="shared" si="11"/>
        <v>0</v>
      </c>
      <c r="P78" s="158" t="str">
        <f t="shared" si="12"/>
        <v/>
      </c>
      <c r="Q78" s="158">
        <f t="shared" si="13"/>
        <v>2</v>
      </c>
      <c r="R78" s="315">
        <f t="shared" si="14"/>
        <v>592738.25545454537</v>
      </c>
      <c r="S78" s="315">
        <f t="shared" si="15"/>
        <v>8.3058833046377263</v>
      </c>
      <c r="T78" s="316" t="s">
        <v>459</v>
      </c>
      <c r="U78" s="108">
        <v>5</v>
      </c>
      <c r="V78" s="317">
        <v>5</v>
      </c>
      <c r="X78" s="318">
        <f t="shared" si="16"/>
        <v>7112859.0654545445</v>
      </c>
    </row>
    <row r="79" spans="1:24">
      <c r="A79" s="310">
        <f t="shared" si="17"/>
        <v>76</v>
      </c>
      <c r="B79" s="311">
        <f>IF(D79="","",VLOOKUP($D79,[1]ID!$A$1:$R$965,5,0))</f>
        <v>8</v>
      </c>
      <c r="C79" s="311" t="str">
        <f>IF(D79="","",VLOOKUP($D79,[1]ID!$A$1:$R$965,9,0))</f>
        <v>อุดรธานี</v>
      </c>
      <c r="D79" s="312" t="s">
        <v>316</v>
      </c>
      <c r="E79" s="311" t="str">
        <f>IF(D79="","",VLOOKUP($D79,[1]ID!$A$1:$R$965,3,0))</f>
        <v>ไชยวาน,รพช.</v>
      </c>
      <c r="F79" s="310">
        <v>30</v>
      </c>
      <c r="G79" s="313" t="s">
        <v>458</v>
      </c>
      <c r="H79" s="157">
        <f>'[2]8.ดัชนีทางการเงิน(เฝ้าระวัง)'!BZ7</f>
        <v>1</v>
      </c>
      <c r="I79" s="157">
        <f>'[2]8.ดัชนีทางการเงิน(เฝ้าระวัง)'!BZ9</f>
        <v>0.78</v>
      </c>
      <c r="J79" s="157">
        <f>'[2]8.ดัชนีทางการเงิน(เฝ้าระวัง)'!BZ11</f>
        <v>0.55000000000000004</v>
      </c>
      <c r="K79" s="157">
        <f>'[2]8.ดัชนีทางการเงิน(เฝ้าระวัง)'!BZ13</f>
        <v>22886.34</v>
      </c>
      <c r="L79" s="157">
        <f>'[2]8.ดัชนีทางการเงิน(เฝ้าระวัง)'!BZ17</f>
        <v>3481781.59</v>
      </c>
      <c r="M79" s="314">
        <f t="shared" si="9"/>
        <v>3</v>
      </c>
      <c r="N79" s="158">
        <f t="shared" si="10"/>
        <v>0</v>
      </c>
      <c r="O79" s="158">
        <f t="shared" si="11"/>
        <v>0</v>
      </c>
      <c r="P79" s="158" t="str">
        <f t="shared" si="12"/>
        <v/>
      </c>
      <c r="Q79" s="158">
        <f t="shared" si="13"/>
        <v>3</v>
      </c>
      <c r="R79" s="315">
        <f t="shared" si="14"/>
        <v>316525.59909090906</v>
      </c>
      <c r="S79" s="315">
        <f t="shared" si="15"/>
        <v>7.2304862752749527E-2</v>
      </c>
      <c r="T79" s="316" t="s">
        <v>459</v>
      </c>
      <c r="U79" s="108">
        <v>6</v>
      </c>
      <c r="V79" s="317">
        <v>5</v>
      </c>
      <c r="X79" s="318">
        <f t="shared" si="16"/>
        <v>3798307.189090909</v>
      </c>
    </row>
    <row r="80" spans="1:24">
      <c r="A80" s="310">
        <f t="shared" si="17"/>
        <v>77</v>
      </c>
      <c r="B80" s="311">
        <f>IF(D80="","",VLOOKUP($D80,[1]ID!$A$1:$R$965,5,0))</f>
        <v>8</v>
      </c>
      <c r="C80" s="311" t="str">
        <f>IF(D80="","",VLOOKUP($D80,[1]ID!$A$1:$R$965,9,0))</f>
        <v>อุดรธานี</v>
      </c>
      <c r="D80" s="312" t="s">
        <v>317</v>
      </c>
      <c r="E80" s="311" t="str">
        <f>IF(D80="","",VLOOKUP($D80,[1]ID!$A$1:$R$965,3,0))</f>
        <v>ศรีธาตุ,รพช.</v>
      </c>
      <c r="F80" s="310">
        <v>30</v>
      </c>
      <c r="G80" s="313" t="s">
        <v>458</v>
      </c>
      <c r="H80" s="157">
        <f>'[2]8.ดัชนีทางการเงิน(เฝ้าระวัง)'!CA7</f>
        <v>1.97</v>
      </c>
      <c r="I80" s="157">
        <f>'[2]8.ดัชนีทางการเงิน(เฝ้าระวัง)'!CA9</f>
        <v>1.7</v>
      </c>
      <c r="J80" s="157">
        <f>'[2]8.ดัชนีทางการเงิน(เฝ้าระวัง)'!CA11</f>
        <v>1.34</v>
      </c>
      <c r="K80" s="157">
        <f>'[2]8.ดัชนีทางการเงิน(เฝ้าระวัง)'!CA13</f>
        <v>16418370.050000001</v>
      </c>
      <c r="L80" s="157">
        <f>'[2]8.ดัชนีทางการเงิน(เฝ้าระวัง)'!CA17</f>
        <v>6160515.3099999996</v>
      </c>
      <c r="M80" s="314">
        <f t="shared" si="9"/>
        <v>0</v>
      </c>
      <c r="N80" s="158">
        <f t="shared" si="10"/>
        <v>0</v>
      </c>
      <c r="O80" s="158">
        <f t="shared" si="11"/>
        <v>0</v>
      </c>
      <c r="P80" s="158" t="str">
        <f t="shared" si="12"/>
        <v/>
      </c>
      <c r="Q80" s="158">
        <f t="shared" si="13"/>
        <v>0</v>
      </c>
      <c r="R80" s="315">
        <f t="shared" si="14"/>
        <v>560046.84636363632</v>
      </c>
      <c r="S80" s="315">
        <f t="shared" si="15"/>
        <v>29.316065533810033</v>
      </c>
      <c r="T80" s="316" t="s">
        <v>459</v>
      </c>
      <c r="U80" s="108">
        <v>6</v>
      </c>
      <c r="V80" s="317">
        <v>6</v>
      </c>
      <c r="X80" s="318">
        <f t="shared" si="16"/>
        <v>6720562.1563636363</v>
      </c>
    </row>
    <row r="81" spans="1:25">
      <c r="A81" s="310">
        <f t="shared" si="17"/>
        <v>78</v>
      </c>
      <c r="B81" s="311">
        <f>IF(D81="","",VLOOKUP($D81,[1]ID!$A$1:$R$965,5,0))</f>
        <v>8</v>
      </c>
      <c r="C81" s="311" t="str">
        <f>IF(D81="","",VLOOKUP($D81,[1]ID!$A$1:$R$965,9,0))</f>
        <v>อุดรธานี</v>
      </c>
      <c r="D81" s="312" t="s">
        <v>318</v>
      </c>
      <c r="E81" s="311" t="str">
        <f>IF(D81="","",VLOOKUP($D81,[1]ID!$A$1:$R$965,3,0))</f>
        <v>วังสามหมอ,รพช.</v>
      </c>
      <c r="F81" s="310">
        <v>55</v>
      </c>
      <c r="G81" s="313" t="s">
        <v>458</v>
      </c>
      <c r="H81" s="157">
        <f>'[2]8.ดัชนีทางการเงิน(เฝ้าระวัง)'!CB7</f>
        <v>1.48</v>
      </c>
      <c r="I81" s="157">
        <f>'[2]8.ดัชนีทางการเงิน(เฝ้าระวัง)'!CB9</f>
        <v>1.2</v>
      </c>
      <c r="J81" s="157">
        <f>'[2]8.ดัชนีทางการเงิน(เฝ้าระวัง)'!CB11</f>
        <v>0.68</v>
      </c>
      <c r="K81" s="157">
        <f>'[2]8.ดัชนีทางการเงิน(เฝ้าระวัง)'!CB13</f>
        <v>16074004.199999999</v>
      </c>
      <c r="L81" s="157">
        <f>'[2]8.ดัชนีทางการเงิน(เฝ้าระวัง)'!CB17</f>
        <v>10591499.449999999</v>
      </c>
      <c r="M81" s="314">
        <f t="shared" si="9"/>
        <v>2</v>
      </c>
      <c r="N81" s="158">
        <f t="shared" si="10"/>
        <v>0</v>
      </c>
      <c r="O81" s="158">
        <f t="shared" si="11"/>
        <v>0</v>
      </c>
      <c r="P81" s="158" t="str">
        <f t="shared" si="12"/>
        <v/>
      </c>
      <c r="Q81" s="158">
        <f t="shared" si="13"/>
        <v>2</v>
      </c>
      <c r="R81" s="315">
        <f t="shared" si="14"/>
        <v>962863.58636363631</v>
      </c>
      <c r="S81" s="315">
        <f t="shared" si="15"/>
        <v>16.693957926797609</v>
      </c>
      <c r="T81" s="316" t="s">
        <v>459</v>
      </c>
      <c r="U81" s="108">
        <v>6</v>
      </c>
      <c r="V81" s="317">
        <v>8</v>
      </c>
      <c r="X81" s="318">
        <f t="shared" si="16"/>
        <v>11554363.036363635</v>
      </c>
    </row>
    <row r="82" spans="1:25">
      <c r="A82" s="310">
        <f t="shared" si="17"/>
        <v>79</v>
      </c>
      <c r="B82" s="311">
        <f>IF(D82="","",VLOOKUP($D82,[1]ID!$A$1:$R$965,5,0))</f>
        <v>8</v>
      </c>
      <c r="C82" s="311" t="str">
        <f>IF(D82="","",VLOOKUP($D82,[1]ID!$A$1:$R$965,9,0))</f>
        <v>อุดรธานี</v>
      </c>
      <c r="D82" s="312" t="s">
        <v>319</v>
      </c>
      <c r="E82" s="311" t="str">
        <f>IF(D82="","",VLOOKUP($D82,[1]ID!$A$1:$R$965,3,0))</f>
        <v>บ้านผือ,รพช.</v>
      </c>
      <c r="F82" s="310">
        <v>134</v>
      </c>
      <c r="G82" s="313" t="s">
        <v>463</v>
      </c>
      <c r="H82" s="157">
        <f>'[2]8.ดัชนีทางการเงิน(เฝ้าระวัง)'!CC7</f>
        <v>1.23</v>
      </c>
      <c r="I82" s="157">
        <f>'[2]8.ดัชนีทางการเงิน(เฝ้าระวัง)'!CC9</f>
        <v>0.98</v>
      </c>
      <c r="J82" s="157">
        <f>'[2]8.ดัชนีทางการเงิน(เฝ้าระวัง)'!CC11</f>
        <v>0.62</v>
      </c>
      <c r="K82" s="157">
        <f>'[2]8.ดัชนีทางการเงิน(เฝ้าระวัง)'!CC13</f>
        <v>12249365.380000001</v>
      </c>
      <c r="L82" s="157">
        <f>'[2]8.ดัชนีทางการเงิน(เฝ้าระวัง)'!CC17</f>
        <v>-5660825.8799999999</v>
      </c>
      <c r="M82" s="314">
        <f t="shared" si="9"/>
        <v>3</v>
      </c>
      <c r="N82" s="158">
        <f t="shared" si="10"/>
        <v>1</v>
      </c>
      <c r="O82" s="158">
        <f t="shared" si="11"/>
        <v>0</v>
      </c>
      <c r="P82" s="158">
        <f t="shared" si="12"/>
        <v>4.3</v>
      </c>
      <c r="Q82" s="158">
        <f t="shared" si="13"/>
        <v>4</v>
      </c>
      <c r="R82" s="315">
        <f t="shared" si="14"/>
        <v>-514620.53454545455</v>
      </c>
      <c r="S82" s="315">
        <f t="shared" si="15"/>
        <v>-23.802713956642666</v>
      </c>
      <c r="T82" s="316" t="s">
        <v>464</v>
      </c>
      <c r="U82" s="108">
        <v>13</v>
      </c>
      <c r="V82" s="317">
        <v>11</v>
      </c>
      <c r="X82" s="318">
        <f t="shared" si="16"/>
        <v>-6175446.4145454541</v>
      </c>
    </row>
    <row r="83" spans="1:25">
      <c r="A83" s="310">
        <f t="shared" si="17"/>
        <v>80</v>
      </c>
      <c r="B83" s="311">
        <f>IF(D83="","",VLOOKUP($D83,[1]ID!$A$1:$R$965,5,0))</f>
        <v>8</v>
      </c>
      <c r="C83" s="311" t="str">
        <f>IF(D83="","",VLOOKUP($D83,[1]ID!$A$1:$R$965,9,0))</f>
        <v>อุดรธานี</v>
      </c>
      <c r="D83" s="312" t="s">
        <v>320</v>
      </c>
      <c r="E83" s="311" t="str">
        <f>IF(D83="","",VLOOKUP($D83,[1]ID!$A$1:$R$965,3,0))</f>
        <v>น้ำโสม,รพช.</v>
      </c>
      <c r="F83" s="310">
        <v>70</v>
      </c>
      <c r="G83" s="313" t="s">
        <v>472</v>
      </c>
      <c r="H83" s="157">
        <f>'[2]8.ดัชนีทางการเงิน(เฝ้าระวัง)'!CD7</f>
        <v>1.92</v>
      </c>
      <c r="I83" s="157">
        <f>'[2]8.ดัชนีทางการเงิน(เฝ้าระวัง)'!CD9</f>
        <v>1.69</v>
      </c>
      <c r="J83" s="157">
        <f>'[2]8.ดัชนีทางการเงิน(เฝ้าระวัง)'!CD11</f>
        <v>1.41</v>
      </c>
      <c r="K83" s="157">
        <f>'[2]8.ดัชนีทางการเงิน(เฝ้าระวัง)'!CD13</f>
        <v>27099352.210000001</v>
      </c>
      <c r="L83" s="157">
        <f>'[2]8.ดัชนีทางการเงิน(เฝ้าระวัง)'!CD17</f>
        <v>14224268.890000001</v>
      </c>
      <c r="M83" s="314">
        <f t="shared" si="9"/>
        <v>0</v>
      </c>
      <c r="N83" s="158">
        <f t="shared" si="10"/>
        <v>0</v>
      </c>
      <c r="O83" s="158">
        <f t="shared" si="11"/>
        <v>0</v>
      </c>
      <c r="P83" s="158" t="str">
        <f t="shared" si="12"/>
        <v/>
      </c>
      <c r="Q83" s="158">
        <f t="shared" si="13"/>
        <v>0</v>
      </c>
      <c r="R83" s="315">
        <f t="shared" si="14"/>
        <v>1293115.3536363638</v>
      </c>
      <c r="S83" s="315">
        <f t="shared" si="15"/>
        <v>20.956639431891389</v>
      </c>
      <c r="T83" s="316" t="s">
        <v>462</v>
      </c>
      <c r="U83" s="108">
        <v>9</v>
      </c>
      <c r="V83" s="317">
        <v>9</v>
      </c>
      <c r="X83" s="318">
        <f t="shared" si="16"/>
        <v>15517384.243636364</v>
      </c>
    </row>
    <row r="84" spans="1:25">
      <c r="A84" s="310">
        <f t="shared" si="17"/>
        <v>81</v>
      </c>
      <c r="B84" s="311">
        <f>IF(D84="","",VLOOKUP($D84,[1]ID!$A$1:$R$965,5,0))</f>
        <v>8</v>
      </c>
      <c r="C84" s="311" t="str">
        <f>IF(D84="","",VLOOKUP($D84,[1]ID!$A$1:$R$965,9,0))</f>
        <v>อุดรธานี</v>
      </c>
      <c r="D84" s="312" t="s">
        <v>321</v>
      </c>
      <c r="E84" s="311" t="str">
        <f>IF(D84="","",VLOOKUP($D84,[1]ID!$A$1:$R$965,3,0))</f>
        <v>เพ็ญ,รพช.</v>
      </c>
      <c r="F84" s="310">
        <v>120</v>
      </c>
      <c r="G84" s="313" t="s">
        <v>461</v>
      </c>
      <c r="H84" s="157">
        <f>'[2]8.ดัชนีทางการเงิน(เฝ้าระวัง)'!CE7</f>
        <v>2.19</v>
      </c>
      <c r="I84" s="157">
        <f>'[2]8.ดัชนีทางการเงิน(เฝ้าระวัง)'!CE9</f>
        <v>1.89</v>
      </c>
      <c r="J84" s="157">
        <f>'[2]8.ดัชนีทางการเงิน(เฝ้าระวัง)'!CE11</f>
        <v>1.47</v>
      </c>
      <c r="K84" s="157">
        <f>'[2]8.ดัชนีทางการเงิน(เฝ้าระวัง)'!CE13</f>
        <v>42070907.520000003</v>
      </c>
      <c r="L84" s="157">
        <f>'[2]8.ดัชนีทางการเงิน(เฝ้าระวัง)'!CE17</f>
        <v>6112696.2699999996</v>
      </c>
      <c r="M84" s="314">
        <f t="shared" si="9"/>
        <v>0</v>
      </c>
      <c r="N84" s="158">
        <f t="shared" si="10"/>
        <v>0</v>
      </c>
      <c r="O84" s="158">
        <f t="shared" si="11"/>
        <v>0</v>
      </c>
      <c r="P84" s="158" t="str">
        <f t="shared" si="12"/>
        <v/>
      </c>
      <c r="Q84" s="158">
        <f t="shared" si="13"/>
        <v>0</v>
      </c>
      <c r="R84" s="315">
        <f t="shared" si="14"/>
        <v>555699.66090909089</v>
      </c>
      <c r="S84" s="315">
        <f t="shared" si="15"/>
        <v>75.707995666534245</v>
      </c>
      <c r="T84" s="316" t="s">
        <v>462</v>
      </c>
      <c r="U84" s="108">
        <v>10</v>
      </c>
      <c r="V84" s="317">
        <v>11</v>
      </c>
      <c r="X84" s="318">
        <f t="shared" si="16"/>
        <v>6668395.9309090907</v>
      </c>
    </row>
    <row r="85" spans="1:25">
      <c r="A85" s="310">
        <f t="shared" si="17"/>
        <v>82</v>
      </c>
      <c r="B85" s="311">
        <f>IF(D85="","",VLOOKUP($D85,[1]ID!$A$1:$R$965,5,0))</f>
        <v>8</v>
      </c>
      <c r="C85" s="311" t="str">
        <f>IF(D85="","",VLOOKUP($D85,[1]ID!$A$1:$R$965,9,0))</f>
        <v>อุดรธานี</v>
      </c>
      <c r="D85" s="312" t="s">
        <v>322</v>
      </c>
      <c r="E85" s="311" t="str">
        <f>IF(D85="","",VLOOKUP($D85,[1]ID!$A$1:$R$965,3,0))</f>
        <v>สร้างคอม,รพช.</v>
      </c>
      <c r="F85" s="310">
        <v>30</v>
      </c>
      <c r="G85" s="313" t="s">
        <v>460</v>
      </c>
      <c r="H85" s="157">
        <f>'[2]8.ดัชนีทางการเงิน(เฝ้าระวัง)'!CF7</f>
        <v>1.45</v>
      </c>
      <c r="I85" s="157">
        <f>'[2]8.ดัชนีทางการเงิน(เฝ้าระวัง)'!CF9</f>
        <v>1.28</v>
      </c>
      <c r="J85" s="157">
        <f>'[2]8.ดัชนีทางการเงิน(เฝ้าระวัง)'!CF11</f>
        <v>1.1599999999999999</v>
      </c>
      <c r="K85" s="157">
        <f>'[2]8.ดัชนีทางการเงิน(เฝ้าระวัง)'!CF13</f>
        <v>8093734.29</v>
      </c>
      <c r="L85" s="157">
        <f>'[2]8.ดัชนีทางการเงิน(เฝ้าระวัง)'!CF17</f>
        <v>3809569.71</v>
      </c>
      <c r="M85" s="314">
        <f t="shared" si="9"/>
        <v>1</v>
      </c>
      <c r="N85" s="158">
        <f t="shared" si="10"/>
        <v>0</v>
      </c>
      <c r="O85" s="158">
        <f t="shared" si="11"/>
        <v>0</v>
      </c>
      <c r="P85" s="158" t="str">
        <f t="shared" si="12"/>
        <v/>
      </c>
      <c r="Q85" s="158">
        <f t="shared" si="13"/>
        <v>1</v>
      </c>
      <c r="R85" s="315">
        <f t="shared" si="14"/>
        <v>346324.5190909091</v>
      </c>
      <c r="S85" s="315">
        <f t="shared" si="15"/>
        <v>23.370376175633755</v>
      </c>
      <c r="T85" s="316" t="s">
        <v>459</v>
      </c>
      <c r="U85" s="108">
        <v>5</v>
      </c>
      <c r="V85" s="317">
        <v>4</v>
      </c>
      <c r="X85" s="318">
        <f t="shared" si="16"/>
        <v>4155894.229090909</v>
      </c>
    </row>
    <row r="86" spans="1:25">
      <c r="A86" s="310">
        <f t="shared" si="17"/>
        <v>83</v>
      </c>
      <c r="B86" s="311">
        <f>IF(D86="","",VLOOKUP($D86,[1]ID!$A$1:$R$965,5,0))</f>
        <v>8</v>
      </c>
      <c r="C86" s="311" t="str">
        <f>IF(D86="","",VLOOKUP($D86,[1]ID!$A$1:$R$965,9,0))</f>
        <v>อุดรธานี</v>
      </c>
      <c r="D86" s="312" t="s">
        <v>323</v>
      </c>
      <c r="E86" s="311" t="str">
        <f>IF(D86="","",VLOOKUP($D86,[1]ID!$A$1:$R$965,3,0))</f>
        <v>หนองแสง,รพช.</v>
      </c>
      <c r="F86" s="310">
        <v>34</v>
      </c>
      <c r="G86" s="313" t="s">
        <v>460</v>
      </c>
      <c r="H86" s="157">
        <f>'[2]8.ดัชนีทางการเงิน(เฝ้าระวัง)'!CG7</f>
        <v>1.37</v>
      </c>
      <c r="I86" s="157">
        <f>'[2]8.ดัชนีทางการเงิน(เฝ้าระวัง)'!CG9</f>
        <v>1.17</v>
      </c>
      <c r="J86" s="157">
        <f>'[2]8.ดัชนีทางการเงิน(เฝ้าระวัง)'!CG11</f>
        <v>1.03</v>
      </c>
      <c r="K86" s="157">
        <f>'[2]8.ดัชนีทางการเงิน(เฝ้าระวัง)'!CG13</f>
        <v>6984327.7699999996</v>
      </c>
      <c r="L86" s="157">
        <f>'[2]8.ดัชนีทางการเงิน(เฝ้าระวัง)'!CG17</f>
        <v>1398939.45</v>
      </c>
      <c r="M86" s="314">
        <f t="shared" si="9"/>
        <v>1</v>
      </c>
      <c r="N86" s="158">
        <f t="shared" si="10"/>
        <v>0</v>
      </c>
      <c r="O86" s="158">
        <f t="shared" si="11"/>
        <v>0</v>
      </c>
      <c r="P86" s="158" t="str">
        <f t="shared" si="12"/>
        <v/>
      </c>
      <c r="Q86" s="158">
        <f t="shared" si="13"/>
        <v>1</v>
      </c>
      <c r="R86" s="315">
        <f t="shared" si="14"/>
        <v>127176.31363636363</v>
      </c>
      <c r="S86" s="315">
        <f t="shared" si="15"/>
        <v>54.918463747662557</v>
      </c>
      <c r="T86" s="316" t="s">
        <v>459</v>
      </c>
      <c r="U86" s="108">
        <v>5</v>
      </c>
      <c r="V86" s="317">
        <v>3</v>
      </c>
      <c r="X86" s="318">
        <f t="shared" si="16"/>
        <v>1526115.7636363637</v>
      </c>
    </row>
    <row r="87" spans="1:25">
      <c r="A87" s="310">
        <f t="shared" si="17"/>
        <v>84</v>
      </c>
      <c r="B87" s="311">
        <f>IF(D87="","",VLOOKUP($D87,[1]ID!$A$1:$R$965,5,0))</f>
        <v>8</v>
      </c>
      <c r="C87" s="311" t="str">
        <f>IF(D87="","",VLOOKUP($D87,[1]ID!$A$1:$R$965,9,0))</f>
        <v>อุดรธานี</v>
      </c>
      <c r="D87" s="312" t="s">
        <v>324</v>
      </c>
      <c r="E87" s="311" t="str">
        <f>IF(D87="","",VLOOKUP($D87,[1]ID!$A$1:$R$965,3,0))</f>
        <v>นายูง,รพช.</v>
      </c>
      <c r="F87" s="310">
        <v>30</v>
      </c>
      <c r="G87" s="313" t="s">
        <v>460</v>
      </c>
      <c r="H87" s="157">
        <f>'[2]8.ดัชนีทางการเงิน(เฝ้าระวัง)'!CH7</f>
        <v>1.1399999999999999</v>
      </c>
      <c r="I87" s="157">
        <f>'[2]8.ดัชนีทางการเงิน(เฝ้าระวัง)'!CH9</f>
        <v>0.99</v>
      </c>
      <c r="J87" s="157">
        <f>'[2]8.ดัชนีทางการเงิน(เฝ้าระวัง)'!CH11</f>
        <v>0.82</v>
      </c>
      <c r="K87" s="157">
        <f>'[2]8.ดัชนีทางการเงิน(เฝ้าระวัง)'!CH13</f>
        <v>2605373.54</v>
      </c>
      <c r="L87" s="157">
        <f>'[2]8.ดัชนีทางการเงิน(เฝ้าระวัง)'!CH17</f>
        <v>1184884.3700000001</v>
      </c>
      <c r="M87" s="314">
        <f t="shared" si="9"/>
        <v>2</v>
      </c>
      <c r="N87" s="158">
        <f t="shared" si="10"/>
        <v>0</v>
      </c>
      <c r="O87" s="158">
        <f t="shared" si="11"/>
        <v>0</v>
      </c>
      <c r="P87" s="158" t="str">
        <f t="shared" si="12"/>
        <v/>
      </c>
      <c r="Q87" s="158">
        <f t="shared" si="13"/>
        <v>2</v>
      </c>
      <c r="R87" s="315">
        <f t="shared" si="14"/>
        <v>107716.76090909092</v>
      </c>
      <c r="S87" s="315">
        <f t="shared" si="15"/>
        <v>24.187262205171965</v>
      </c>
      <c r="T87" s="316" t="s">
        <v>459</v>
      </c>
      <c r="U87" s="108">
        <v>5</v>
      </c>
      <c r="V87" s="317">
        <v>4</v>
      </c>
      <c r="X87" s="318">
        <f t="shared" si="16"/>
        <v>1292601.1309090911</v>
      </c>
    </row>
    <row r="88" spans="1:25">
      <c r="A88" s="310">
        <f t="shared" si="17"/>
        <v>85</v>
      </c>
      <c r="B88" s="311">
        <f>IF(D88="","",VLOOKUP($D88,[1]ID!$A$1:$R$965,5,0))</f>
        <v>8</v>
      </c>
      <c r="C88" s="311" t="str">
        <f>IF(D88="","",VLOOKUP($D88,[1]ID!$A$1:$R$965,9,0))</f>
        <v>อุดรธานี</v>
      </c>
      <c r="D88" s="312" t="s">
        <v>325</v>
      </c>
      <c r="E88" s="311" t="str">
        <f>IF(D88="","",VLOOKUP($D88,[1]ID!$A$1:$R$965,3,0))</f>
        <v>พิบูลย์รักษ์,รพช.</v>
      </c>
      <c r="F88" s="310">
        <v>30</v>
      </c>
      <c r="G88" s="313" t="s">
        <v>460</v>
      </c>
      <c r="H88" s="157">
        <f>'[2]8.ดัชนีทางการเงิน(เฝ้าระวัง)'!CI7</f>
        <v>1.1399999999999999</v>
      </c>
      <c r="I88" s="157">
        <f>'[2]8.ดัชนีทางการเงิน(เฝ้าระวัง)'!CI9</f>
        <v>0.89</v>
      </c>
      <c r="J88" s="157">
        <f>'[2]8.ดัชนีทางการเงิน(เฝ้าระวัง)'!CI11</f>
        <v>0.63</v>
      </c>
      <c r="K88" s="157">
        <f>'[2]8.ดัชนีทางการเงิน(เฝ้าระวัง)'!CI13</f>
        <v>2679256.89</v>
      </c>
      <c r="L88" s="157">
        <f>'[2]8.ดัชนีทางการเงิน(เฝ้าระวัง)'!CI17</f>
        <v>2448005.11</v>
      </c>
      <c r="M88" s="314">
        <f t="shared" si="9"/>
        <v>3</v>
      </c>
      <c r="N88" s="158">
        <f t="shared" si="10"/>
        <v>0</v>
      </c>
      <c r="O88" s="158">
        <f t="shared" si="11"/>
        <v>0</v>
      </c>
      <c r="P88" s="158" t="str">
        <f t="shared" si="12"/>
        <v/>
      </c>
      <c r="Q88" s="158">
        <f t="shared" si="13"/>
        <v>3</v>
      </c>
      <c r="R88" s="315">
        <f t="shared" si="14"/>
        <v>222545.91909090907</v>
      </c>
      <c r="S88" s="315">
        <f t="shared" si="15"/>
        <v>12.039119391380684</v>
      </c>
      <c r="T88" s="316" t="s">
        <v>459</v>
      </c>
      <c r="U88" s="108">
        <v>5</v>
      </c>
      <c r="V88" s="317">
        <v>4</v>
      </c>
      <c r="X88" s="318">
        <f t="shared" si="16"/>
        <v>2670551.0290909088</v>
      </c>
    </row>
    <row r="89" spans="1:25">
      <c r="A89" s="310">
        <f t="shared" si="17"/>
        <v>86</v>
      </c>
      <c r="B89" s="311">
        <f>IF(D89="","",VLOOKUP($D89,[1]ID!$A$1:$R$965,5,0))</f>
        <v>8</v>
      </c>
      <c r="C89" s="311" t="str">
        <f>IF(D89="","",VLOOKUP($D89,[1]ID!$A$1:$R$965,9,0))</f>
        <v>อุดรธานี</v>
      </c>
      <c r="D89" s="312" t="s">
        <v>326</v>
      </c>
      <c r="E89" s="311" t="str">
        <f>IF(D89="","",VLOOKUP($D89,[1]ID!$A$1:$R$965,3,0))</f>
        <v>สมเด็จพระยุพราชบ้านดุง,รพช.</v>
      </c>
      <c r="F89" s="310">
        <v>120</v>
      </c>
      <c r="G89" s="313" t="s">
        <v>461</v>
      </c>
      <c r="H89" s="157">
        <f>'[2]8.ดัชนีทางการเงิน(เฝ้าระวัง)'!CJ7</f>
        <v>0.96</v>
      </c>
      <c r="I89" s="157">
        <f>'[2]8.ดัชนีทางการเงิน(เฝ้าระวัง)'!CJ9</f>
        <v>0.72</v>
      </c>
      <c r="J89" s="157">
        <f>'[2]8.ดัชนีทางการเงิน(เฝ้าระวัง)'!CJ11</f>
        <v>0.31</v>
      </c>
      <c r="K89" s="157">
        <f>'[2]8.ดัชนีทางการเงิน(เฝ้าระวัง)'!CJ13</f>
        <v>-2792670.16</v>
      </c>
      <c r="L89" s="157">
        <f>'[2]8.ดัชนีทางการเงิน(เฝ้าระวัง)'!CJ17</f>
        <v>-10825986.210000001</v>
      </c>
      <c r="M89" s="314">
        <f t="shared" si="9"/>
        <v>3</v>
      </c>
      <c r="N89" s="158">
        <f t="shared" si="10"/>
        <v>2</v>
      </c>
      <c r="O89" s="158">
        <f t="shared" si="11"/>
        <v>2</v>
      </c>
      <c r="P89" s="158" t="str">
        <f t="shared" si="12"/>
        <v/>
      </c>
      <c r="Q89" s="158">
        <f t="shared" si="13"/>
        <v>7</v>
      </c>
      <c r="R89" s="315">
        <f t="shared" si="14"/>
        <v>-984180.56454545457</v>
      </c>
      <c r="S89" s="315">
        <f t="shared" si="15"/>
        <v>2.8375587372930897</v>
      </c>
      <c r="T89" s="316" t="s">
        <v>462</v>
      </c>
      <c r="U89" s="108">
        <v>10</v>
      </c>
      <c r="V89" s="317">
        <v>12</v>
      </c>
      <c r="X89" s="318">
        <f t="shared" si="16"/>
        <v>-11810166.774545455</v>
      </c>
    </row>
    <row r="90" spans="1:25">
      <c r="A90" s="310">
        <f t="shared" si="17"/>
        <v>87</v>
      </c>
      <c r="B90" s="311">
        <f>IF(D90="","",VLOOKUP($D90,[1]ID!$A$1:$R$965,5,0))</f>
        <v>8</v>
      </c>
      <c r="C90" s="311" t="str">
        <f>IF(D90="","",VLOOKUP($D90,[1]ID!$A$1:$R$965,9,0))</f>
        <v>อุดรธานี</v>
      </c>
      <c r="D90" s="312" t="s">
        <v>328</v>
      </c>
      <c r="E90" s="311" t="str">
        <f>IF(D90="","",VLOOKUP($D90,[1]ID!$A$1:$R$965,3,0))</f>
        <v>กู่แก้ว,รพช.</v>
      </c>
      <c r="F90" s="310">
        <v>10</v>
      </c>
      <c r="G90" s="313" t="s">
        <v>469</v>
      </c>
      <c r="H90" s="157">
        <f>'[2]8.ดัชนีทางการเงิน(เฝ้าระวัง)'!CK7</f>
        <v>1.04</v>
      </c>
      <c r="I90" s="157">
        <f>'[2]8.ดัชนีทางการเงิน(เฝ้าระวัง)'!CK9</f>
        <v>0.82</v>
      </c>
      <c r="J90" s="157">
        <f>'[2]8.ดัชนีทางการเงิน(เฝ้าระวัง)'!CK11</f>
        <v>0.45</v>
      </c>
      <c r="K90" s="157">
        <f>'[2]8.ดัชนีทางการเงิน(เฝ้าระวัง)'!CK13</f>
        <v>445780.7</v>
      </c>
      <c r="L90" s="157">
        <f>'[2]8.ดัชนีทางการเงิน(เฝ้าระวัง)'!CK17</f>
        <v>5581788.4100000001</v>
      </c>
      <c r="M90" s="314">
        <f t="shared" si="9"/>
        <v>3</v>
      </c>
      <c r="N90" s="158">
        <f t="shared" si="10"/>
        <v>0</v>
      </c>
      <c r="O90" s="158">
        <f t="shared" si="11"/>
        <v>0</v>
      </c>
      <c r="P90" s="158" t="str">
        <f t="shared" si="12"/>
        <v/>
      </c>
      <c r="Q90" s="158">
        <f t="shared" si="13"/>
        <v>3</v>
      </c>
      <c r="R90" s="315">
        <f t="shared" si="14"/>
        <v>507435.31</v>
      </c>
      <c r="S90" s="315">
        <f t="shared" si="15"/>
        <v>0.87849759607781341</v>
      </c>
      <c r="T90" s="316" t="s">
        <v>466</v>
      </c>
      <c r="U90" s="108">
        <v>3</v>
      </c>
      <c r="V90" s="317">
        <v>2</v>
      </c>
      <c r="X90" s="318">
        <f t="shared" si="16"/>
        <v>6089223.7199999997</v>
      </c>
    </row>
    <row r="91" spans="1:25">
      <c r="A91" s="310">
        <f t="shared" si="17"/>
        <v>88</v>
      </c>
      <c r="B91" s="311">
        <f>IF(D91="","",VLOOKUP($D91,[1]ID!$A$1:$R$965,5,0))</f>
        <v>8</v>
      </c>
      <c r="C91" s="311" t="str">
        <f>IF(D91="","",VLOOKUP($D91,[1]ID!$A$1:$R$965,9,0))</f>
        <v>อุดรธานี</v>
      </c>
      <c r="D91" s="312" t="s">
        <v>329</v>
      </c>
      <c r="E91" s="311" t="str">
        <f>IF(D91="","",VLOOKUP($D91,[1]ID!$A$1:$R$965,3,0))</f>
        <v>ประจักษ์ศิลปาคม,รพช.</v>
      </c>
      <c r="F91" s="310">
        <v>10</v>
      </c>
      <c r="G91" s="313" t="s">
        <v>469</v>
      </c>
      <c r="H91" s="157">
        <f>'[2]8.ดัชนีทางการเงิน(เฝ้าระวัง)'!CL7</f>
        <v>1.92</v>
      </c>
      <c r="I91" s="157">
        <f>'[2]8.ดัชนีทางการเงิน(เฝ้าระวัง)'!CL9</f>
        <v>1.62</v>
      </c>
      <c r="J91" s="157">
        <f>'[2]8.ดัชนีทางการเงิน(เฝ้าระวัง)'!CL11</f>
        <v>1.3</v>
      </c>
      <c r="K91" s="157">
        <f>'[2]8.ดัชนีทางการเงิน(เฝ้าระวัง)'!CL13</f>
        <v>8186119.8899999997</v>
      </c>
      <c r="L91" s="157">
        <f>'[2]8.ดัชนีทางการเงิน(เฝ้าระวัง)'!CL17</f>
        <v>3705786.76</v>
      </c>
      <c r="M91" s="314">
        <f t="shared" si="9"/>
        <v>0</v>
      </c>
      <c r="N91" s="158">
        <f t="shared" si="10"/>
        <v>0</v>
      </c>
      <c r="O91" s="158">
        <f>IF(AND(L91&lt;0,K91&lt;0),2,IF(AND(L91&gt;0,K91&gt;0),0,IF(AND(K91&lt;0,L91&gt;0),IF(ABS((K91/(L91/11)))&lt;3,0,IF(ABS((K91/(L91/11)))&gt;6,2,1)),IF(AND(K91&gt;0,L91&lt;0),IF(ABS((K91/(L91/11)))&lt;3,2,IF(ABS((K91/(L91/11)))&gt;6,0,1))))))</f>
        <v>0</v>
      </c>
      <c r="P91" s="158" t="str">
        <f t="shared" si="12"/>
        <v/>
      </c>
      <c r="Q91" s="158">
        <f t="shared" si="13"/>
        <v>0</v>
      </c>
      <c r="R91" s="315">
        <f t="shared" si="14"/>
        <v>336889.70545454544</v>
      </c>
      <c r="S91" s="315">
        <f t="shared" si="15"/>
        <v>24.299109641699946</v>
      </c>
      <c r="T91" s="316" t="s">
        <v>466</v>
      </c>
      <c r="U91" s="108">
        <v>3</v>
      </c>
      <c r="V91" s="317">
        <v>2</v>
      </c>
      <c r="X91" s="318">
        <f t="shared" si="16"/>
        <v>4042676.4654545453</v>
      </c>
    </row>
    <row r="92" spans="1:25">
      <c r="K92" s="297"/>
      <c r="L92" s="297"/>
      <c r="M92" s="297"/>
      <c r="N92" s="297"/>
      <c r="O92" s="297"/>
      <c r="P92" s="297"/>
      <c r="Q92" s="297"/>
      <c r="T92" s="297"/>
      <c r="V92" s="38"/>
      <c r="W92" s="297"/>
      <c r="X92" s="297"/>
      <c r="Y92" s="297"/>
    </row>
    <row r="93" spans="1:25">
      <c r="K93" s="297"/>
      <c r="L93" s="297"/>
      <c r="M93" s="297"/>
      <c r="N93" s="297"/>
      <c r="O93" s="297"/>
      <c r="P93" s="297"/>
      <c r="Q93" s="297"/>
      <c r="T93" s="297"/>
      <c r="V93" s="38"/>
      <c r="W93" s="297"/>
      <c r="X93" s="297"/>
      <c r="Y93" s="297"/>
    </row>
    <row r="94" spans="1:25">
      <c r="K94" s="297"/>
      <c r="L94" s="297"/>
      <c r="M94" s="297"/>
      <c r="N94" s="297"/>
      <c r="O94" s="297"/>
      <c r="P94" s="297"/>
      <c r="Q94" s="297"/>
      <c r="T94" s="297"/>
      <c r="V94" s="38"/>
      <c r="W94" s="297"/>
      <c r="X94" s="297"/>
      <c r="Y94" s="297"/>
    </row>
    <row r="95" spans="1:25">
      <c r="K95" s="297"/>
      <c r="L95" s="297"/>
      <c r="M95" s="297"/>
      <c r="N95" s="297"/>
      <c r="O95" s="297"/>
      <c r="P95" s="297"/>
      <c r="Q95" s="297"/>
      <c r="T95" s="297"/>
      <c r="V95" s="38"/>
      <c r="W95" s="297"/>
      <c r="X95" s="297"/>
      <c r="Y95" s="297"/>
    </row>
    <row r="96" spans="1:25">
      <c r="K96" s="297"/>
      <c r="L96" s="297"/>
      <c r="M96" s="297"/>
      <c r="N96" s="297"/>
      <c r="O96" s="297"/>
      <c r="P96" s="297"/>
      <c r="Q96" s="297"/>
      <c r="T96" s="297"/>
      <c r="V96" s="38"/>
      <c r="W96" s="297"/>
      <c r="X96" s="297"/>
      <c r="Y96" s="297"/>
    </row>
    <row r="97" spans="11:25">
      <c r="K97" s="297"/>
      <c r="L97" s="297"/>
      <c r="M97" s="297"/>
      <c r="N97" s="297"/>
      <c r="O97" s="297"/>
      <c r="P97" s="297"/>
      <c r="Q97" s="297"/>
      <c r="T97" s="297"/>
      <c r="V97" s="38"/>
      <c r="W97" s="297"/>
      <c r="X97" s="297"/>
      <c r="Y97" s="297"/>
    </row>
    <row r="98" spans="11:25">
      <c r="K98" s="297"/>
      <c r="L98" s="297"/>
      <c r="M98" s="297"/>
      <c r="N98" s="297"/>
      <c r="O98" s="297"/>
      <c r="P98" s="297"/>
      <c r="Q98" s="297"/>
      <c r="T98" s="297"/>
      <c r="V98" s="38"/>
      <c r="W98" s="297"/>
      <c r="X98" s="297"/>
      <c r="Y98" s="297"/>
    </row>
    <row r="99" spans="11:25">
      <c r="K99" s="297"/>
      <c r="L99" s="297"/>
      <c r="M99" s="297"/>
      <c r="N99" s="297"/>
      <c r="O99" s="297"/>
      <c r="P99" s="297"/>
      <c r="Q99" s="297"/>
      <c r="T99" s="297"/>
      <c r="V99" s="38"/>
      <c r="W99" s="297"/>
      <c r="X99" s="297"/>
      <c r="Y99" s="297"/>
    </row>
    <row r="100" spans="11:25">
      <c r="K100" s="297"/>
      <c r="L100" s="297"/>
      <c r="M100" s="297"/>
      <c r="N100" s="297"/>
      <c r="O100" s="297"/>
      <c r="P100" s="297"/>
      <c r="Q100" s="297"/>
      <c r="T100" s="297"/>
      <c r="V100" s="38"/>
      <c r="W100" s="297"/>
      <c r="X100" s="297"/>
      <c r="Y100" s="297"/>
    </row>
    <row r="101" spans="11:25">
      <c r="K101" s="297"/>
      <c r="L101" s="297"/>
      <c r="M101" s="297"/>
      <c r="N101" s="297"/>
      <c r="O101" s="297"/>
      <c r="P101" s="297"/>
      <c r="Q101" s="297"/>
      <c r="T101" s="297"/>
      <c r="V101" s="38"/>
      <c r="W101" s="297"/>
      <c r="X101" s="297"/>
      <c r="Y101" s="297"/>
    </row>
    <row r="102" spans="11:25">
      <c r="K102" s="297"/>
      <c r="L102" s="297"/>
      <c r="M102" s="297"/>
      <c r="N102" s="297"/>
      <c r="O102" s="297"/>
      <c r="P102" s="297"/>
      <c r="Q102" s="297"/>
      <c r="T102" s="297"/>
      <c r="V102" s="38"/>
      <c r="W102" s="297"/>
      <c r="X102" s="297"/>
      <c r="Y102" s="297"/>
    </row>
    <row r="103" spans="11:25">
      <c r="K103" s="297"/>
      <c r="L103" s="297"/>
      <c r="M103" s="297"/>
      <c r="N103" s="297"/>
      <c r="O103" s="297"/>
      <c r="P103" s="297"/>
      <c r="Q103" s="297"/>
      <c r="T103" s="297"/>
      <c r="V103" s="38"/>
      <c r="W103" s="297"/>
      <c r="X103" s="297"/>
      <c r="Y103" s="297"/>
    </row>
    <row r="104" spans="11:25">
      <c r="K104" s="297"/>
      <c r="L104" s="297"/>
      <c r="M104" s="297"/>
      <c r="N104" s="297"/>
      <c r="O104" s="297"/>
      <c r="P104" s="297"/>
      <c r="Q104" s="297"/>
      <c r="T104" s="297"/>
      <c r="V104" s="38"/>
      <c r="W104" s="297"/>
      <c r="X104" s="297"/>
      <c r="Y104" s="297"/>
    </row>
    <row r="105" spans="11:25">
      <c r="K105" s="297"/>
      <c r="L105" s="297"/>
      <c r="M105" s="297"/>
      <c r="N105" s="297"/>
      <c r="O105" s="297"/>
      <c r="P105" s="297"/>
      <c r="Q105" s="297"/>
      <c r="T105" s="297"/>
      <c r="V105" s="38"/>
      <c r="W105" s="297"/>
      <c r="X105" s="297"/>
      <c r="Y105" s="297"/>
    </row>
    <row r="106" spans="11:25">
      <c r="K106" s="297"/>
      <c r="L106" s="297"/>
      <c r="M106" s="297"/>
      <c r="N106" s="297"/>
      <c r="O106" s="297"/>
      <c r="P106" s="297"/>
      <c r="Q106" s="297"/>
      <c r="T106" s="297"/>
      <c r="V106" s="38"/>
      <c r="W106" s="297"/>
      <c r="X106" s="297"/>
      <c r="Y106" s="297"/>
    </row>
    <row r="107" spans="11:25">
      <c r="K107" s="297"/>
      <c r="L107" s="297"/>
      <c r="M107" s="297"/>
      <c r="N107" s="297"/>
      <c r="O107" s="297"/>
      <c r="P107" s="297"/>
      <c r="Q107" s="297"/>
      <c r="T107" s="297"/>
      <c r="V107" s="38"/>
      <c r="W107" s="297"/>
      <c r="X107" s="297"/>
      <c r="Y107" s="297"/>
    </row>
    <row r="108" spans="11:25">
      <c r="K108" s="297"/>
      <c r="L108" s="297"/>
      <c r="M108" s="297"/>
      <c r="N108" s="297"/>
      <c r="O108" s="297"/>
      <c r="P108" s="297"/>
      <c r="Q108" s="297"/>
      <c r="T108" s="297"/>
      <c r="V108" s="38"/>
      <c r="W108" s="297"/>
      <c r="X108" s="297"/>
      <c r="Y108" s="297"/>
    </row>
    <row r="109" spans="11:25">
      <c r="K109" s="297"/>
      <c r="L109" s="297"/>
      <c r="M109" s="297"/>
      <c r="N109" s="297"/>
      <c r="O109" s="297"/>
      <c r="P109" s="297"/>
      <c r="Q109" s="297"/>
      <c r="T109" s="297"/>
      <c r="V109" s="38"/>
      <c r="W109" s="297"/>
      <c r="X109" s="297"/>
      <c r="Y109" s="297"/>
    </row>
    <row r="110" spans="11:25">
      <c r="K110" s="297"/>
      <c r="L110" s="297"/>
      <c r="M110" s="297"/>
      <c r="N110" s="297"/>
      <c r="O110" s="297"/>
      <c r="P110" s="297"/>
      <c r="Q110" s="297"/>
      <c r="T110" s="297"/>
      <c r="V110" s="38"/>
      <c r="W110" s="297"/>
      <c r="X110" s="297"/>
      <c r="Y110" s="297"/>
    </row>
    <row r="111" spans="11:25">
      <c r="K111" s="297"/>
      <c r="L111" s="297"/>
      <c r="M111" s="297"/>
      <c r="N111" s="297"/>
      <c r="O111" s="297"/>
      <c r="P111" s="297"/>
      <c r="Q111" s="297"/>
      <c r="T111" s="297"/>
      <c r="V111" s="38"/>
      <c r="W111" s="297"/>
      <c r="X111" s="297"/>
      <c r="Y111" s="297"/>
    </row>
    <row r="112" spans="11:25">
      <c r="K112" s="297"/>
      <c r="L112" s="297"/>
      <c r="M112" s="297"/>
      <c r="N112" s="297"/>
      <c r="O112" s="297"/>
      <c r="P112" s="297"/>
      <c r="Q112" s="297"/>
      <c r="T112" s="297"/>
      <c r="V112" s="38"/>
      <c r="W112" s="297"/>
      <c r="X112" s="297"/>
      <c r="Y112" s="297"/>
    </row>
    <row r="113" spans="11:25">
      <c r="K113" s="297"/>
      <c r="L113" s="297"/>
      <c r="M113" s="297"/>
      <c r="N113" s="297"/>
      <c r="O113" s="297"/>
      <c r="P113" s="297"/>
      <c r="Q113" s="297"/>
      <c r="T113" s="297"/>
      <c r="V113" s="38"/>
      <c r="W113" s="297"/>
      <c r="X113" s="297"/>
      <c r="Y113" s="297"/>
    </row>
  </sheetData>
  <mergeCells count="1">
    <mergeCell ref="O1:Q1"/>
  </mergeCells>
  <conditionalFormatting sqref="Q4:Q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61A3-F140-4DEE-AF49-E21123F6D913}">
  <dimension ref="A1:U100"/>
  <sheetViews>
    <sheetView workbookViewId="0">
      <pane xSplit="6" ySplit="4" topLeftCell="G11" activePane="bottomRight" state="frozen"/>
      <selection pane="topRight" activeCell="G1" sqref="G1"/>
      <selection pane="bottomLeft" activeCell="A5" sqref="A5"/>
      <selection pane="bottomRight" activeCell="U13" sqref="U13"/>
    </sheetView>
  </sheetViews>
  <sheetFormatPr defaultColWidth="9" defaultRowHeight="13" outlineLevelRow="2"/>
  <cols>
    <col min="1" max="1" width="5" style="142" customWidth="1"/>
    <col min="2" max="2" width="4.36328125" style="142" customWidth="1"/>
    <col min="3" max="3" width="9" style="142"/>
    <col min="4" max="4" width="7" style="142" customWidth="1"/>
    <col min="5" max="5" width="13.26953125" style="142" customWidth="1"/>
    <col min="6" max="6" width="8.26953125" style="142" customWidth="1"/>
    <col min="7" max="7" width="15.453125" style="142" customWidth="1"/>
    <col min="8" max="8" width="14.7265625" style="142" customWidth="1"/>
    <col min="9" max="9" width="15.6328125" style="142" customWidth="1"/>
    <col min="10" max="10" width="16.08984375" style="142" customWidth="1"/>
    <col min="11" max="11" width="15.453125" style="142" customWidth="1"/>
    <col min="12" max="12" width="15" style="142" customWidth="1"/>
    <col min="13" max="13" width="14.453125" style="142" customWidth="1"/>
    <col min="14" max="14" width="15.36328125" style="142" customWidth="1"/>
    <col min="15" max="15" width="12.453125" style="142" customWidth="1"/>
    <col min="16" max="16" width="15.6328125" style="142" customWidth="1"/>
    <col min="17" max="17" width="11.7265625" style="142" hidden="1" customWidth="1"/>
    <col min="18" max="18" width="15.90625" style="142" hidden="1" customWidth="1"/>
    <col min="19" max="19" width="9" style="142"/>
    <col min="20" max="20" width="14.7265625" style="142" bestFit="1" customWidth="1"/>
    <col min="21" max="21" width="13" style="142" bestFit="1" customWidth="1"/>
    <col min="22" max="16384" width="9" style="142"/>
  </cols>
  <sheetData>
    <row r="1" spans="1:21" ht="21">
      <c r="A1" s="369" t="s">
        <v>478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</row>
    <row r="3" spans="1:21" s="331" customFormat="1" ht="21" customHeight="1">
      <c r="A3" s="323"/>
      <c r="B3" s="323"/>
      <c r="C3" s="323"/>
      <c r="D3" s="323"/>
      <c r="E3" s="323"/>
      <c r="F3" s="324"/>
      <c r="G3" s="325" t="s">
        <v>479</v>
      </c>
      <c r="H3" s="326" t="s">
        <v>480</v>
      </c>
      <c r="I3" s="326" t="s">
        <v>481</v>
      </c>
      <c r="J3" s="326" t="s">
        <v>482</v>
      </c>
      <c r="K3" s="326" t="s">
        <v>483</v>
      </c>
      <c r="L3" s="326" t="s">
        <v>484</v>
      </c>
      <c r="M3" s="326" t="s">
        <v>485</v>
      </c>
      <c r="N3" s="327" t="s">
        <v>486</v>
      </c>
      <c r="O3" s="328" t="s">
        <v>487</v>
      </c>
      <c r="P3" s="329" t="s">
        <v>488</v>
      </c>
      <c r="Q3" s="327" t="s">
        <v>489</v>
      </c>
      <c r="R3" s="330" t="s">
        <v>490</v>
      </c>
    </row>
    <row r="4" spans="1:21" s="336" customFormat="1" ht="59.25" customHeight="1">
      <c r="A4" s="332" t="s">
        <v>123</v>
      </c>
      <c r="B4" s="332" t="s">
        <v>118</v>
      </c>
      <c r="C4" s="332" t="s">
        <v>0</v>
      </c>
      <c r="D4" s="332" t="s">
        <v>491</v>
      </c>
      <c r="E4" s="332" t="s">
        <v>492</v>
      </c>
      <c r="F4" s="333" t="s">
        <v>493</v>
      </c>
      <c r="G4" s="325" t="s">
        <v>494</v>
      </c>
      <c r="H4" s="326" t="s">
        <v>495</v>
      </c>
      <c r="I4" s="326" t="s">
        <v>496</v>
      </c>
      <c r="J4" s="326" t="s">
        <v>497</v>
      </c>
      <c r="K4" s="326" t="s">
        <v>498</v>
      </c>
      <c r="L4" s="326" t="s">
        <v>499</v>
      </c>
      <c r="M4" s="327" t="s">
        <v>500</v>
      </c>
      <c r="N4" s="327" t="s">
        <v>501</v>
      </c>
      <c r="O4" s="334" t="s">
        <v>502</v>
      </c>
      <c r="P4" s="326" t="s">
        <v>503</v>
      </c>
      <c r="Q4" s="327" t="s">
        <v>504</v>
      </c>
      <c r="R4" s="335" t="s">
        <v>505</v>
      </c>
      <c r="T4" s="348" t="s">
        <v>602</v>
      </c>
      <c r="U4" s="348" t="s">
        <v>603</v>
      </c>
    </row>
    <row r="5" spans="1:21" ht="15" customHeight="1" outlineLevel="2">
      <c r="A5" s="337">
        <v>498</v>
      </c>
      <c r="B5" s="338" t="s">
        <v>340</v>
      </c>
      <c r="C5" s="338" t="s">
        <v>2</v>
      </c>
      <c r="D5" s="338" t="s">
        <v>247</v>
      </c>
      <c r="E5" s="338" t="s">
        <v>506</v>
      </c>
      <c r="F5" s="339">
        <f>VLOOKUP($D5,'[3]4.เขตปรับKและเกลี่ยเงินเพิ่มฯ'!$E$10:$AJ$104,5,FALSE)</f>
        <v>1.1499999999999999</v>
      </c>
      <c r="G5" s="339">
        <f>VLOOKUP($D5,'[3]4.เขตปรับKและเกลี่ยเงินเพิ่มฯ'!$E$10:$AJ$104,13,FALSE)</f>
        <v>80462419.640000001</v>
      </c>
      <c r="H5" s="339">
        <f>VLOOKUP($D5,'[3]4.เขตปรับKและเกลี่ยเงินเพิ่มฯ'!$E$10:$AJ$104,14,FALSE)</f>
        <v>14984799.17</v>
      </c>
      <c r="I5" s="339">
        <f>VLOOKUP($D5,'[3]4.เขตปรับKและเกลี่ยเงินเพิ่มฯ'!$E$10:$AJ$104,15,FALSE)+VLOOKUP($D5,'[3]4.เขตปรับKและเกลี่ยเงินเพิ่มฯ'!$E$10:$AJ$104,16,FALSE)+VLOOKUP($D5,'[3]4.เขตปรับKและเกลี่ยเงินเพิ่มฯ'!$E$10:$AJ$104,17,FALSE)</f>
        <v>145594956.84</v>
      </c>
      <c r="J5" s="339">
        <f>VLOOKUP($D5,'[3]4.เขตปรับKและเกลี่ยเงินเพิ่มฯ'!$E$10:$AJ$104,18,FALSE)</f>
        <v>241042175.65000001</v>
      </c>
      <c r="K5" s="339">
        <f>VLOOKUP($D5,'[3]4.เขตปรับKและเกลี่ยเงินเพิ่มฯ'!$E$10:$AJ$104,19,FALSE)</f>
        <v>81362845</v>
      </c>
      <c r="L5" s="339">
        <f>VLOOKUP($D5,'[3]4.เขตปรับKและเกลี่ยเงินเพิ่มฯ'!$E$10:$AJ$104,20,FALSE)</f>
        <v>159679330.65000001</v>
      </c>
      <c r="M5" s="339">
        <f>VLOOKUP($D5,'[3]4.เขตปรับKและเกลี่ยเงินเพิ่มฯ'!$E$10:$AJ$104,21,FALSE)</f>
        <v>0</v>
      </c>
      <c r="N5" s="339">
        <f>VLOOKUP($D5,'[3]4.เขตปรับKและเกลี่ยเงินเพิ่มฯ'!$E$10:$AJ$104,22,FALSE)</f>
        <v>159679330.65000001</v>
      </c>
      <c r="O5" s="339">
        <f>VLOOKUP($D5,'[3]4.เขตปรับKและเกลี่ยเงินเพิ่มฯ'!$E$10:$AJ$104,30,FALSE)</f>
        <v>0</v>
      </c>
      <c r="P5" s="339">
        <f>VLOOKUP($D5,'[3]4.เขตปรับKและเกลี่ยเงินเพิ่มฯ'!$E$10:$AJ$104,32,FALSE)</f>
        <v>159679330.65000001</v>
      </c>
      <c r="Q5" s="339">
        <f>VLOOKUP($D5,'[3]4.เขตปรับKและเกลี่ยเงินเพิ่มฯ'!$E$10:$AJ$104,26,FALSE)</f>
        <v>0</v>
      </c>
      <c r="R5" s="339">
        <f>VLOOKUP($D5,'[3]4.เขตปรับKและเกลี่ยเงินเพิ่มฯ'!$E$10:$AJ$104,23,FALSE)</f>
        <v>141805750.47</v>
      </c>
      <c r="T5" s="349">
        <v>141805750.47</v>
      </c>
      <c r="U5" s="350">
        <f>P5-T5</f>
        <v>17873580.180000007</v>
      </c>
    </row>
    <row r="6" spans="1:21" ht="15" customHeight="1" outlineLevel="2">
      <c r="A6" s="337">
        <v>499</v>
      </c>
      <c r="B6" s="338" t="s">
        <v>340</v>
      </c>
      <c r="C6" s="338" t="s">
        <v>2</v>
      </c>
      <c r="D6" s="338" t="s">
        <v>248</v>
      </c>
      <c r="E6" s="338" t="s">
        <v>507</v>
      </c>
      <c r="F6" s="339">
        <f>VLOOKUP($D6,'[3]4.เขตปรับKและเกลี่ยเงินเพิ่มฯ'!$E$10:$AJ$104,5,FALSE)</f>
        <v>1.2</v>
      </c>
      <c r="G6" s="339">
        <f>VLOOKUP($D6,'[3]4.เขตปรับKและเกลี่ยเงินเพิ่มฯ'!$E$10:$AJ$104,13,FALSE)</f>
        <v>51684309.409999996</v>
      </c>
      <c r="H6" s="339">
        <f>VLOOKUP($D6,'[3]4.เขตปรับKและเกลี่ยเงินเพิ่มฯ'!$E$10:$AJ$104,14,FALSE)</f>
        <v>9625350.5600000005</v>
      </c>
      <c r="I6" s="339">
        <f>VLOOKUP($D6,'[3]4.เขตปรับKและเกลี่ยเงินเพิ่มฯ'!$E$10:$AJ$104,15,FALSE)+VLOOKUP($D6,'[3]4.เขตปรับKและเกลี่ยเงินเพิ่มฯ'!$E$10:$AJ$104,16,FALSE)+VLOOKUP($D6,'[3]4.เขตปรับKและเกลี่ยเงินเพิ่มฯ'!$E$10:$AJ$104,17,FALSE)</f>
        <v>16602973.16</v>
      </c>
      <c r="J6" s="339">
        <f>VLOOKUP($D6,'[3]4.เขตปรับKและเกลี่ยเงินเพิ่มฯ'!$E$10:$AJ$104,18,FALSE)</f>
        <v>77912633.129999995</v>
      </c>
      <c r="K6" s="339">
        <f>VLOOKUP($D6,'[3]4.เขตปรับKและเกลี่ยเงินเพิ่มฯ'!$E$10:$AJ$104,19,FALSE)</f>
        <v>23585329</v>
      </c>
      <c r="L6" s="339">
        <f>VLOOKUP($D6,'[3]4.เขตปรับKและเกลี่ยเงินเพิ่มฯ'!$E$10:$AJ$104,20,FALSE)</f>
        <v>54327304.130000003</v>
      </c>
      <c r="M6" s="339">
        <f>VLOOKUP($D6,'[3]4.เขตปรับKและเกลี่ยเงินเพิ่มฯ'!$E$10:$AJ$104,21,FALSE)</f>
        <v>0</v>
      </c>
      <c r="N6" s="339">
        <f>VLOOKUP($D6,'[3]4.เขตปรับKและเกลี่ยเงินเพิ่มฯ'!$E$10:$AJ$104,22,FALSE)</f>
        <v>54327304.130000003</v>
      </c>
      <c r="O6" s="339">
        <f>VLOOKUP($D6,'[3]4.เขตปรับKและเกลี่ยเงินเพิ่มฯ'!$E$10:$AJ$104,30,FALSE)</f>
        <v>0</v>
      </c>
      <c r="P6" s="339">
        <f>VLOOKUP($D6,'[3]4.เขตปรับKและเกลี่ยเงินเพิ่มฯ'!$E$10:$AJ$104,32,FALSE)</f>
        <v>54327304.130000003</v>
      </c>
      <c r="Q6" s="339">
        <f>VLOOKUP($D6,'[3]4.เขตปรับKและเกลี่ยเงินเพิ่มฯ'!$E$10:$AJ$104,26,FALSE)</f>
        <v>0</v>
      </c>
      <c r="R6" s="339">
        <f>VLOOKUP($D6,'[3]4.เขตปรับKและเกลี่ยเงินเพิ่มฯ'!$E$10:$AJ$104,23,FALSE)</f>
        <v>50373065.100000001</v>
      </c>
      <c r="T6" s="349">
        <v>56718250.899999999</v>
      </c>
      <c r="U6" s="350">
        <f t="shared" ref="U6:U69" si="0">P6-T6</f>
        <v>-2390946.7699999958</v>
      </c>
    </row>
    <row r="7" spans="1:21" ht="15" customHeight="1" outlineLevel="2">
      <c r="A7" s="337">
        <v>500</v>
      </c>
      <c r="B7" s="338" t="s">
        <v>340</v>
      </c>
      <c r="C7" s="338" t="s">
        <v>2</v>
      </c>
      <c r="D7" s="338" t="s">
        <v>249</v>
      </c>
      <c r="E7" s="338" t="s">
        <v>508</v>
      </c>
      <c r="F7" s="339">
        <f>VLOOKUP($D7,'[3]4.เขตปรับKและเกลี่ยเงินเพิ่มฯ'!$E$10:$AJ$104,5,FALSE)</f>
        <v>1.1499999999999999</v>
      </c>
      <c r="G7" s="339">
        <f>VLOOKUP($D7,'[3]4.เขตปรับKและเกลี่ยเงินเพิ่มฯ'!$E$10:$AJ$104,13,FALSE)</f>
        <v>57438677.329999998</v>
      </c>
      <c r="H7" s="339">
        <f>VLOOKUP($D7,'[3]4.เขตปรับKและเกลี่ยเงินเพิ่มฯ'!$E$10:$AJ$104,14,FALSE)</f>
        <v>10697006.720000001</v>
      </c>
      <c r="I7" s="339">
        <f>VLOOKUP($D7,'[3]4.เขตปรับKและเกลี่ยเงินเพิ่มฯ'!$E$10:$AJ$104,15,FALSE)+VLOOKUP($D7,'[3]4.เขตปรับKและเกลี่ยเงินเพิ่มฯ'!$E$10:$AJ$104,16,FALSE)+VLOOKUP($D7,'[3]4.เขตปรับKและเกลี่ยเงินเพิ่มฯ'!$E$10:$AJ$104,17,FALSE)</f>
        <v>19700378.509999998</v>
      </c>
      <c r="J7" s="339">
        <f>VLOOKUP($D7,'[3]4.เขตปรับKและเกลี่ยเงินเพิ่มฯ'!$E$10:$AJ$104,18,FALSE)</f>
        <v>87836062.560000002</v>
      </c>
      <c r="K7" s="339">
        <f>VLOOKUP($D7,'[3]4.เขตปรับKและเกลี่ยเงินเพิ่มฯ'!$E$10:$AJ$104,19,FALSE)</f>
        <v>24854302</v>
      </c>
      <c r="L7" s="339">
        <f>VLOOKUP($D7,'[3]4.เขตปรับKและเกลี่ยเงินเพิ่มฯ'!$E$10:$AJ$104,20,FALSE)</f>
        <v>62981760.560000002</v>
      </c>
      <c r="M7" s="339">
        <f>VLOOKUP($D7,'[3]4.เขตปรับKและเกลี่ยเงินเพิ่มฯ'!$E$10:$AJ$104,21,FALSE)</f>
        <v>0</v>
      </c>
      <c r="N7" s="339">
        <f>VLOOKUP($D7,'[3]4.เขตปรับKและเกลี่ยเงินเพิ่มฯ'!$E$10:$AJ$104,22,FALSE)</f>
        <v>62981760.560000002</v>
      </c>
      <c r="O7" s="339">
        <f>VLOOKUP($D7,'[3]4.เขตปรับKและเกลี่ยเงินเพิ่มฯ'!$E$10:$AJ$104,30,FALSE)</f>
        <v>0</v>
      </c>
      <c r="P7" s="339">
        <f>VLOOKUP($D7,'[3]4.เขตปรับKและเกลี่ยเงินเพิ่มฯ'!$E$10:$AJ$104,32,FALSE)</f>
        <v>62981760.560000002</v>
      </c>
      <c r="Q7" s="339">
        <f>VLOOKUP($D7,'[3]4.เขตปรับKและเกลี่ยเงินเพิ่มฯ'!$E$10:$AJ$104,26,FALSE)</f>
        <v>0</v>
      </c>
      <c r="R7" s="339">
        <f>VLOOKUP($D7,'[3]4.เขตปรับKและเกลี่ยเงินเพิ่มฯ'!$E$10:$AJ$104,23,FALSE)</f>
        <v>58775349.25</v>
      </c>
      <c r="T7" s="349">
        <v>72044107.219999999</v>
      </c>
      <c r="U7" s="350">
        <f t="shared" si="0"/>
        <v>-9062346.6599999964</v>
      </c>
    </row>
    <row r="8" spans="1:21" ht="15" customHeight="1" outlineLevel="2">
      <c r="A8" s="337">
        <v>501</v>
      </c>
      <c r="B8" s="338" t="s">
        <v>340</v>
      </c>
      <c r="C8" s="338" t="s">
        <v>2</v>
      </c>
      <c r="D8" s="338" t="s">
        <v>250</v>
      </c>
      <c r="E8" s="338" t="s">
        <v>509</v>
      </c>
      <c r="F8" s="339">
        <f>VLOOKUP($D8,'[3]4.เขตปรับKและเกลี่ยเงินเพิ่มฯ'!$E$10:$AJ$104,5,FALSE)</f>
        <v>1.1499999999999999</v>
      </c>
      <c r="G8" s="339">
        <f>VLOOKUP($D8,'[3]4.เขตปรับKและเกลี่ยเงินเพิ่มฯ'!$E$10:$AJ$104,13,FALSE)</f>
        <v>62078188.729999997</v>
      </c>
      <c r="H8" s="339">
        <f>VLOOKUP($D8,'[3]4.เขตปรับKและเกลี่ยเงินเพิ่มฯ'!$E$10:$AJ$104,14,FALSE)</f>
        <v>11561039.24</v>
      </c>
      <c r="I8" s="339">
        <f>VLOOKUP($D8,'[3]4.เขตปรับKและเกลี่ยเงินเพิ่มฯ'!$E$10:$AJ$104,15,FALSE)+VLOOKUP($D8,'[3]4.เขตปรับKและเกลี่ยเงินเพิ่มฯ'!$E$10:$AJ$104,16,FALSE)+VLOOKUP($D8,'[3]4.เขตปรับKและเกลี่ยเงินเพิ่มฯ'!$E$10:$AJ$104,17,FALSE)</f>
        <v>42884244.619999997</v>
      </c>
      <c r="J8" s="339">
        <f>VLOOKUP($D8,'[3]4.เขตปรับKและเกลี่ยเงินเพิ่มฯ'!$E$10:$AJ$104,18,FALSE)</f>
        <v>116523472.59</v>
      </c>
      <c r="K8" s="339">
        <f>VLOOKUP($D8,'[3]4.เขตปรับKและเกลี่ยเงินเพิ่มฯ'!$E$10:$AJ$104,19,FALSE)</f>
        <v>37007189</v>
      </c>
      <c r="L8" s="339">
        <f>VLOOKUP($D8,'[3]4.เขตปรับKและเกลี่ยเงินเพิ่มฯ'!$E$10:$AJ$104,20,FALSE)</f>
        <v>79516283.590000004</v>
      </c>
      <c r="M8" s="339">
        <f>VLOOKUP($D8,'[3]4.เขตปรับKและเกลี่ยเงินเพิ่มฯ'!$E$10:$AJ$104,21,FALSE)</f>
        <v>0</v>
      </c>
      <c r="N8" s="339">
        <f>VLOOKUP($D8,'[3]4.เขตปรับKและเกลี่ยเงินเพิ่มฯ'!$E$10:$AJ$104,22,FALSE)</f>
        <v>79516283.590000004</v>
      </c>
      <c r="O8" s="339">
        <f>VLOOKUP($D8,'[3]4.เขตปรับKและเกลี่ยเงินเพิ่มฯ'!$E$10:$AJ$104,30,FALSE)</f>
        <v>0</v>
      </c>
      <c r="P8" s="339">
        <f>VLOOKUP($D8,'[3]4.เขตปรับKและเกลี่ยเงินเพิ่มฯ'!$E$10:$AJ$104,32,FALSE)</f>
        <v>79516283.590000004</v>
      </c>
      <c r="Q8" s="339">
        <f>VLOOKUP($D8,'[3]4.เขตปรับKและเกลี่ยเงินเพิ่มฯ'!$E$10:$AJ$104,26,FALSE)</f>
        <v>0</v>
      </c>
      <c r="R8" s="339">
        <f>VLOOKUP($D8,'[3]4.เขตปรับKและเกลี่ยเงินเพิ่มฯ'!$E$10:$AJ$104,23,FALSE)</f>
        <v>75992932.700000003</v>
      </c>
      <c r="T8" s="349">
        <v>86014014.930000007</v>
      </c>
      <c r="U8" s="350">
        <f t="shared" si="0"/>
        <v>-6497731.3400000036</v>
      </c>
    </row>
    <row r="9" spans="1:21" ht="15" customHeight="1" outlineLevel="2">
      <c r="A9" s="337">
        <v>502</v>
      </c>
      <c r="B9" s="338" t="s">
        <v>340</v>
      </c>
      <c r="C9" s="338" t="s">
        <v>2</v>
      </c>
      <c r="D9" s="338" t="s">
        <v>251</v>
      </c>
      <c r="E9" s="338" t="s">
        <v>510</v>
      </c>
      <c r="F9" s="339">
        <f>VLOOKUP($D9,'[3]4.เขตปรับKและเกลี่ยเงินเพิ่มฯ'!$E$10:$AJ$104,5,FALSE)</f>
        <v>1.25</v>
      </c>
      <c r="G9" s="339">
        <f>VLOOKUP($D9,'[3]4.เขตปรับKและเกลี่ยเงินเพิ่มฯ'!$E$10:$AJ$104,13,FALSE)</f>
        <v>41549615.170000002</v>
      </c>
      <c r="H9" s="339">
        <f>VLOOKUP($D9,'[3]4.เขตปรับKและเกลี่ยเงินเพิ่มฯ'!$E$10:$AJ$104,14,FALSE)</f>
        <v>7737930.8399999999</v>
      </c>
      <c r="I9" s="339">
        <f>VLOOKUP($D9,'[3]4.เขตปรับKและเกลี่ยเงินเพิ่มฯ'!$E$10:$AJ$104,15,FALSE)+VLOOKUP($D9,'[3]4.เขตปรับKและเกลี่ยเงินเพิ่มฯ'!$E$10:$AJ$104,16,FALSE)+VLOOKUP($D9,'[3]4.เขตปรับKและเกลี่ยเงินเพิ่มฯ'!$E$10:$AJ$104,17,FALSE)</f>
        <v>17768803.280000001</v>
      </c>
      <c r="J9" s="339">
        <f>VLOOKUP($D9,'[3]4.เขตปรับKและเกลี่ยเงินเพิ่มฯ'!$E$10:$AJ$104,18,FALSE)</f>
        <v>67056349.290000007</v>
      </c>
      <c r="K9" s="339">
        <f>VLOOKUP($D9,'[3]4.เขตปรับKและเกลี่ยเงินเพิ่มฯ'!$E$10:$AJ$104,19,FALSE)</f>
        <v>23621921</v>
      </c>
      <c r="L9" s="339">
        <f>VLOOKUP($D9,'[3]4.เขตปรับKและเกลี่ยเงินเพิ่มฯ'!$E$10:$AJ$104,20,FALSE)</f>
        <v>43434428.289999999</v>
      </c>
      <c r="M9" s="339">
        <f>VLOOKUP($D9,'[3]4.เขตปรับKและเกลี่ยเงินเพิ่มฯ'!$E$10:$AJ$104,21,FALSE)</f>
        <v>0</v>
      </c>
      <c r="N9" s="339">
        <f>VLOOKUP($D9,'[3]4.เขตปรับKและเกลี่ยเงินเพิ่มฯ'!$E$10:$AJ$104,22,FALSE)</f>
        <v>43434428.289999999</v>
      </c>
      <c r="O9" s="339">
        <f>VLOOKUP($D9,'[3]4.เขตปรับKและเกลี่ยเงินเพิ่มฯ'!$E$10:$AJ$104,30,FALSE)</f>
        <v>0</v>
      </c>
      <c r="P9" s="339">
        <f>VLOOKUP($D9,'[3]4.เขตปรับKและเกลี่ยเงินเพิ่มฯ'!$E$10:$AJ$104,32,FALSE)</f>
        <v>43434428.289999999</v>
      </c>
      <c r="Q9" s="339">
        <f>VLOOKUP($D9,'[3]4.เขตปรับKและเกลี่ยเงินเพิ่มฯ'!$E$10:$AJ$104,26,FALSE)</f>
        <v>0</v>
      </c>
      <c r="R9" s="339">
        <f>VLOOKUP($D9,'[3]4.เขตปรับKและเกลี่ยเงินเพิ่มฯ'!$E$10:$AJ$104,23,FALSE)</f>
        <v>38637369.759999998</v>
      </c>
      <c r="T9" s="349">
        <v>44864650.979999997</v>
      </c>
      <c r="U9" s="350">
        <f t="shared" si="0"/>
        <v>-1430222.6899999976</v>
      </c>
    </row>
    <row r="10" spans="1:21" ht="15" customHeight="1" outlineLevel="2">
      <c r="A10" s="337">
        <v>503</v>
      </c>
      <c r="B10" s="338" t="s">
        <v>340</v>
      </c>
      <c r="C10" s="338" t="s">
        <v>2</v>
      </c>
      <c r="D10" s="338" t="s">
        <v>252</v>
      </c>
      <c r="E10" s="338" t="s">
        <v>511</v>
      </c>
      <c r="F10" s="339">
        <f>VLOOKUP($D10,'[3]4.เขตปรับKและเกลี่ยเงินเพิ่มฯ'!$E$10:$AJ$104,5,FALSE)</f>
        <v>1.25</v>
      </c>
      <c r="G10" s="339">
        <f>VLOOKUP($D10,'[3]4.เขตปรับKและเกลี่ยเงินเพิ่มฯ'!$E$10:$AJ$104,13,FALSE)</f>
        <v>40758780.979999997</v>
      </c>
      <c r="H10" s="339">
        <f>VLOOKUP($D10,'[3]4.เขตปรับKและเกลี่ยเงินเพิ่มฯ'!$E$10:$AJ$104,14,FALSE)</f>
        <v>7590651.0099999998</v>
      </c>
      <c r="I10" s="339">
        <f>VLOOKUP($D10,'[3]4.เขตปรับKและเกลี่ยเงินเพิ่มฯ'!$E$10:$AJ$104,15,FALSE)+VLOOKUP($D10,'[3]4.เขตปรับKและเกลี่ยเงินเพิ่มฯ'!$E$10:$AJ$104,16,FALSE)+VLOOKUP($D10,'[3]4.เขตปรับKและเกลี่ยเงินเพิ่มฯ'!$E$10:$AJ$104,17,FALSE)</f>
        <v>20541298.529999997</v>
      </c>
      <c r="J10" s="339">
        <f>VLOOKUP($D10,'[3]4.เขตปรับKและเกลี่ยเงินเพิ่มฯ'!$E$10:$AJ$104,18,FALSE)</f>
        <v>68890730.519999996</v>
      </c>
      <c r="K10" s="339">
        <f>VLOOKUP($D10,'[3]4.เขตปรับKและเกลี่ยเงินเพิ่มฯ'!$E$10:$AJ$104,19,FALSE)</f>
        <v>20564560</v>
      </c>
      <c r="L10" s="339">
        <f>VLOOKUP($D10,'[3]4.เขตปรับKและเกลี่ยเงินเพิ่มฯ'!$E$10:$AJ$104,20,FALSE)</f>
        <v>48326170.520000003</v>
      </c>
      <c r="M10" s="339">
        <f>VLOOKUP($D10,'[3]4.เขตปรับKและเกลี่ยเงินเพิ่มฯ'!$E$10:$AJ$104,21,FALSE)</f>
        <v>0</v>
      </c>
      <c r="N10" s="339">
        <f>VLOOKUP($D10,'[3]4.เขตปรับKและเกลี่ยเงินเพิ่มฯ'!$E$10:$AJ$104,22,FALSE)</f>
        <v>48326170.520000003</v>
      </c>
      <c r="O10" s="339">
        <f>VLOOKUP($D10,'[3]4.เขตปรับKและเกลี่ยเงินเพิ่มฯ'!$E$10:$AJ$104,30,FALSE)</f>
        <v>0</v>
      </c>
      <c r="P10" s="339">
        <f>VLOOKUP($D10,'[3]4.เขตปรับKและเกลี่ยเงินเพิ่มฯ'!$E$10:$AJ$104,32,FALSE)</f>
        <v>48326170.520000003</v>
      </c>
      <c r="Q10" s="339">
        <f>VLOOKUP($D10,'[3]4.เขตปรับKและเกลี่ยเงินเพิ่มฯ'!$E$10:$AJ$104,26,FALSE)</f>
        <v>0</v>
      </c>
      <c r="R10" s="339">
        <f>VLOOKUP($D10,'[3]4.เขตปรับKและเกลี่ยเงินเพิ่มฯ'!$E$10:$AJ$104,23,FALSE)</f>
        <v>47853502.140000001</v>
      </c>
      <c r="T10" s="349">
        <v>49300799.140000001</v>
      </c>
      <c r="U10" s="350">
        <f t="shared" si="0"/>
        <v>-974628.61999999732</v>
      </c>
    </row>
    <row r="11" spans="1:21" ht="15" customHeight="1" outlineLevel="2">
      <c r="A11" s="337">
        <v>504</v>
      </c>
      <c r="B11" s="338" t="s">
        <v>340</v>
      </c>
      <c r="C11" s="338" t="s">
        <v>2</v>
      </c>
      <c r="D11" s="338" t="s">
        <v>253</v>
      </c>
      <c r="E11" s="338" t="s">
        <v>512</v>
      </c>
      <c r="F11" s="339">
        <f>VLOOKUP($D11,'[3]4.เขตปรับKและเกลี่ยเงินเพิ่มฯ'!$E$10:$AJ$104,5,FALSE)</f>
        <v>1.25</v>
      </c>
      <c r="G11" s="339">
        <f>VLOOKUP($D11,'[3]4.เขตปรับKและเกลี่ยเงินเพิ่มฯ'!$E$10:$AJ$104,13,FALSE)</f>
        <v>41918474.399999999</v>
      </c>
      <c r="H11" s="339">
        <f>VLOOKUP($D11,'[3]4.เขตปรับKและเกลี่ยเงินเพิ่มฯ'!$E$10:$AJ$104,14,FALSE)</f>
        <v>7806624.79</v>
      </c>
      <c r="I11" s="339">
        <f>VLOOKUP($D11,'[3]4.เขตปรับKและเกลี่ยเงินเพิ่มฯ'!$E$10:$AJ$104,15,FALSE)+VLOOKUP($D11,'[3]4.เขตปรับKและเกลี่ยเงินเพิ่มฯ'!$E$10:$AJ$104,16,FALSE)+VLOOKUP($D11,'[3]4.เขตปรับKและเกลี่ยเงินเพิ่มฯ'!$E$10:$AJ$104,17,FALSE)</f>
        <v>13504280.550000001</v>
      </c>
      <c r="J11" s="339">
        <f>VLOOKUP($D11,'[3]4.เขตปรับKและเกลี่ยเงินเพิ่มฯ'!$E$10:$AJ$104,18,FALSE)</f>
        <v>63229379.739999995</v>
      </c>
      <c r="K11" s="339">
        <f>VLOOKUP($D11,'[3]4.เขตปรับKและเกลี่ยเงินเพิ่มฯ'!$E$10:$AJ$104,19,FALSE)</f>
        <v>19726330</v>
      </c>
      <c r="L11" s="339">
        <f>VLOOKUP($D11,'[3]4.เขตปรับKและเกลี่ยเงินเพิ่มฯ'!$E$10:$AJ$104,20,FALSE)</f>
        <v>43503049.740000002</v>
      </c>
      <c r="M11" s="339">
        <f>VLOOKUP($D11,'[3]4.เขตปรับKและเกลี่ยเงินเพิ่มฯ'!$E$10:$AJ$104,21,FALSE)</f>
        <v>0</v>
      </c>
      <c r="N11" s="339">
        <f>VLOOKUP($D11,'[3]4.เขตปรับKและเกลี่ยเงินเพิ่มฯ'!$E$10:$AJ$104,22,FALSE)</f>
        <v>43503049.740000002</v>
      </c>
      <c r="O11" s="339">
        <f>VLOOKUP($D11,'[3]4.เขตปรับKและเกลี่ยเงินเพิ่มฯ'!$E$10:$AJ$104,30,FALSE)</f>
        <v>0</v>
      </c>
      <c r="P11" s="339">
        <f>VLOOKUP($D11,'[3]4.เขตปรับKและเกลี่ยเงินเพิ่มฯ'!$E$10:$AJ$104,32,FALSE)</f>
        <v>43503049.740000002</v>
      </c>
      <c r="Q11" s="339">
        <f>VLOOKUP($D11,'[3]4.เขตปรับKและเกลี่ยเงินเพิ่มฯ'!$E$10:$AJ$104,26,FALSE)</f>
        <v>0</v>
      </c>
      <c r="R11" s="339">
        <f>VLOOKUP($D11,'[3]4.เขตปรับKและเกลี่ยเงินเพิ่มฯ'!$E$10:$AJ$104,23,FALSE)</f>
        <v>42279072.32</v>
      </c>
      <c r="T11" s="349">
        <v>42279072.32</v>
      </c>
      <c r="U11" s="350">
        <f t="shared" si="0"/>
        <v>1223977.4200000018</v>
      </c>
    </row>
    <row r="12" spans="1:21" ht="15" customHeight="1" outlineLevel="2">
      <c r="A12" s="337">
        <v>505</v>
      </c>
      <c r="B12" s="338" t="s">
        <v>340</v>
      </c>
      <c r="C12" s="338" t="s">
        <v>2</v>
      </c>
      <c r="D12" s="338" t="s">
        <v>254</v>
      </c>
      <c r="E12" s="338" t="s">
        <v>513</v>
      </c>
      <c r="F12" s="339">
        <f>VLOOKUP($D12,'[3]4.เขตปรับKและเกลี่ยเงินเพิ่มฯ'!$E$10:$AJ$104,5,FALSE)</f>
        <v>1.35</v>
      </c>
      <c r="G12" s="339">
        <f>VLOOKUP($D12,'[3]4.เขตปรับKและเกลี่ยเงินเพิ่มฯ'!$E$10:$AJ$104,13,FALSE)</f>
        <v>17246218.219999999</v>
      </c>
      <c r="H12" s="339">
        <f>VLOOKUP($D12,'[3]4.เขตปรับKและเกลี่ยเงินเพิ่มฯ'!$E$10:$AJ$104,14,FALSE)</f>
        <v>3211823.82</v>
      </c>
      <c r="I12" s="339">
        <f>VLOOKUP($D12,'[3]4.เขตปรับKและเกลี่ยเงินเพิ่มฯ'!$E$10:$AJ$104,15,FALSE)+VLOOKUP($D12,'[3]4.เขตปรับKและเกลี่ยเงินเพิ่มฯ'!$E$10:$AJ$104,16,FALSE)+VLOOKUP($D12,'[3]4.เขตปรับKและเกลี่ยเงินเพิ่มฯ'!$E$10:$AJ$104,17,FALSE)</f>
        <v>6725062.7299999995</v>
      </c>
      <c r="J12" s="339">
        <f>VLOOKUP($D12,'[3]4.เขตปรับKและเกลี่ยเงินเพิ่มฯ'!$E$10:$AJ$104,18,FALSE)</f>
        <v>27183104.77</v>
      </c>
      <c r="K12" s="339">
        <f>VLOOKUP($D12,'[3]4.เขตปรับKและเกลี่ยเงินเพิ่มฯ'!$E$10:$AJ$104,19,FALSE)</f>
        <v>11026873</v>
      </c>
      <c r="L12" s="339">
        <f>VLOOKUP($D12,'[3]4.เขตปรับKและเกลี่ยเงินเพิ่มฯ'!$E$10:$AJ$104,20,FALSE)</f>
        <v>16156231.77</v>
      </c>
      <c r="M12" s="339">
        <f>VLOOKUP($D12,'[3]4.เขตปรับKและเกลี่ยเงินเพิ่มฯ'!$E$10:$AJ$104,21,FALSE)</f>
        <v>4115378.4</v>
      </c>
      <c r="N12" s="339">
        <f>VLOOKUP($D12,'[3]4.เขตปรับKและเกลี่ยเงินเพิ่มฯ'!$E$10:$AJ$104,22,FALSE)</f>
        <v>20271610.170000002</v>
      </c>
      <c r="O12" s="339">
        <f>VLOOKUP($D12,'[3]4.เขตปรับKและเกลี่ยเงินเพิ่มฯ'!$E$10:$AJ$104,30,FALSE)</f>
        <v>0</v>
      </c>
      <c r="P12" s="339">
        <f>VLOOKUP($D12,'[3]4.เขตปรับKและเกลี่ยเงินเพิ่มฯ'!$E$10:$AJ$104,32,FALSE)</f>
        <v>20271610.170000002</v>
      </c>
      <c r="Q12" s="339">
        <f>VLOOKUP($D12,'[3]4.เขตปรับKและเกลี่ยเงินเพิ่มฯ'!$E$10:$AJ$104,26,FALSE)</f>
        <v>0</v>
      </c>
      <c r="R12" s="339">
        <f>VLOOKUP($D12,'[3]4.เขตปรับKและเกลี่ยเงินเพิ่มฯ'!$E$10:$AJ$104,23,FALSE)</f>
        <v>20271610.170000002</v>
      </c>
      <c r="T12" s="349">
        <v>20271610.170000002</v>
      </c>
      <c r="U12" s="350">
        <f t="shared" si="0"/>
        <v>0</v>
      </c>
    </row>
    <row r="13" spans="1:21" ht="15" customHeight="1" outlineLevel="1">
      <c r="A13" s="340"/>
      <c r="B13" s="341"/>
      <c r="C13" s="342" t="s">
        <v>514</v>
      </c>
      <c r="D13" s="341"/>
      <c r="E13" s="341"/>
      <c r="F13" s="343"/>
      <c r="G13" s="343">
        <f t="shared" ref="G13:R13" si="1">SUBTOTAL(9,G5:G12)</f>
        <v>393136683.88</v>
      </c>
      <c r="H13" s="343">
        <f t="shared" si="1"/>
        <v>73215226.149999991</v>
      </c>
      <c r="I13" s="343">
        <f t="shared" si="1"/>
        <v>283321998.22000003</v>
      </c>
      <c r="J13" s="343">
        <f t="shared" si="1"/>
        <v>749673908.24999988</v>
      </c>
      <c r="K13" s="343">
        <f t="shared" si="1"/>
        <v>241749349</v>
      </c>
      <c r="L13" s="343">
        <f t="shared" si="1"/>
        <v>507924559.25000006</v>
      </c>
      <c r="M13" s="343">
        <f t="shared" si="1"/>
        <v>4115378.4</v>
      </c>
      <c r="N13" s="343">
        <f t="shared" si="1"/>
        <v>512039937.6500001</v>
      </c>
      <c r="O13" s="343">
        <f t="shared" si="1"/>
        <v>0</v>
      </c>
      <c r="P13" s="343">
        <f t="shared" si="1"/>
        <v>512039937.6500001</v>
      </c>
      <c r="Q13" s="343">
        <f t="shared" si="1"/>
        <v>0</v>
      </c>
      <c r="R13" s="343">
        <f t="shared" si="1"/>
        <v>475988651.90999997</v>
      </c>
      <c r="T13" s="351">
        <v>513298256.13000005</v>
      </c>
      <c r="U13" s="352">
        <f t="shared" si="0"/>
        <v>-1258318.4799999595</v>
      </c>
    </row>
    <row r="14" spans="1:21" ht="15" customHeight="1" outlineLevel="2">
      <c r="A14" s="337">
        <v>506</v>
      </c>
      <c r="B14" s="338" t="s">
        <v>340</v>
      </c>
      <c r="C14" s="338" t="s">
        <v>6</v>
      </c>
      <c r="D14" s="338" t="s">
        <v>301</v>
      </c>
      <c r="E14" s="338" t="s">
        <v>515</v>
      </c>
      <c r="F14" s="339">
        <f>VLOOKUP($D14,'[3]4.เขตปรับKและเกลี่ยเงินเพิ่มฯ'!$E$10:$AJ$104,5,FALSE)</f>
        <v>1.1000000000000001</v>
      </c>
      <c r="G14" s="339">
        <f>VLOOKUP($D14,'[3]4.เขตปรับKและเกลี่ยเงินเพิ่มฯ'!$E$10:$AJ$104,13,FALSE)</f>
        <v>102100577.26000001</v>
      </c>
      <c r="H14" s="339">
        <f>VLOOKUP($D14,'[3]4.เขตปรับKและเกลี่ยเงินเพิ่มฯ'!$E$10:$AJ$104,14,FALSE)</f>
        <v>18351294.57</v>
      </c>
      <c r="I14" s="339">
        <f>VLOOKUP($D14,'[3]4.เขตปรับKและเกลี่ยเงินเพิ่มฯ'!$E$10:$AJ$104,15,FALSE)+VLOOKUP($D14,'[3]4.เขตปรับKและเกลี่ยเงินเพิ่มฯ'!$E$10:$AJ$104,16,FALSE)+VLOOKUP($D14,'[3]4.เขตปรับKและเกลี่ยเงินเพิ่มฯ'!$E$10:$AJ$104,17,FALSE)</f>
        <v>189363040.49000001</v>
      </c>
      <c r="J14" s="339">
        <f>VLOOKUP($D14,'[3]4.เขตปรับKและเกลี่ยเงินเพิ่มฯ'!$E$10:$AJ$104,18,FALSE)</f>
        <v>309814912.31999999</v>
      </c>
      <c r="K14" s="339">
        <f>VLOOKUP($D14,'[3]4.เขตปรับKและเกลี่ยเงินเพิ่มฯ'!$E$10:$AJ$104,19,FALSE)</f>
        <v>133961124</v>
      </c>
      <c r="L14" s="339">
        <f>VLOOKUP($D14,'[3]4.เขตปรับKและเกลี่ยเงินเพิ่มฯ'!$E$10:$AJ$104,20,FALSE)</f>
        <v>175853788.31999999</v>
      </c>
      <c r="M14" s="339">
        <f>VLOOKUP($D14,'[3]4.เขตปรับKและเกลี่ยเงินเพิ่มฯ'!$E$10:$AJ$104,21,FALSE)</f>
        <v>0</v>
      </c>
      <c r="N14" s="339">
        <f>VLOOKUP($D14,'[3]4.เขตปรับKและเกลี่ยเงินเพิ่มฯ'!$E$10:$AJ$104,22,FALSE)</f>
        <v>175853788.31999999</v>
      </c>
      <c r="O14" s="339">
        <f>VLOOKUP($D14,'[3]4.เขตปรับKและเกลี่ยเงินเพิ่มฯ'!$E$10:$AJ$104,30,FALSE)</f>
        <v>0</v>
      </c>
      <c r="P14" s="339">
        <f>VLOOKUP($D14,'[3]4.เขตปรับKและเกลี่ยเงินเพิ่มฯ'!$E$10:$AJ$104,32,FALSE)</f>
        <v>175853788.31999999</v>
      </c>
      <c r="Q14" s="339">
        <f>VLOOKUP($D14,'[3]4.เขตปรับKและเกลี่ยเงินเพิ่มฯ'!$E$10:$AJ$104,26,FALSE)</f>
        <v>0</v>
      </c>
      <c r="R14" s="339">
        <f>VLOOKUP($D14,'[3]4.เขตปรับKและเกลี่ยเงินเพิ่มฯ'!$E$10:$AJ$104,23,FALSE)</f>
        <v>161664447.96000001</v>
      </c>
      <c r="T14" s="349">
        <v>170362186.78999999</v>
      </c>
      <c r="U14" s="350">
        <f t="shared" si="0"/>
        <v>5491601.5300000012</v>
      </c>
    </row>
    <row r="15" spans="1:21" ht="15" customHeight="1" outlineLevel="2">
      <c r="A15" s="337">
        <v>507</v>
      </c>
      <c r="B15" s="338" t="s">
        <v>340</v>
      </c>
      <c r="C15" s="338" t="s">
        <v>6</v>
      </c>
      <c r="D15" s="338" t="s">
        <v>302</v>
      </c>
      <c r="E15" s="338" t="s">
        <v>516</v>
      </c>
      <c r="F15" s="339">
        <f>VLOOKUP($D15,'[3]4.เขตปรับKและเกลี่ยเงินเพิ่มฯ'!$E$10:$AJ$104,5,FALSE)</f>
        <v>1.1000000000000001</v>
      </c>
      <c r="G15" s="339">
        <f>VLOOKUP($D15,'[3]4.เขตปรับKและเกลี่ยเงินเพิ่มฯ'!$E$10:$AJ$104,13,FALSE)</f>
        <v>78176451.299999997</v>
      </c>
      <c r="H15" s="339">
        <f>VLOOKUP($D15,'[3]4.เขตปรับKและเกลี่ยเงินเพิ่มฯ'!$E$10:$AJ$104,14,FALSE)</f>
        <v>14051233.83</v>
      </c>
      <c r="I15" s="339">
        <f>VLOOKUP($D15,'[3]4.เขตปรับKและเกลี่ยเงินเพิ่มฯ'!$E$10:$AJ$104,15,FALSE)+VLOOKUP($D15,'[3]4.เขตปรับKและเกลี่ยเงินเพิ่มฯ'!$E$10:$AJ$104,16,FALSE)+VLOOKUP($D15,'[3]4.เขตปรับKและเกลี่ยเงินเพิ่มฯ'!$E$10:$AJ$104,17,FALSE)</f>
        <v>26670096.819999997</v>
      </c>
      <c r="J15" s="339">
        <f>VLOOKUP($D15,'[3]4.เขตปรับKและเกลี่ยเงินเพิ่มฯ'!$E$10:$AJ$104,18,FALSE)</f>
        <v>118897781.94999999</v>
      </c>
      <c r="K15" s="339">
        <f>VLOOKUP($D15,'[3]4.เขตปรับKและเกลี่ยเงินเพิ่มฯ'!$E$10:$AJ$104,19,FALSE)</f>
        <v>40038916</v>
      </c>
      <c r="L15" s="339">
        <f>VLOOKUP($D15,'[3]4.เขตปรับKและเกลี่ยเงินเพิ่มฯ'!$E$10:$AJ$104,20,FALSE)</f>
        <v>78858865.950000003</v>
      </c>
      <c r="M15" s="339">
        <f>VLOOKUP($D15,'[3]4.เขตปรับKและเกลี่ยเงินเพิ่มฯ'!$E$10:$AJ$104,21,FALSE)</f>
        <v>0</v>
      </c>
      <c r="N15" s="339">
        <f>VLOOKUP($D15,'[3]4.เขตปรับKและเกลี่ยเงินเพิ่มฯ'!$E$10:$AJ$104,22,FALSE)</f>
        <v>78858865.950000003</v>
      </c>
      <c r="O15" s="339">
        <f>VLOOKUP($D15,'[3]4.เขตปรับKและเกลี่ยเงินเพิ่มฯ'!$E$10:$AJ$104,30,FALSE)</f>
        <v>0</v>
      </c>
      <c r="P15" s="339">
        <f>VLOOKUP($D15,'[3]4.เขตปรับKและเกลี่ยเงินเพิ่มฯ'!$E$10:$AJ$104,32,FALSE)</f>
        <v>78858865.950000003</v>
      </c>
      <c r="Q15" s="339">
        <f>VLOOKUP($D15,'[3]4.เขตปรับKและเกลี่ยเงินเพิ่มฯ'!$E$10:$AJ$104,26,FALSE)</f>
        <v>0</v>
      </c>
      <c r="R15" s="339">
        <f>VLOOKUP($D15,'[3]4.เขตปรับKและเกลี่ยเงินเพิ่มฯ'!$E$10:$AJ$104,23,FALSE)</f>
        <v>69974810.620000005</v>
      </c>
      <c r="T15" s="349">
        <v>72540626.109999999</v>
      </c>
      <c r="U15" s="350">
        <f t="shared" si="0"/>
        <v>6318239.8400000036</v>
      </c>
    </row>
    <row r="16" spans="1:21" ht="15" customHeight="1" outlineLevel="2">
      <c r="A16" s="337">
        <v>508</v>
      </c>
      <c r="B16" s="338" t="s">
        <v>340</v>
      </c>
      <c r="C16" s="338" t="s">
        <v>6</v>
      </c>
      <c r="D16" s="338" t="s">
        <v>303</v>
      </c>
      <c r="E16" s="338" t="s">
        <v>517</v>
      </c>
      <c r="F16" s="339">
        <f>VLOOKUP($D16,'[3]4.เขตปรับKและเกลี่ยเงินเพิ่มฯ'!$E$10:$AJ$104,5,FALSE)</f>
        <v>1.2</v>
      </c>
      <c r="G16" s="339">
        <f>VLOOKUP($D16,'[3]4.เขตปรับKและเกลี่ยเงินเพิ่มฯ'!$E$10:$AJ$104,13,FALSE)</f>
        <v>58858700.950000003</v>
      </c>
      <c r="H16" s="339">
        <f>VLOOKUP($D16,'[3]4.เขตปรับKและเกลี่ยเงินเพิ่มฯ'!$E$10:$AJ$104,14,FALSE)</f>
        <v>10579111.18</v>
      </c>
      <c r="I16" s="339">
        <f>VLOOKUP($D16,'[3]4.เขตปรับKและเกลี่ยเงินเพิ่มฯ'!$E$10:$AJ$104,15,FALSE)+VLOOKUP($D16,'[3]4.เขตปรับKและเกลี่ยเงินเพิ่มฯ'!$E$10:$AJ$104,16,FALSE)+VLOOKUP($D16,'[3]4.เขตปรับKและเกลี่ยเงินเพิ่มฯ'!$E$10:$AJ$104,17,FALSE)</f>
        <v>16070124.34</v>
      </c>
      <c r="J16" s="339">
        <f>VLOOKUP($D16,'[3]4.เขตปรับKและเกลี่ยเงินเพิ่มฯ'!$E$10:$AJ$104,18,FALSE)</f>
        <v>85507936.469999999</v>
      </c>
      <c r="K16" s="339">
        <f>VLOOKUP($D16,'[3]4.เขตปรับKและเกลี่ยเงินเพิ่มฯ'!$E$10:$AJ$104,19,FALSE)</f>
        <v>30637707</v>
      </c>
      <c r="L16" s="339">
        <f>VLOOKUP($D16,'[3]4.เขตปรับKและเกลี่ยเงินเพิ่มฯ'!$E$10:$AJ$104,20,FALSE)</f>
        <v>54870229.469999999</v>
      </c>
      <c r="M16" s="339">
        <f>VLOOKUP($D16,'[3]4.เขตปรับKและเกลี่ยเงินเพิ่มฯ'!$E$10:$AJ$104,21,FALSE)</f>
        <v>0</v>
      </c>
      <c r="N16" s="339">
        <f>VLOOKUP($D16,'[3]4.เขตปรับKและเกลี่ยเงินเพิ่มฯ'!$E$10:$AJ$104,22,FALSE)</f>
        <v>54870229.469999999</v>
      </c>
      <c r="O16" s="339">
        <f>VLOOKUP($D16,'[3]4.เขตปรับKและเกลี่ยเงินเพิ่มฯ'!$E$10:$AJ$104,30,FALSE)</f>
        <v>0</v>
      </c>
      <c r="P16" s="339">
        <f>VLOOKUP($D16,'[3]4.เขตปรับKและเกลี่ยเงินเพิ่มฯ'!$E$10:$AJ$104,32,FALSE)</f>
        <v>54870229.469999999</v>
      </c>
      <c r="Q16" s="339">
        <f>VLOOKUP($D16,'[3]4.เขตปรับKและเกลี่ยเงินเพิ่มฯ'!$E$10:$AJ$104,26,FALSE)</f>
        <v>0</v>
      </c>
      <c r="R16" s="339">
        <f>VLOOKUP($D16,'[3]4.เขตปรับKและเกลี่ยเงินเพิ่มฯ'!$E$10:$AJ$104,23,FALSE)</f>
        <v>50461523.189999998</v>
      </c>
      <c r="T16" s="349">
        <v>55253828.420000002</v>
      </c>
      <c r="U16" s="350">
        <f t="shared" si="0"/>
        <v>-383598.95000000298</v>
      </c>
    </row>
    <row r="17" spans="1:21" ht="15" customHeight="1" outlineLevel="2">
      <c r="A17" s="337">
        <v>509</v>
      </c>
      <c r="B17" s="338" t="s">
        <v>340</v>
      </c>
      <c r="C17" s="338" t="s">
        <v>6</v>
      </c>
      <c r="D17" s="338" t="s">
        <v>304</v>
      </c>
      <c r="E17" s="338" t="s">
        <v>518</v>
      </c>
      <c r="F17" s="339">
        <f>VLOOKUP($D17,'[3]4.เขตปรับKและเกลี่ยเงินเพิ่มฯ'!$E$10:$AJ$104,5,FALSE)</f>
        <v>1.1000000000000001</v>
      </c>
      <c r="G17" s="339">
        <f>VLOOKUP($D17,'[3]4.เขตปรับKและเกลี่ยเงินเพิ่มฯ'!$E$10:$AJ$104,13,FALSE)</f>
        <v>88871253.049999997</v>
      </c>
      <c r="H17" s="339">
        <f>VLOOKUP($D17,'[3]4.เขตปรับKและเกลี่ยเงินเพิ่มฯ'!$E$10:$AJ$104,14,FALSE)</f>
        <v>15973489.939999999</v>
      </c>
      <c r="I17" s="339">
        <f>VLOOKUP($D17,'[3]4.เขตปรับKและเกลี่ยเงินเพิ่มฯ'!$E$10:$AJ$104,15,FALSE)+VLOOKUP($D17,'[3]4.เขตปรับKและเกลี่ยเงินเพิ่มฯ'!$E$10:$AJ$104,16,FALSE)+VLOOKUP($D17,'[3]4.เขตปรับKและเกลี่ยเงินเพิ่มฯ'!$E$10:$AJ$104,17,FALSE)</f>
        <v>39380197.609999999</v>
      </c>
      <c r="J17" s="339">
        <f>VLOOKUP($D17,'[3]4.เขตปรับKและเกลี่ยเงินเพิ่มฯ'!$E$10:$AJ$104,18,FALSE)</f>
        <v>144224940.60000002</v>
      </c>
      <c r="K17" s="339">
        <f>VLOOKUP($D17,'[3]4.เขตปรับKและเกลี่ยเงินเพิ่มฯ'!$E$10:$AJ$104,19,FALSE)</f>
        <v>46878239</v>
      </c>
      <c r="L17" s="339">
        <f>VLOOKUP($D17,'[3]4.เขตปรับKและเกลี่ยเงินเพิ่มฯ'!$E$10:$AJ$104,20,FALSE)</f>
        <v>97346701.599999994</v>
      </c>
      <c r="M17" s="339">
        <f>VLOOKUP($D17,'[3]4.เขตปรับKและเกลี่ยเงินเพิ่มฯ'!$E$10:$AJ$104,21,FALSE)</f>
        <v>0</v>
      </c>
      <c r="N17" s="339">
        <f>VLOOKUP($D17,'[3]4.เขตปรับKและเกลี่ยเงินเพิ่มฯ'!$E$10:$AJ$104,22,FALSE)</f>
        <v>97346701.599999994</v>
      </c>
      <c r="O17" s="339">
        <f>VLOOKUP($D17,'[3]4.เขตปรับKและเกลี่ยเงินเพิ่มฯ'!$E$10:$AJ$104,30,FALSE)</f>
        <v>0</v>
      </c>
      <c r="P17" s="339">
        <f>VLOOKUP($D17,'[3]4.เขตปรับKและเกลี่ยเงินเพิ่มฯ'!$E$10:$AJ$104,32,FALSE)</f>
        <v>97346701.599999994</v>
      </c>
      <c r="Q17" s="339">
        <f>VLOOKUP($D17,'[3]4.เขตปรับKและเกลี่ยเงินเพิ่มฯ'!$E$10:$AJ$104,26,FALSE)</f>
        <v>0</v>
      </c>
      <c r="R17" s="339">
        <f>VLOOKUP($D17,'[3]4.เขตปรับKและเกลี่ยเงินเพิ่มฯ'!$E$10:$AJ$104,23,FALSE)</f>
        <v>92416576.489999995</v>
      </c>
      <c r="T17" s="349">
        <v>100774320.63</v>
      </c>
      <c r="U17" s="350">
        <f t="shared" si="0"/>
        <v>-3427619.0300000012</v>
      </c>
    </row>
    <row r="18" spans="1:21" ht="15" customHeight="1" outlineLevel="2">
      <c r="A18" s="337">
        <v>510</v>
      </c>
      <c r="B18" s="338" t="s">
        <v>340</v>
      </c>
      <c r="C18" s="338" t="s">
        <v>6</v>
      </c>
      <c r="D18" s="338" t="s">
        <v>305</v>
      </c>
      <c r="E18" s="338" t="s">
        <v>519</v>
      </c>
      <c r="F18" s="339">
        <f>VLOOKUP($D18,'[3]4.เขตปรับKและเกลี่ยเงินเพิ่มฯ'!$E$10:$AJ$104,5,FALSE)</f>
        <v>1.1499999999999999</v>
      </c>
      <c r="G18" s="339">
        <f>VLOOKUP($D18,'[3]4.เขตปรับKและเกลี่ยเงินเพิ่มฯ'!$E$10:$AJ$104,13,FALSE)</f>
        <v>64513090.659999996</v>
      </c>
      <c r="H18" s="339">
        <f>VLOOKUP($D18,'[3]4.เขตปรับKและเกลี่ยเงินเพิ่มฯ'!$E$10:$AJ$104,14,FALSE)</f>
        <v>11595416.619999999</v>
      </c>
      <c r="I18" s="339">
        <f>VLOOKUP($D18,'[3]4.เขตปรับKและเกลี่ยเงินเพิ่มฯ'!$E$10:$AJ$104,15,FALSE)+VLOOKUP($D18,'[3]4.เขตปรับKและเกลี่ยเงินเพิ่มฯ'!$E$10:$AJ$104,16,FALSE)+VLOOKUP($D18,'[3]4.เขตปรับKและเกลี่ยเงินเพิ่มฯ'!$E$10:$AJ$104,17,FALSE)</f>
        <v>19447921.140000001</v>
      </c>
      <c r="J18" s="339">
        <f>VLOOKUP($D18,'[3]4.เขตปรับKและเกลี่ยเงินเพิ่มฯ'!$E$10:$AJ$104,18,FALSE)</f>
        <v>95556428.420000002</v>
      </c>
      <c r="K18" s="339">
        <f>VLOOKUP($D18,'[3]4.เขตปรับKและเกลี่ยเงินเพิ่มฯ'!$E$10:$AJ$104,19,FALSE)</f>
        <v>31139506</v>
      </c>
      <c r="L18" s="339">
        <f>VLOOKUP($D18,'[3]4.เขตปรับKและเกลี่ยเงินเพิ่มฯ'!$E$10:$AJ$104,20,FALSE)</f>
        <v>64416922.420000002</v>
      </c>
      <c r="M18" s="339">
        <f>VLOOKUP($D18,'[3]4.เขตปรับKและเกลี่ยเงินเพิ่มฯ'!$E$10:$AJ$104,21,FALSE)</f>
        <v>0</v>
      </c>
      <c r="N18" s="339">
        <f>VLOOKUP($D18,'[3]4.เขตปรับKและเกลี่ยเงินเพิ่มฯ'!$E$10:$AJ$104,22,FALSE)</f>
        <v>64416922.420000002</v>
      </c>
      <c r="O18" s="339">
        <f>VLOOKUP($D18,'[3]4.เขตปรับKและเกลี่ยเงินเพิ่มฯ'!$E$10:$AJ$104,30,FALSE)</f>
        <v>0</v>
      </c>
      <c r="P18" s="339">
        <f>VLOOKUP($D18,'[3]4.เขตปรับKและเกลี่ยเงินเพิ่มฯ'!$E$10:$AJ$104,32,FALSE)</f>
        <v>64416922.420000002</v>
      </c>
      <c r="Q18" s="339">
        <f>VLOOKUP($D18,'[3]4.เขตปรับKและเกลี่ยเงินเพิ่มฯ'!$E$10:$AJ$104,26,FALSE)</f>
        <v>0</v>
      </c>
      <c r="R18" s="339">
        <f>VLOOKUP($D18,'[3]4.เขตปรับKและเกลี่ยเงินเพิ่มฯ'!$E$10:$AJ$104,23,FALSE)</f>
        <v>63654050.57</v>
      </c>
      <c r="T18" s="349">
        <v>65868378.729999997</v>
      </c>
      <c r="U18" s="350">
        <f t="shared" si="0"/>
        <v>-1451456.3099999949</v>
      </c>
    </row>
    <row r="19" spans="1:21" ht="15" customHeight="1" outlineLevel="2">
      <c r="A19" s="337">
        <v>511</v>
      </c>
      <c r="B19" s="338" t="s">
        <v>340</v>
      </c>
      <c r="C19" s="338" t="s">
        <v>6</v>
      </c>
      <c r="D19" s="338" t="s">
        <v>306</v>
      </c>
      <c r="E19" s="338" t="s">
        <v>520</v>
      </c>
      <c r="F19" s="339">
        <f>VLOOKUP($D19,'[3]4.เขตปรับKและเกลี่ยเงินเพิ่มฯ'!$E$10:$AJ$104,5,FALSE)</f>
        <v>1.3</v>
      </c>
      <c r="G19" s="339">
        <f>VLOOKUP($D19,'[3]4.เขตปรับKและเกลี่ยเงินเพิ่มฯ'!$E$10:$AJ$104,13,FALSE)</f>
        <v>40809712.039999999</v>
      </c>
      <c r="H19" s="339">
        <f>VLOOKUP($D19,'[3]4.เขตปรับKและเกลี่ยเงินเพิ่มฯ'!$E$10:$AJ$104,14,FALSE)</f>
        <v>7335032.4400000004</v>
      </c>
      <c r="I19" s="339">
        <f>VLOOKUP($D19,'[3]4.เขตปรับKและเกลี่ยเงินเพิ่มฯ'!$E$10:$AJ$104,15,FALSE)+VLOOKUP($D19,'[3]4.เขตปรับKและเกลี่ยเงินเพิ่มฯ'!$E$10:$AJ$104,16,FALSE)+VLOOKUP($D19,'[3]4.เขตปรับKและเกลี่ยเงินเพิ่มฯ'!$E$10:$AJ$104,17,FALSE)</f>
        <v>14920673.92</v>
      </c>
      <c r="J19" s="339">
        <f>VLOOKUP($D19,'[3]4.เขตปรับKและเกลี่ยเงินเพิ่มฯ'!$E$10:$AJ$104,18,FALSE)</f>
        <v>63065418.399999991</v>
      </c>
      <c r="K19" s="339">
        <f>VLOOKUP($D19,'[3]4.เขตปรับKและเกลี่ยเงินเพิ่มฯ'!$E$10:$AJ$104,19,FALSE)</f>
        <v>17889506</v>
      </c>
      <c r="L19" s="339">
        <f>VLOOKUP($D19,'[3]4.เขตปรับKและเกลี่ยเงินเพิ่มฯ'!$E$10:$AJ$104,20,FALSE)</f>
        <v>45175912.399999999</v>
      </c>
      <c r="M19" s="339">
        <f>VLOOKUP($D19,'[3]4.เขตปรับKและเกลี่ยเงินเพิ่มฯ'!$E$10:$AJ$104,21,FALSE)</f>
        <v>0</v>
      </c>
      <c r="N19" s="339">
        <f>VLOOKUP($D19,'[3]4.เขตปรับKและเกลี่ยเงินเพิ่มฯ'!$E$10:$AJ$104,22,FALSE)</f>
        <v>45175912.399999999</v>
      </c>
      <c r="O19" s="339">
        <f>VLOOKUP($D19,'[3]4.เขตปรับKและเกลี่ยเงินเพิ่มฯ'!$E$10:$AJ$104,30,FALSE)</f>
        <v>0</v>
      </c>
      <c r="P19" s="339">
        <f>VLOOKUP($D19,'[3]4.เขตปรับKและเกลี่ยเงินเพิ่มฯ'!$E$10:$AJ$104,32,FALSE)</f>
        <v>45175912.399999999</v>
      </c>
      <c r="Q19" s="339">
        <f>VLOOKUP($D19,'[3]4.เขตปรับKและเกลี่ยเงินเพิ่มฯ'!$E$10:$AJ$104,26,FALSE)</f>
        <v>0</v>
      </c>
      <c r="R19" s="339">
        <f>VLOOKUP($D19,'[3]4.เขตปรับKและเกลี่ยเงินเพิ่มฯ'!$E$10:$AJ$104,23,FALSE)</f>
        <v>40982035.439999998</v>
      </c>
      <c r="T19" s="349">
        <v>47639832.829999998</v>
      </c>
      <c r="U19" s="350">
        <f t="shared" si="0"/>
        <v>-2463920.4299999997</v>
      </c>
    </row>
    <row r="20" spans="1:21" ht="15" customHeight="1" outlineLevel="1">
      <c r="A20" s="340"/>
      <c r="B20" s="341"/>
      <c r="C20" s="342" t="s">
        <v>521</v>
      </c>
      <c r="D20" s="341"/>
      <c r="E20" s="341"/>
      <c r="F20" s="343"/>
      <c r="G20" s="343">
        <f t="shared" ref="G20:R20" si="2">SUBTOTAL(9,G14:G19)</f>
        <v>433329785.26000005</v>
      </c>
      <c r="H20" s="343">
        <f t="shared" si="2"/>
        <v>77885578.579999998</v>
      </c>
      <c r="I20" s="343">
        <f t="shared" si="2"/>
        <v>305852054.31999999</v>
      </c>
      <c r="J20" s="343">
        <f t="shared" si="2"/>
        <v>817067418.15999997</v>
      </c>
      <c r="K20" s="343">
        <f t="shared" si="2"/>
        <v>300544998</v>
      </c>
      <c r="L20" s="343">
        <f t="shared" si="2"/>
        <v>516522420.16000003</v>
      </c>
      <c r="M20" s="343">
        <f t="shared" si="2"/>
        <v>0</v>
      </c>
      <c r="N20" s="343">
        <f t="shared" si="2"/>
        <v>516522420.16000003</v>
      </c>
      <c r="O20" s="343">
        <f t="shared" si="2"/>
        <v>0</v>
      </c>
      <c r="P20" s="343">
        <f t="shared" si="2"/>
        <v>516522420.16000003</v>
      </c>
      <c r="Q20" s="343">
        <f t="shared" si="2"/>
        <v>0</v>
      </c>
      <c r="R20" s="343">
        <f t="shared" si="2"/>
        <v>479153444.26999998</v>
      </c>
      <c r="T20" s="351">
        <v>512439173.50999999</v>
      </c>
      <c r="U20" s="353">
        <f t="shared" si="0"/>
        <v>4083246.6500000358</v>
      </c>
    </row>
    <row r="21" spans="1:21" ht="15" customHeight="1" outlineLevel="2">
      <c r="A21" s="337">
        <v>512</v>
      </c>
      <c r="B21" s="338" t="s">
        <v>340</v>
      </c>
      <c r="C21" s="338" t="s">
        <v>7</v>
      </c>
      <c r="D21" s="338" t="s">
        <v>308</v>
      </c>
      <c r="E21" s="338" t="s">
        <v>522</v>
      </c>
      <c r="F21" s="339">
        <f>VLOOKUP($D21,'[3]4.เขตปรับKและเกลี่ยเงินเพิ่มฯ'!$E$10:$AJ$104,5,FALSE)</f>
        <v>1</v>
      </c>
      <c r="G21" s="339">
        <f>VLOOKUP($D21,'[3]4.เขตปรับKและเกลี่ยเงินเพิ่มฯ'!$E$10:$AJ$104,13,FALSE)</f>
        <v>210447486.24000001</v>
      </c>
      <c r="H21" s="339">
        <f>VLOOKUP($D21,'[3]4.เขตปรับKและเกลี่ยเงินเพิ่มฯ'!$E$10:$AJ$104,14,FALSE)</f>
        <v>38412904.979999997</v>
      </c>
      <c r="I21" s="339">
        <f>VLOOKUP($D21,'[3]4.เขตปรับKและเกลี่ยเงินเพิ่มฯ'!$E$10:$AJ$104,15,FALSE)+VLOOKUP($D21,'[3]4.เขตปรับKและเกลี่ยเงินเพิ่มฯ'!$E$10:$AJ$104,16,FALSE)+VLOOKUP($D21,'[3]4.เขตปรับKและเกลี่ยเงินเพิ่มฯ'!$E$10:$AJ$104,17,FALSE)</f>
        <v>888236674.18999994</v>
      </c>
      <c r="J21" s="339">
        <f>VLOOKUP($D21,'[3]4.เขตปรับKและเกลี่ยเงินเพิ่มฯ'!$E$10:$AJ$104,18,FALSE)</f>
        <v>1137097065.4100001</v>
      </c>
      <c r="K21" s="339">
        <f>VLOOKUP($D21,'[3]4.เขตปรับKและเกลี่ยเงินเพิ่มฯ'!$E$10:$AJ$104,19,FALSE)</f>
        <v>452339354</v>
      </c>
      <c r="L21" s="339">
        <f>VLOOKUP($D21,'[3]4.เขตปรับKและเกลี่ยเงินเพิ่มฯ'!$E$10:$AJ$104,20,FALSE)</f>
        <v>684757711.40999997</v>
      </c>
      <c r="M21" s="339">
        <f>VLOOKUP($D21,'[3]4.เขตปรับKและเกลี่ยเงินเพิ่มฯ'!$E$10:$AJ$104,21,FALSE)</f>
        <v>0</v>
      </c>
      <c r="N21" s="339">
        <f>VLOOKUP($D21,'[3]4.เขตปรับKและเกลี่ยเงินเพิ่มฯ'!$E$10:$AJ$104,22,FALSE)</f>
        <v>684757711.40999997</v>
      </c>
      <c r="O21" s="339">
        <f>VLOOKUP($D21,'[3]4.เขตปรับKและเกลี่ยเงินเพิ่มฯ'!$E$10:$AJ$104,30,FALSE)</f>
        <v>0</v>
      </c>
      <c r="P21" s="339">
        <f>VLOOKUP($D21,'[3]4.เขตปรับKและเกลี่ยเงินเพิ่มฯ'!$E$10:$AJ$104,32,FALSE)</f>
        <v>684757711.40999997</v>
      </c>
      <c r="Q21" s="339">
        <f>VLOOKUP($D21,'[3]4.เขตปรับKและเกลี่ยเงินเพิ่มฯ'!$E$10:$AJ$104,26,FALSE)</f>
        <v>0</v>
      </c>
      <c r="R21" s="339">
        <f>VLOOKUP($D21,'[3]4.เขตปรับKและเกลี่ยเงินเพิ่มฯ'!$E$10:$AJ$104,23,FALSE)</f>
        <v>675079399.49000001</v>
      </c>
      <c r="T21" s="349">
        <v>694425470.24000001</v>
      </c>
      <c r="U21" s="350">
        <f t="shared" si="0"/>
        <v>-9667758.8300000429</v>
      </c>
    </row>
    <row r="22" spans="1:21" ht="15" customHeight="1" outlineLevel="2">
      <c r="A22" s="337">
        <v>513</v>
      </c>
      <c r="B22" s="338" t="s">
        <v>340</v>
      </c>
      <c r="C22" s="338" t="s">
        <v>7</v>
      </c>
      <c r="D22" s="338" t="s">
        <v>309</v>
      </c>
      <c r="E22" s="338" t="s">
        <v>523</v>
      </c>
      <c r="F22" s="339">
        <f>VLOOKUP($D22,'[3]4.เขตปรับKและเกลี่ยเงินเพิ่มฯ'!$E$10:$AJ$104,5,FALSE)</f>
        <v>1.1499999999999999</v>
      </c>
      <c r="G22" s="339">
        <f>VLOOKUP($D22,'[3]4.เขตปรับKและเกลี่ยเงินเพิ่มฯ'!$E$10:$AJ$104,13,FALSE)</f>
        <v>62255319.409999996</v>
      </c>
      <c r="H22" s="339">
        <f>VLOOKUP($D22,'[3]4.เขตปรับKและเกลี่ยเงินเพิ่มฯ'!$E$10:$AJ$104,14,FALSE)</f>
        <v>11363441.359999999</v>
      </c>
      <c r="I22" s="339">
        <f>VLOOKUP($D22,'[3]4.เขตปรับKและเกลี่ยเงินเพิ่มฯ'!$E$10:$AJ$104,15,FALSE)+VLOOKUP($D22,'[3]4.เขตปรับKและเกลี่ยเงินเพิ่มฯ'!$E$10:$AJ$104,16,FALSE)+VLOOKUP($D22,'[3]4.เขตปรับKและเกลี่ยเงินเพิ่มฯ'!$E$10:$AJ$104,17,FALSE)</f>
        <v>21379198.670000002</v>
      </c>
      <c r="J22" s="339">
        <f>VLOOKUP($D22,'[3]4.เขตปรับKและเกลี่ยเงินเพิ่มฯ'!$E$10:$AJ$104,18,FALSE)</f>
        <v>94997959.439999998</v>
      </c>
      <c r="K22" s="339">
        <f>VLOOKUP($D22,'[3]4.เขตปรับKและเกลี่ยเงินเพิ่มฯ'!$E$10:$AJ$104,19,FALSE)</f>
        <v>30939108</v>
      </c>
      <c r="L22" s="339">
        <f>VLOOKUP($D22,'[3]4.เขตปรับKและเกลี่ยเงินเพิ่มฯ'!$E$10:$AJ$104,20,FALSE)</f>
        <v>64058851.439999998</v>
      </c>
      <c r="M22" s="339">
        <f>VLOOKUP($D22,'[3]4.เขตปรับKและเกลี่ยเงินเพิ่มฯ'!$E$10:$AJ$104,21,FALSE)</f>
        <v>0</v>
      </c>
      <c r="N22" s="339">
        <f>VLOOKUP($D22,'[3]4.เขตปรับKและเกลี่ยเงินเพิ่มฯ'!$E$10:$AJ$104,22,FALSE)</f>
        <v>64058851.439999998</v>
      </c>
      <c r="O22" s="339">
        <f>VLOOKUP($D22,'[3]4.เขตปรับKและเกลี่ยเงินเพิ่มฯ'!$E$10:$AJ$104,30,FALSE)</f>
        <v>0</v>
      </c>
      <c r="P22" s="339">
        <f>VLOOKUP($D22,'[3]4.เขตปรับKและเกลี่ยเงินเพิ่มฯ'!$E$10:$AJ$104,32,FALSE)</f>
        <v>64058851.439999998</v>
      </c>
      <c r="Q22" s="339">
        <f>VLOOKUP($D22,'[3]4.เขตปรับKและเกลี่ยเงินเพิ่มฯ'!$E$10:$AJ$104,26,FALSE)</f>
        <v>0</v>
      </c>
      <c r="R22" s="339">
        <f>VLOOKUP($D22,'[3]4.เขตปรับKและเกลี่ยเงินเพิ่มฯ'!$E$10:$AJ$104,23,FALSE)</f>
        <v>53063873.299999997</v>
      </c>
      <c r="T22" s="349">
        <v>57324397.149999999</v>
      </c>
      <c r="U22" s="350">
        <f t="shared" si="0"/>
        <v>6734454.2899999991</v>
      </c>
    </row>
    <row r="23" spans="1:21" ht="15" customHeight="1" outlineLevel="2">
      <c r="A23" s="337">
        <v>514</v>
      </c>
      <c r="B23" s="338" t="s">
        <v>340</v>
      </c>
      <c r="C23" s="338" t="s">
        <v>7</v>
      </c>
      <c r="D23" s="338" t="s">
        <v>310</v>
      </c>
      <c r="E23" s="338" t="s">
        <v>524</v>
      </c>
      <c r="F23" s="339">
        <f>VLOOKUP($D23,'[3]4.เขตปรับKและเกลี่ยเงินเพิ่มฯ'!$E$10:$AJ$104,5,FALSE)</f>
        <v>1.2</v>
      </c>
      <c r="G23" s="339">
        <f>VLOOKUP($D23,'[3]4.เขตปรับKและเกลี่ยเงินเพิ่มฯ'!$E$10:$AJ$104,13,FALSE)</f>
        <v>60731597.859999999</v>
      </c>
      <c r="H23" s="339">
        <f>VLOOKUP($D23,'[3]4.เขตปรับKและเกลี่ยเงินเพิ่มฯ'!$E$10:$AJ$104,14,FALSE)</f>
        <v>11085317.01</v>
      </c>
      <c r="I23" s="339">
        <f>VLOOKUP($D23,'[3]4.เขตปรับKและเกลี่ยเงินเพิ่มฯ'!$E$10:$AJ$104,15,FALSE)+VLOOKUP($D23,'[3]4.เขตปรับKและเกลี่ยเงินเพิ่มฯ'!$E$10:$AJ$104,16,FALSE)+VLOOKUP($D23,'[3]4.เขตปรับKและเกลี่ยเงินเพิ่มฯ'!$E$10:$AJ$104,17,FALSE)</f>
        <v>19895955.280000001</v>
      </c>
      <c r="J23" s="339">
        <f>VLOOKUP($D23,'[3]4.เขตปรับKและเกลี่ยเงินเพิ่มฯ'!$E$10:$AJ$104,18,FALSE)</f>
        <v>91712870.150000006</v>
      </c>
      <c r="K23" s="339">
        <f>VLOOKUP($D23,'[3]4.เขตปรับKและเกลี่ยเงินเพิ่มฯ'!$E$10:$AJ$104,19,FALSE)</f>
        <v>35794492</v>
      </c>
      <c r="L23" s="339">
        <f>VLOOKUP($D23,'[3]4.เขตปรับKและเกลี่ยเงินเพิ่มฯ'!$E$10:$AJ$104,20,FALSE)</f>
        <v>55918378.149999999</v>
      </c>
      <c r="M23" s="339">
        <f>VLOOKUP($D23,'[3]4.เขตปรับKและเกลี่ยเงินเพิ่มฯ'!$E$10:$AJ$104,21,FALSE)</f>
        <v>0</v>
      </c>
      <c r="N23" s="339">
        <f>VLOOKUP($D23,'[3]4.เขตปรับKและเกลี่ยเงินเพิ่มฯ'!$E$10:$AJ$104,22,FALSE)</f>
        <v>55918378.149999999</v>
      </c>
      <c r="O23" s="339">
        <f>VLOOKUP($D23,'[3]4.เขตปรับKและเกลี่ยเงินเพิ่มฯ'!$E$10:$AJ$104,30,FALSE)</f>
        <v>0</v>
      </c>
      <c r="P23" s="339">
        <f>VLOOKUP($D23,'[3]4.เขตปรับKและเกลี่ยเงินเพิ่มฯ'!$E$10:$AJ$104,32,FALSE)</f>
        <v>55918378.149999999</v>
      </c>
      <c r="Q23" s="339">
        <f>VLOOKUP($D23,'[3]4.เขตปรับKและเกลี่ยเงินเพิ่มฯ'!$E$10:$AJ$104,26,FALSE)</f>
        <v>0</v>
      </c>
      <c r="R23" s="339">
        <f>VLOOKUP($D23,'[3]4.เขตปรับKและเกลี่ยเงินเพิ่มฯ'!$E$10:$AJ$104,23,FALSE)</f>
        <v>50812503.729999997</v>
      </c>
      <c r="T23" s="349">
        <v>54885611.950000003</v>
      </c>
      <c r="U23" s="350">
        <f t="shared" si="0"/>
        <v>1032766.1999999955</v>
      </c>
    </row>
    <row r="24" spans="1:21" ht="15" customHeight="1" outlineLevel="2">
      <c r="A24" s="337">
        <v>515</v>
      </c>
      <c r="B24" s="338" t="s">
        <v>340</v>
      </c>
      <c r="C24" s="338" t="s">
        <v>7</v>
      </c>
      <c r="D24" s="338" t="s">
        <v>311</v>
      </c>
      <c r="E24" s="338" t="s">
        <v>525</v>
      </c>
      <c r="F24" s="339">
        <f>VLOOKUP($D24,'[3]4.เขตปรับKและเกลี่ยเงินเพิ่มฯ'!$E$10:$AJ$104,5,FALSE)</f>
        <v>1.1499999999999999</v>
      </c>
      <c r="G24" s="339">
        <f>VLOOKUP($D24,'[3]4.เขตปรับKและเกลี่ยเงินเพิ่มฯ'!$E$10:$AJ$104,13,FALSE)</f>
        <v>88915164.890000001</v>
      </c>
      <c r="H24" s="339">
        <f>VLOOKUP($D24,'[3]4.เขตปรับKและเกลี่ยเงินเพิ่มฯ'!$E$10:$AJ$104,14,FALSE)</f>
        <v>16229653.49</v>
      </c>
      <c r="I24" s="339">
        <f>VLOOKUP($D24,'[3]4.เขตปรับKและเกลี่ยเงินเพิ่มฯ'!$E$10:$AJ$104,15,FALSE)+VLOOKUP($D24,'[3]4.เขตปรับKและเกลี่ยเงินเพิ่มฯ'!$E$10:$AJ$104,16,FALSE)+VLOOKUP($D24,'[3]4.เขตปรับKและเกลี่ยเงินเพิ่มฯ'!$E$10:$AJ$104,17,FALSE)</f>
        <v>114170211.28</v>
      </c>
      <c r="J24" s="339">
        <f>VLOOKUP($D24,'[3]4.เขตปรับKและเกลี่ยเงินเพิ่มฯ'!$E$10:$AJ$104,18,FALSE)</f>
        <v>219315029.65999997</v>
      </c>
      <c r="K24" s="339">
        <f>VLOOKUP($D24,'[3]4.เขตปรับKและเกลี่ยเงินเพิ่มฯ'!$E$10:$AJ$104,19,FALSE)</f>
        <v>86189991</v>
      </c>
      <c r="L24" s="339">
        <f>VLOOKUP($D24,'[3]4.เขตปรับKและเกลี่ยเงินเพิ่มฯ'!$E$10:$AJ$104,20,FALSE)</f>
        <v>133125038.66</v>
      </c>
      <c r="M24" s="339">
        <f>VLOOKUP($D24,'[3]4.เขตปรับKและเกลี่ยเงินเพิ่มฯ'!$E$10:$AJ$104,21,FALSE)</f>
        <v>0</v>
      </c>
      <c r="N24" s="339">
        <f>VLOOKUP($D24,'[3]4.เขตปรับKและเกลี่ยเงินเพิ่มฯ'!$E$10:$AJ$104,22,FALSE)</f>
        <v>133125038.66</v>
      </c>
      <c r="O24" s="339">
        <f>VLOOKUP($D24,'[3]4.เขตปรับKและเกลี่ยเงินเพิ่มฯ'!$E$10:$AJ$104,30,FALSE)</f>
        <v>0</v>
      </c>
      <c r="P24" s="339">
        <f>VLOOKUP($D24,'[3]4.เขตปรับKและเกลี่ยเงินเพิ่มฯ'!$E$10:$AJ$104,32,FALSE)</f>
        <v>133125038.66</v>
      </c>
      <c r="Q24" s="339">
        <f>VLOOKUP($D24,'[3]4.เขตปรับKและเกลี่ยเงินเพิ่มฯ'!$E$10:$AJ$104,26,FALSE)</f>
        <v>0</v>
      </c>
      <c r="R24" s="339">
        <f>VLOOKUP($D24,'[3]4.เขตปรับKและเกลี่ยเงินเพิ่มฯ'!$E$10:$AJ$104,23,FALSE)</f>
        <v>115826590.02</v>
      </c>
      <c r="T24" s="349">
        <v>123624458.43000001</v>
      </c>
      <c r="U24" s="350">
        <f t="shared" si="0"/>
        <v>9500580.2299999893</v>
      </c>
    </row>
    <row r="25" spans="1:21" ht="15" customHeight="1" outlineLevel="2">
      <c r="A25" s="337">
        <v>516</v>
      </c>
      <c r="B25" s="338" t="s">
        <v>340</v>
      </c>
      <c r="C25" s="338" t="s">
        <v>7</v>
      </c>
      <c r="D25" s="338" t="s">
        <v>312</v>
      </c>
      <c r="E25" s="338" t="s">
        <v>526</v>
      </c>
      <c r="F25" s="339">
        <f>VLOOKUP($D25,'[3]4.เขตปรับKและเกลี่ยเงินเพิ่มฯ'!$E$10:$AJ$104,5,FALSE)</f>
        <v>1.5</v>
      </c>
      <c r="G25" s="339">
        <f>VLOOKUP($D25,'[3]4.เขตปรับKและเกลี่ยเงินเพิ่มฯ'!$E$10:$AJ$104,13,FALSE)</f>
        <v>6765523.1100000003</v>
      </c>
      <c r="H25" s="339">
        <f>VLOOKUP($D25,'[3]4.เขตปรับKและเกลี่ยเงินเพิ่มฯ'!$E$10:$AJ$104,14,FALSE)</f>
        <v>1234908.53</v>
      </c>
      <c r="I25" s="339">
        <f>VLOOKUP($D25,'[3]4.เขตปรับKและเกลี่ยเงินเพิ่มฯ'!$E$10:$AJ$104,15,FALSE)+VLOOKUP($D25,'[3]4.เขตปรับKและเกลี่ยเงินเพิ่มฯ'!$E$10:$AJ$104,16,FALSE)+VLOOKUP($D25,'[3]4.เขตปรับKและเกลี่ยเงินเพิ่มฯ'!$E$10:$AJ$104,17,FALSE)</f>
        <v>415703.44</v>
      </c>
      <c r="J25" s="339">
        <f>VLOOKUP($D25,'[3]4.เขตปรับKและเกลี่ยเงินเพิ่มฯ'!$E$10:$AJ$104,18,FALSE)</f>
        <v>8416135.0800000019</v>
      </c>
      <c r="K25" s="339">
        <f>VLOOKUP($D25,'[3]4.เขตปรับKและเกลี่ยเงินเพิ่มฯ'!$E$10:$AJ$104,19,FALSE)</f>
        <v>5978599</v>
      </c>
      <c r="L25" s="339">
        <f>VLOOKUP($D25,'[3]4.เขตปรับKและเกลี่ยเงินเพิ่มฯ'!$E$10:$AJ$104,20,FALSE)</f>
        <v>2437536.08</v>
      </c>
      <c r="M25" s="339">
        <f>VLOOKUP($D25,'[3]4.เขตปรับKและเกลี่ยเงินเพิ่มฯ'!$E$10:$AJ$104,21,FALSE)</f>
        <v>8381895.6100000003</v>
      </c>
      <c r="N25" s="339">
        <f>VLOOKUP($D25,'[3]4.เขตปรับKและเกลี่ยเงินเพิ่มฯ'!$E$10:$AJ$104,22,FALSE)</f>
        <v>10819431.689999999</v>
      </c>
      <c r="O25" s="339">
        <f>VLOOKUP($D25,'[3]4.เขตปรับKและเกลี่ยเงินเพิ่มฯ'!$E$10:$AJ$104,30,FALSE)</f>
        <v>0</v>
      </c>
      <c r="P25" s="339">
        <f>VLOOKUP($D25,'[3]4.เขตปรับKและเกลี่ยเงินเพิ่มฯ'!$E$10:$AJ$104,32,FALSE)</f>
        <v>10819431.689999999</v>
      </c>
      <c r="Q25" s="339">
        <f>VLOOKUP($D25,'[3]4.เขตปรับKและเกลี่ยเงินเพิ่มฯ'!$E$10:$AJ$104,26,FALSE)</f>
        <v>0</v>
      </c>
      <c r="R25" s="339">
        <f>VLOOKUP($D25,'[3]4.เขตปรับKและเกลี่ยเงินเพิ่มฯ'!$E$10:$AJ$104,23,FALSE)</f>
        <v>10819431.689999999</v>
      </c>
      <c r="T25" s="349">
        <v>10819431.689999999</v>
      </c>
      <c r="U25" s="350">
        <f t="shared" si="0"/>
        <v>0</v>
      </c>
    </row>
    <row r="26" spans="1:21" ht="15" customHeight="1" outlineLevel="2">
      <c r="A26" s="337">
        <v>517</v>
      </c>
      <c r="B26" s="338" t="s">
        <v>340</v>
      </c>
      <c r="C26" s="338" t="s">
        <v>7</v>
      </c>
      <c r="D26" s="338" t="s">
        <v>313</v>
      </c>
      <c r="E26" s="338" t="s">
        <v>527</v>
      </c>
      <c r="F26" s="339">
        <f>VLOOKUP($D26,'[3]4.เขตปรับKและเกลี่ยเงินเพิ่มฯ'!$E$10:$AJ$104,5,FALSE)</f>
        <v>1.25</v>
      </c>
      <c r="G26" s="339">
        <f>VLOOKUP($D26,'[3]4.เขตปรับKและเกลี่ยเงินเพิ่มฯ'!$E$10:$AJ$104,13,FALSE)</f>
        <v>48791201.68</v>
      </c>
      <c r="H26" s="339">
        <f>VLOOKUP($D26,'[3]4.เขตปรับKและเกลี่ยเงินเพิ่มฯ'!$E$10:$AJ$104,14,FALSE)</f>
        <v>8905840.7300000004</v>
      </c>
      <c r="I26" s="339">
        <f>VLOOKUP($D26,'[3]4.เขตปรับKและเกลี่ยเงินเพิ่มฯ'!$E$10:$AJ$104,15,FALSE)+VLOOKUP($D26,'[3]4.เขตปรับKและเกลี่ยเงินเพิ่มฯ'!$E$10:$AJ$104,16,FALSE)+VLOOKUP($D26,'[3]4.เขตปรับKและเกลี่ยเงินเพิ่มฯ'!$E$10:$AJ$104,17,FALSE)</f>
        <v>19529292.970000003</v>
      </c>
      <c r="J26" s="339">
        <f>VLOOKUP($D26,'[3]4.เขตปรับKและเกลี่ยเงินเพิ่มฯ'!$E$10:$AJ$104,18,FALSE)</f>
        <v>77226335.379999995</v>
      </c>
      <c r="K26" s="339">
        <f>VLOOKUP($D26,'[3]4.เขตปรับKและเกลี่ยเงินเพิ่มฯ'!$E$10:$AJ$104,19,FALSE)</f>
        <v>25544558</v>
      </c>
      <c r="L26" s="339">
        <f>VLOOKUP($D26,'[3]4.เขตปรับKและเกลี่ยเงินเพิ่มฯ'!$E$10:$AJ$104,20,FALSE)</f>
        <v>51681777.380000003</v>
      </c>
      <c r="M26" s="339">
        <f>VLOOKUP($D26,'[3]4.เขตปรับKและเกลี่ยเงินเพิ่มฯ'!$E$10:$AJ$104,21,FALSE)</f>
        <v>0</v>
      </c>
      <c r="N26" s="339">
        <f>VLOOKUP($D26,'[3]4.เขตปรับKและเกลี่ยเงินเพิ่มฯ'!$E$10:$AJ$104,22,FALSE)</f>
        <v>51681777.380000003</v>
      </c>
      <c r="O26" s="339">
        <f>VLOOKUP($D26,'[3]4.เขตปรับKและเกลี่ยเงินเพิ่มฯ'!$E$10:$AJ$104,30,FALSE)</f>
        <v>0</v>
      </c>
      <c r="P26" s="339">
        <f>VLOOKUP($D26,'[3]4.เขตปรับKและเกลี่ยเงินเพิ่มฯ'!$E$10:$AJ$104,32,FALSE)</f>
        <v>51681777.380000003</v>
      </c>
      <c r="Q26" s="339">
        <f>VLOOKUP($D26,'[3]4.เขตปรับKและเกลี่ยเงินเพิ่มฯ'!$E$10:$AJ$104,26,FALSE)</f>
        <v>0</v>
      </c>
      <c r="R26" s="339">
        <f>VLOOKUP($D26,'[3]4.เขตปรับKและเกลี่ยเงินเพิ่มฯ'!$E$10:$AJ$104,23,FALSE)</f>
        <v>43442237.090000004</v>
      </c>
      <c r="T26" s="349">
        <v>48838855.640000001</v>
      </c>
      <c r="U26" s="350">
        <f t="shared" si="0"/>
        <v>2842921.7400000021</v>
      </c>
    </row>
    <row r="27" spans="1:21" ht="15" customHeight="1" outlineLevel="2">
      <c r="A27" s="337">
        <v>518</v>
      </c>
      <c r="B27" s="338" t="s">
        <v>340</v>
      </c>
      <c r="C27" s="338" t="s">
        <v>7</v>
      </c>
      <c r="D27" s="338" t="s">
        <v>314</v>
      </c>
      <c r="E27" s="338" t="s">
        <v>528</v>
      </c>
      <c r="F27" s="339">
        <f>VLOOKUP($D27,'[3]4.เขตปรับKและเกลี่ยเงินเพิ่มฯ'!$E$10:$AJ$104,5,FALSE)</f>
        <v>1.1000000000000001</v>
      </c>
      <c r="G27" s="339">
        <f>VLOOKUP($D27,'[3]4.เขตปรับKและเกลี่ยเงินเพิ่มฯ'!$E$10:$AJ$104,13,FALSE)</f>
        <v>94491439.849999994</v>
      </c>
      <c r="H27" s="339">
        <f>VLOOKUP($D27,'[3]4.เขตปรับKและเกลี่ยเงินเพิ่มฯ'!$E$10:$AJ$104,14,FALSE)</f>
        <v>17247488.989999998</v>
      </c>
      <c r="I27" s="339">
        <f>VLOOKUP($D27,'[3]4.เขตปรับKและเกลี่ยเงินเพิ่มฯ'!$E$10:$AJ$104,15,FALSE)+VLOOKUP($D27,'[3]4.เขตปรับKและเกลี่ยเงินเพิ่มฯ'!$E$10:$AJ$104,16,FALSE)+VLOOKUP($D27,'[3]4.เขตปรับKและเกลี่ยเงินเพิ่มฯ'!$E$10:$AJ$104,17,FALSE)</f>
        <v>49375234.280000001</v>
      </c>
      <c r="J27" s="339">
        <f>VLOOKUP($D27,'[3]4.เขตปรับKและเกลี่ยเงินเพิ่มฯ'!$E$10:$AJ$104,18,FALSE)</f>
        <v>161114163.11999997</v>
      </c>
      <c r="K27" s="339">
        <f>VLOOKUP($D27,'[3]4.เขตปรับKและเกลี่ยเงินเพิ่มฯ'!$E$10:$AJ$104,19,FALSE)</f>
        <v>61936995</v>
      </c>
      <c r="L27" s="339">
        <f>VLOOKUP($D27,'[3]4.เขตปรับKและเกลี่ยเงินเพิ่มฯ'!$E$10:$AJ$104,20,FALSE)</f>
        <v>99177168.120000005</v>
      </c>
      <c r="M27" s="339">
        <f>VLOOKUP($D27,'[3]4.เขตปรับKและเกลี่ยเงินเพิ่มฯ'!$E$10:$AJ$104,21,FALSE)</f>
        <v>0</v>
      </c>
      <c r="N27" s="339">
        <f>VLOOKUP($D27,'[3]4.เขตปรับKและเกลี่ยเงินเพิ่มฯ'!$E$10:$AJ$104,22,FALSE)</f>
        <v>99177168.120000005</v>
      </c>
      <c r="O27" s="339">
        <f>VLOOKUP($D27,'[3]4.เขตปรับKและเกลี่ยเงินเพิ่มฯ'!$E$10:$AJ$104,30,FALSE)</f>
        <v>0</v>
      </c>
      <c r="P27" s="339">
        <f>VLOOKUP($D27,'[3]4.เขตปรับKและเกลี่ยเงินเพิ่มฯ'!$E$10:$AJ$104,32,FALSE)</f>
        <v>99177168.120000005</v>
      </c>
      <c r="Q27" s="339">
        <f>VLOOKUP($D27,'[3]4.เขตปรับKและเกลี่ยเงินเพิ่มฯ'!$E$10:$AJ$104,26,FALSE)</f>
        <v>0</v>
      </c>
      <c r="R27" s="339">
        <f>VLOOKUP($D27,'[3]4.เขตปรับKและเกลี่ยเงินเพิ่มฯ'!$E$10:$AJ$104,23,FALSE)</f>
        <v>94298119.930000007</v>
      </c>
      <c r="T27" s="349">
        <v>100503909.09</v>
      </c>
      <c r="U27" s="350">
        <f t="shared" si="0"/>
        <v>-1326740.9699999988</v>
      </c>
    </row>
    <row r="28" spans="1:21" ht="15" customHeight="1" outlineLevel="2">
      <c r="A28" s="337">
        <v>519</v>
      </c>
      <c r="B28" s="338" t="s">
        <v>340</v>
      </c>
      <c r="C28" s="338" t="s">
        <v>7</v>
      </c>
      <c r="D28" s="338" t="s">
        <v>315</v>
      </c>
      <c r="E28" s="338" t="s">
        <v>529</v>
      </c>
      <c r="F28" s="339">
        <f>VLOOKUP($D28,'[3]4.เขตปรับKและเกลี่ยเงินเพิ่มฯ'!$E$10:$AJ$104,5,FALSE)</f>
        <v>1.3</v>
      </c>
      <c r="G28" s="339">
        <f>VLOOKUP($D28,'[3]4.เขตปรับKและเกลี่ยเงินเพิ่มฯ'!$E$10:$AJ$104,13,FALSE)</f>
        <v>35753837.530000001</v>
      </c>
      <c r="H28" s="339">
        <f>VLOOKUP($D28,'[3]4.เขตปรับKและเกลี่ยเงินเพิ่มฯ'!$E$10:$AJ$104,14,FALSE)</f>
        <v>6526135.2800000003</v>
      </c>
      <c r="I28" s="339">
        <f>VLOOKUP($D28,'[3]4.เขตปรับKและเกลี่ยเงินเพิ่มฯ'!$E$10:$AJ$104,15,FALSE)+VLOOKUP($D28,'[3]4.เขตปรับKและเกลี่ยเงินเพิ่มฯ'!$E$10:$AJ$104,16,FALSE)+VLOOKUP($D28,'[3]4.เขตปรับKและเกลี่ยเงินเพิ่มฯ'!$E$10:$AJ$104,17,FALSE)</f>
        <v>10880227.399999999</v>
      </c>
      <c r="J28" s="339">
        <f>VLOOKUP($D28,'[3]4.เขตปรับKและเกลี่ยเงินเพิ่มฯ'!$E$10:$AJ$104,18,FALSE)</f>
        <v>53160200.210000001</v>
      </c>
      <c r="K28" s="339">
        <f>VLOOKUP($D28,'[3]4.เขตปรับKและเกลี่ยเงินเพิ่มฯ'!$E$10:$AJ$104,19,FALSE)</f>
        <v>18806534</v>
      </c>
      <c r="L28" s="339">
        <f>VLOOKUP($D28,'[3]4.เขตปรับKและเกลี่ยเงินเพิ่มฯ'!$E$10:$AJ$104,20,FALSE)</f>
        <v>34353666.210000001</v>
      </c>
      <c r="M28" s="339">
        <f>VLOOKUP($D28,'[3]4.เขตปรับKและเกลี่ยเงินเพิ่มฯ'!$E$10:$AJ$104,21,FALSE)</f>
        <v>0</v>
      </c>
      <c r="N28" s="339">
        <f>VLOOKUP($D28,'[3]4.เขตปรับKและเกลี่ยเงินเพิ่มฯ'!$E$10:$AJ$104,22,FALSE)</f>
        <v>34353666.210000001</v>
      </c>
      <c r="O28" s="339">
        <f>VLOOKUP($D28,'[3]4.เขตปรับKและเกลี่ยเงินเพิ่มฯ'!$E$10:$AJ$104,30,FALSE)</f>
        <v>0</v>
      </c>
      <c r="P28" s="339">
        <f>VLOOKUP($D28,'[3]4.เขตปรับKและเกลี่ยเงินเพิ่มฯ'!$E$10:$AJ$104,32,FALSE)</f>
        <v>34353666.210000001</v>
      </c>
      <c r="Q28" s="339">
        <f>VLOOKUP($D28,'[3]4.เขตปรับKและเกลี่ยเงินเพิ่มฯ'!$E$10:$AJ$104,26,FALSE)</f>
        <v>0</v>
      </c>
      <c r="R28" s="339">
        <f>VLOOKUP($D28,'[3]4.เขตปรับKและเกลี่ยเงินเพิ่มฯ'!$E$10:$AJ$104,23,FALSE)</f>
        <v>29892014.600000001</v>
      </c>
      <c r="T28" s="349">
        <v>34360912.32</v>
      </c>
      <c r="U28" s="350">
        <f t="shared" si="0"/>
        <v>-7246.109999999404</v>
      </c>
    </row>
    <row r="29" spans="1:21" ht="15" customHeight="1" outlineLevel="2">
      <c r="A29" s="337">
        <v>520</v>
      </c>
      <c r="B29" s="338" t="s">
        <v>340</v>
      </c>
      <c r="C29" s="338" t="s">
        <v>7</v>
      </c>
      <c r="D29" s="338" t="s">
        <v>316</v>
      </c>
      <c r="E29" s="338" t="s">
        <v>530</v>
      </c>
      <c r="F29" s="339">
        <f>VLOOKUP($D29,'[3]4.เขตปรับKและเกลี่ยเงินเพิ่มฯ'!$E$10:$AJ$104,5,FALSE)</f>
        <v>1.3</v>
      </c>
      <c r="G29" s="339">
        <f>VLOOKUP($D29,'[3]4.เขตปรับKและเกลี่ยเงินเพิ่มฯ'!$E$10:$AJ$104,13,FALSE)</f>
        <v>41237409.780000001</v>
      </c>
      <c r="H29" s="339">
        <f>VLOOKUP($D29,'[3]4.เขตปรับKและเกลี่ยเงินเพิ่มฯ'!$E$10:$AJ$104,14,FALSE)</f>
        <v>7527049.7699999996</v>
      </c>
      <c r="I29" s="339">
        <f>VLOOKUP($D29,'[3]4.เขตปรับKและเกลี่ยเงินเพิ่มฯ'!$E$10:$AJ$104,15,FALSE)+VLOOKUP($D29,'[3]4.เขตปรับKและเกลี่ยเงินเพิ่มฯ'!$E$10:$AJ$104,16,FALSE)+VLOOKUP($D29,'[3]4.เขตปรับKและเกลี่ยเงินเพิ่มฯ'!$E$10:$AJ$104,17,FALSE)</f>
        <v>10454903.049999999</v>
      </c>
      <c r="J29" s="339">
        <f>VLOOKUP($D29,'[3]4.เขตปรับKและเกลี่ยเงินเพิ่มฯ'!$E$10:$AJ$104,18,FALSE)</f>
        <v>59219362.599999994</v>
      </c>
      <c r="K29" s="339">
        <f>VLOOKUP($D29,'[3]4.เขตปรับKและเกลี่ยเงินเพิ่มฯ'!$E$10:$AJ$104,19,FALSE)</f>
        <v>16526510</v>
      </c>
      <c r="L29" s="339">
        <f>VLOOKUP($D29,'[3]4.เขตปรับKและเกลี่ยเงินเพิ่มฯ'!$E$10:$AJ$104,20,FALSE)</f>
        <v>42692852.600000001</v>
      </c>
      <c r="M29" s="339">
        <f>VLOOKUP($D29,'[3]4.เขตปรับKและเกลี่ยเงินเพิ่มฯ'!$E$10:$AJ$104,21,FALSE)</f>
        <v>0</v>
      </c>
      <c r="N29" s="339">
        <f>VLOOKUP($D29,'[3]4.เขตปรับKและเกลี่ยเงินเพิ่มฯ'!$E$10:$AJ$104,22,FALSE)</f>
        <v>42692852.600000001</v>
      </c>
      <c r="O29" s="339">
        <f>VLOOKUP($D29,'[3]4.เขตปรับKและเกลี่ยเงินเพิ่มฯ'!$E$10:$AJ$104,30,FALSE)</f>
        <v>0</v>
      </c>
      <c r="P29" s="339">
        <f>VLOOKUP($D29,'[3]4.เขตปรับKและเกลี่ยเงินเพิ่มฯ'!$E$10:$AJ$104,32,FALSE)</f>
        <v>42692852.600000001</v>
      </c>
      <c r="Q29" s="339">
        <f>VLOOKUP($D29,'[3]4.เขตปรับKและเกลี่ยเงินเพิ่มฯ'!$E$10:$AJ$104,26,FALSE)</f>
        <v>0</v>
      </c>
      <c r="R29" s="339">
        <f>VLOOKUP($D29,'[3]4.เขตปรับKและเกลี่ยเงินเพิ่มฯ'!$E$10:$AJ$104,23,FALSE)</f>
        <v>37897510.049999997</v>
      </c>
      <c r="T29" s="349">
        <v>41538304.539999999</v>
      </c>
      <c r="U29" s="350">
        <f t="shared" si="0"/>
        <v>1154548.0600000024</v>
      </c>
    </row>
    <row r="30" spans="1:21" ht="15" customHeight="1" outlineLevel="2">
      <c r="A30" s="337">
        <v>521</v>
      </c>
      <c r="B30" s="338" t="s">
        <v>340</v>
      </c>
      <c r="C30" s="338" t="s">
        <v>7</v>
      </c>
      <c r="D30" s="338" t="s">
        <v>317</v>
      </c>
      <c r="E30" s="338" t="s">
        <v>531</v>
      </c>
      <c r="F30" s="339">
        <f>VLOOKUP($D30,'[3]4.เขตปรับKและเกลี่ยเงินเพิ่มฯ'!$E$10:$AJ$104,5,FALSE)</f>
        <v>1.25</v>
      </c>
      <c r="G30" s="339">
        <f>VLOOKUP($D30,'[3]4.เขตปรับKและเกลี่ยเงินเพิ่มฯ'!$E$10:$AJ$104,13,FALSE)</f>
        <v>48284167.719999999</v>
      </c>
      <c r="H30" s="339">
        <f>VLOOKUP($D30,'[3]4.เขตปรับKและเกลี่ยเงินเพิ่มฯ'!$E$10:$AJ$104,14,FALSE)</f>
        <v>8813292</v>
      </c>
      <c r="I30" s="339">
        <f>VLOOKUP($D30,'[3]4.เขตปรับKและเกลี่ยเงินเพิ่มฯ'!$E$10:$AJ$104,15,FALSE)+VLOOKUP($D30,'[3]4.เขตปรับKและเกลี่ยเงินเพิ่มฯ'!$E$10:$AJ$104,16,FALSE)+VLOOKUP($D30,'[3]4.เขตปรับKและเกลี่ยเงินเพิ่มฯ'!$E$10:$AJ$104,17,FALSE)</f>
        <v>15165617.219999999</v>
      </c>
      <c r="J30" s="339">
        <f>VLOOKUP($D30,'[3]4.เขตปรับKและเกลี่ยเงินเพิ่มฯ'!$E$10:$AJ$104,18,FALSE)</f>
        <v>72263076.939999998</v>
      </c>
      <c r="K30" s="339">
        <f>VLOOKUP($D30,'[3]4.เขตปรับKและเกลี่ยเงินเพิ่มฯ'!$E$10:$AJ$104,19,FALSE)</f>
        <v>24608625</v>
      </c>
      <c r="L30" s="339">
        <f>VLOOKUP($D30,'[3]4.เขตปรับKและเกลี่ยเงินเพิ่มฯ'!$E$10:$AJ$104,20,FALSE)</f>
        <v>47654451.939999998</v>
      </c>
      <c r="M30" s="339">
        <f>VLOOKUP($D30,'[3]4.เขตปรับKและเกลี่ยเงินเพิ่มฯ'!$E$10:$AJ$104,21,FALSE)</f>
        <v>0</v>
      </c>
      <c r="N30" s="339">
        <f>VLOOKUP($D30,'[3]4.เขตปรับKและเกลี่ยเงินเพิ่มฯ'!$E$10:$AJ$104,22,FALSE)</f>
        <v>47654451.939999998</v>
      </c>
      <c r="O30" s="339">
        <f>VLOOKUP($D30,'[3]4.เขตปรับKและเกลี่ยเงินเพิ่มฯ'!$E$10:$AJ$104,30,FALSE)</f>
        <v>0</v>
      </c>
      <c r="P30" s="339">
        <f>VLOOKUP($D30,'[3]4.เขตปรับKและเกลี่ยเงินเพิ่มฯ'!$E$10:$AJ$104,32,FALSE)</f>
        <v>47654451.939999998</v>
      </c>
      <c r="Q30" s="339">
        <f>VLOOKUP($D30,'[3]4.เขตปรับKและเกลี่ยเงินเพิ่มฯ'!$E$10:$AJ$104,26,FALSE)</f>
        <v>0</v>
      </c>
      <c r="R30" s="339">
        <f>VLOOKUP($D30,'[3]4.เขตปรับKและเกลี่ยเงินเพิ่มฯ'!$E$10:$AJ$104,23,FALSE)</f>
        <v>43219597.390000001</v>
      </c>
      <c r="T30" s="349">
        <v>49018372.57</v>
      </c>
      <c r="U30" s="350">
        <f t="shared" si="0"/>
        <v>-1363920.6300000027</v>
      </c>
    </row>
    <row r="31" spans="1:21" ht="15" customHeight="1" outlineLevel="2">
      <c r="A31" s="337">
        <v>522</v>
      </c>
      <c r="B31" s="338" t="s">
        <v>340</v>
      </c>
      <c r="C31" s="338" t="s">
        <v>7</v>
      </c>
      <c r="D31" s="338" t="s">
        <v>318</v>
      </c>
      <c r="E31" s="338" t="s">
        <v>532</v>
      </c>
      <c r="F31" s="339">
        <f>VLOOKUP($D31,'[3]4.เขตปรับKและเกลี่ยเงินเพิ่มฯ'!$E$10:$AJ$104,5,FALSE)</f>
        <v>1.2</v>
      </c>
      <c r="G31" s="339">
        <f>VLOOKUP($D31,'[3]4.เขตปรับKและเกลี่ยเงินเพิ่มฯ'!$E$10:$AJ$104,13,FALSE)</f>
        <v>54949720.630000003</v>
      </c>
      <c r="H31" s="339">
        <f>VLOOKUP($D31,'[3]4.เขตปรับKและเกลี่ยเงินเพิ่มฯ'!$E$10:$AJ$104,14,FALSE)</f>
        <v>10029953.01</v>
      </c>
      <c r="I31" s="339">
        <f>VLOOKUP($D31,'[3]4.เขตปรับKและเกลี่ยเงินเพิ่มฯ'!$E$10:$AJ$104,15,FALSE)+VLOOKUP($D31,'[3]4.เขตปรับKและเกลี่ยเงินเพิ่มฯ'!$E$10:$AJ$104,16,FALSE)+VLOOKUP($D31,'[3]4.เขตปรับKและเกลี่ยเงินเพิ่มฯ'!$E$10:$AJ$104,17,FALSE)</f>
        <v>21297558.109999999</v>
      </c>
      <c r="J31" s="339">
        <f>VLOOKUP($D31,'[3]4.เขตปรับKและเกลี่ยเงินเพิ่มฯ'!$E$10:$AJ$104,18,FALSE)</f>
        <v>86277231.75</v>
      </c>
      <c r="K31" s="339">
        <f>VLOOKUP($D31,'[3]4.เขตปรับKและเกลี่ยเงินเพิ่มฯ'!$E$10:$AJ$104,19,FALSE)</f>
        <v>29015155</v>
      </c>
      <c r="L31" s="339">
        <f>VLOOKUP($D31,'[3]4.เขตปรับKและเกลี่ยเงินเพิ่มฯ'!$E$10:$AJ$104,20,FALSE)</f>
        <v>57262076.75</v>
      </c>
      <c r="M31" s="339">
        <f>VLOOKUP($D31,'[3]4.เขตปรับKและเกลี่ยเงินเพิ่มฯ'!$E$10:$AJ$104,21,FALSE)</f>
        <v>0</v>
      </c>
      <c r="N31" s="339">
        <f>VLOOKUP($D31,'[3]4.เขตปรับKและเกลี่ยเงินเพิ่มฯ'!$E$10:$AJ$104,22,FALSE)</f>
        <v>57262076.75</v>
      </c>
      <c r="O31" s="339">
        <f>VLOOKUP($D31,'[3]4.เขตปรับKและเกลี่ยเงินเพิ่มฯ'!$E$10:$AJ$104,30,FALSE)</f>
        <v>0</v>
      </c>
      <c r="P31" s="339">
        <f>VLOOKUP($D31,'[3]4.เขตปรับKและเกลี่ยเงินเพิ่มฯ'!$E$10:$AJ$104,32,FALSE)</f>
        <v>57262076.75</v>
      </c>
      <c r="Q31" s="339">
        <f>VLOOKUP($D31,'[3]4.เขตปรับKและเกลี่ยเงินเพิ่มฯ'!$E$10:$AJ$104,26,FALSE)</f>
        <v>0</v>
      </c>
      <c r="R31" s="339">
        <f>VLOOKUP($D31,'[3]4.เขตปรับKและเกลี่ยเงินเพิ่มฯ'!$E$10:$AJ$104,23,FALSE)</f>
        <v>54153762.259999998</v>
      </c>
      <c r="T31" s="349">
        <v>60321141.590000004</v>
      </c>
      <c r="U31" s="350">
        <f t="shared" si="0"/>
        <v>-3059064.8400000036</v>
      </c>
    </row>
    <row r="32" spans="1:21" ht="15" customHeight="1" outlineLevel="2">
      <c r="A32" s="337">
        <v>523</v>
      </c>
      <c r="B32" s="338" t="s">
        <v>340</v>
      </c>
      <c r="C32" s="338" t="s">
        <v>7</v>
      </c>
      <c r="D32" s="338" t="s">
        <v>319</v>
      </c>
      <c r="E32" s="338" t="s">
        <v>533</v>
      </c>
      <c r="F32" s="339">
        <f>VLOOKUP($D32,'[3]4.เขตปรับKและเกลี่ยเงินเพิ่มฯ'!$E$10:$AJ$104,5,FALSE)</f>
        <v>1.1000000000000001</v>
      </c>
      <c r="G32" s="339">
        <f>VLOOKUP($D32,'[3]4.เขตปรับKและเกลี่ยเงินเพิ่มฯ'!$E$10:$AJ$104,13,FALSE)</f>
        <v>90956694.870000005</v>
      </c>
      <c r="H32" s="339">
        <f>VLOOKUP($D32,'[3]4.เขตปรับKและเกลี่ยเงินเพิ่มฯ'!$E$10:$AJ$104,14,FALSE)</f>
        <v>16602293.24</v>
      </c>
      <c r="I32" s="339">
        <f>VLOOKUP($D32,'[3]4.เขตปรับKและเกลี่ยเงินเพิ่มฯ'!$E$10:$AJ$104,15,FALSE)+VLOOKUP($D32,'[3]4.เขตปรับKและเกลี่ยเงินเพิ่มฯ'!$E$10:$AJ$104,16,FALSE)+VLOOKUP($D32,'[3]4.เขตปรับKและเกลี่ยเงินเพิ่มฯ'!$E$10:$AJ$104,17,FALSE)</f>
        <v>49552062.699999996</v>
      </c>
      <c r="J32" s="339">
        <f>VLOOKUP($D32,'[3]4.เขตปรับKและเกลี่ยเงินเพิ่มฯ'!$E$10:$AJ$104,18,FALSE)</f>
        <v>157111050.81</v>
      </c>
      <c r="K32" s="339">
        <f>VLOOKUP($D32,'[3]4.เขตปรับKและเกลี่ยเงินเพิ่มฯ'!$E$10:$AJ$104,19,FALSE)</f>
        <v>52899492</v>
      </c>
      <c r="L32" s="339">
        <f>VLOOKUP($D32,'[3]4.เขตปรับKและเกลี่ยเงินเพิ่มฯ'!$E$10:$AJ$104,20,FALSE)</f>
        <v>104211558.81</v>
      </c>
      <c r="M32" s="339">
        <f>VLOOKUP($D32,'[3]4.เขตปรับKและเกลี่ยเงินเพิ่มฯ'!$E$10:$AJ$104,21,FALSE)</f>
        <v>0</v>
      </c>
      <c r="N32" s="339">
        <f>VLOOKUP($D32,'[3]4.เขตปรับKและเกลี่ยเงินเพิ่มฯ'!$E$10:$AJ$104,22,FALSE)</f>
        <v>104211558.81</v>
      </c>
      <c r="O32" s="339">
        <f>VLOOKUP($D32,'[3]4.เขตปรับKและเกลี่ยเงินเพิ่มฯ'!$E$10:$AJ$104,30,FALSE)</f>
        <v>0</v>
      </c>
      <c r="P32" s="339">
        <f>VLOOKUP($D32,'[3]4.เขตปรับKและเกลี่ยเงินเพิ่มฯ'!$E$10:$AJ$104,32,FALSE)</f>
        <v>104211558.81</v>
      </c>
      <c r="Q32" s="339">
        <f>VLOOKUP($D32,'[3]4.เขตปรับKและเกลี่ยเงินเพิ่มฯ'!$E$10:$AJ$104,26,FALSE)</f>
        <v>0</v>
      </c>
      <c r="R32" s="339">
        <f>VLOOKUP($D32,'[3]4.เขตปรับKและเกลี่ยเงินเพิ่มฯ'!$E$10:$AJ$104,23,FALSE)</f>
        <v>95892018.519999996</v>
      </c>
      <c r="T32" s="349">
        <v>104150851.5</v>
      </c>
      <c r="U32" s="350">
        <f t="shared" si="0"/>
        <v>60707.310000002384</v>
      </c>
    </row>
    <row r="33" spans="1:21" ht="15" customHeight="1" outlineLevel="2">
      <c r="A33" s="337">
        <v>524</v>
      </c>
      <c r="B33" s="338" t="s">
        <v>340</v>
      </c>
      <c r="C33" s="338" t="s">
        <v>7</v>
      </c>
      <c r="D33" s="338" t="s">
        <v>320</v>
      </c>
      <c r="E33" s="338" t="s">
        <v>534</v>
      </c>
      <c r="F33" s="339">
        <f>VLOOKUP($D33,'[3]4.เขตปรับKและเกลี่ยเงินเพิ่มฯ'!$E$10:$AJ$104,5,FALSE)</f>
        <v>1.1499999999999999</v>
      </c>
      <c r="G33" s="339">
        <f>VLOOKUP($D33,'[3]4.เขตปรับKและเกลี่ยเงินเพิ่มฯ'!$E$10:$AJ$104,13,FALSE)</f>
        <v>58141837.420000002</v>
      </c>
      <c r="H33" s="339">
        <f>VLOOKUP($D33,'[3]4.เขตปรับKและเกลี่ยเงินเพิ่มฯ'!$E$10:$AJ$104,14,FALSE)</f>
        <v>10612608.960000001</v>
      </c>
      <c r="I33" s="339">
        <f>VLOOKUP($D33,'[3]4.เขตปรับKและเกลี่ยเงินเพิ่มฯ'!$E$10:$AJ$104,15,FALSE)+VLOOKUP($D33,'[3]4.เขตปรับKและเกลี่ยเงินเพิ่มฯ'!$E$10:$AJ$104,16,FALSE)+VLOOKUP($D33,'[3]4.เขตปรับKและเกลี่ยเงินเพิ่มฯ'!$E$10:$AJ$104,17,FALSE)</f>
        <v>24195239.580000002</v>
      </c>
      <c r="J33" s="339">
        <f>VLOOKUP($D33,'[3]4.เขตปรับKและเกลี่ยเงินเพิ่มฯ'!$E$10:$AJ$104,18,FALSE)</f>
        <v>92949685.959999993</v>
      </c>
      <c r="K33" s="339">
        <f>VLOOKUP($D33,'[3]4.เขตปรับKและเกลี่ยเงินเพิ่มฯ'!$E$10:$AJ$104,19,FALSE)</f>
        <v>29109654</v>
      </c>
      <c r="L33" s="339">
        <f>VLOOKUP($D33,'[3]4.เขตปรับKและเกลี่ยเงินเพิ่มฯ'!$E$10:$AJ$104,20,FALSE)</f>
        <v>63840031.960000001</v>
      </c>
      <c r="M33" s="339">
        <f>VLOOKUP($D33,'[3]4.เขตปรับKและเกลี่ยเงินเพิ่มฯ'!$E$10:$AJ$104,21,FALSE)</f>
        <v>0</v>
      </c>
      <c r="N33" s="339">
        <f>VLOOKUP($D33,'[3]4.เขตปรับKและเกลี่ยเงินเพิ่มฯ'!$E$10:$AJ$104,22,FALSE)</f>
        <v>63840031.960000001</v>
      </c>
      <c r="O33" s="339">
        <f>VLOOKUP($D33,'[3]4.เขตปรับKและเกลี่ยเงินเพิ่มฯ'!$E$10:$AJ$104,30,FALSE)</f>
        <v>0</v>
      </c>
      <c r="P33" s="339">
        <f>VLOOKUP($D33,'[3]4.เขตปรับKและเกลี่ยเงินเพิ่มฯ'!$E$10:$AJ$104,32,FALSE)</f>
        <v>63840031.960000001</v>
      </c>
      <c r="Q33" s="339">
        <f>VLOOKUP($D33,'[3]4.เขตปรับKและเกลี่ยเงินเพิ่มฯ'!$E$10:$AJ$104,26,FALSE)</f>
        <v>0</v>
      </c>
      <c r="R33" s="339">
        <f>VLOOKUP($D33,'[3]4.เขตปรับKและเกลี่ยเงินเพิ่มฯ'!$E$10:$AJ$104,23,FALSE)</f>
        <v>63063158.920000002</v>
      </c>
      <c r="T33" s="349">
        <v>65189367.149999999</v>
      </c>
      <c r="U33" s="350">
        <f t="shared" si="0"/>
        <v>-1349335.1899999976</v>
      </c>
    </row>
    <row r="34" spans="1:21" ht="15" customHeight="1" outlineLevel="2">
      <c r="A34" s="337">
        <v>525</v>
      </c>
      <c r="B34" s="338" t="s">
        <v>340</v>
      </c>
      <c r="C34" s="338" t="s">
        <v>7</v>
      </c>
      <c r="D34" s="338" t="s">
        <v>321</v>
      </c>
      <c r="E34" s="338" t="s">
        <v>535</v>
      </c>
      <c r="F34" s="339">
        <f>VLOOKUP($D34,'[3]4.เขตปรับKและเกลี่ยเงินเพิ่มฯ'!$E$10:$AJ$104,5,FALSE)</f>
        <v>1.1000000000000001</v>
      </c>
      <c r="G34" s="339">
        <f>VLOOKUP($D34,'[3]4.เขตปรับKและเกลี่ยเงินเพิ่มฯ'!$E$10:$AJ$104,13,FALSE)</f>
        <v>92252420.150000006</v>
      </c>
      <c r="H34" s="339">
        <f>VLOOKUP($D34,'[3]4.เขตปรับKและเกลี่ยเงินเพิ่มฯ'!$E$10:$AJ$104,14,FALSE)</f>
        <v>16838801.510000002</v>
      </c>
      <c r="I34" s="339">
        <f>VLOOKUP($D34,'[3]4.เขตปรับKและเกลี่ยเงินเพิ่มฯ'!$E$10:$AJ$104,15,FALSE)+VLOOKUP($D34,'[3]4.เขตปรับKและเกลี่ยเงินเพิ่มฯ'!$E$10:$AJ$104,16,FALSE)+VLOOKUP($D34,'[3]4.เขตปรับKและเกลี่ยเงินเพิ่มฯ'!$E$10:$AJ$104,17,FALSE)</f>
        <v>40340870.210000001</v>
      </c>
      <c r="J34" s="339">
        <f>VLOOKUP($D34,'[3]4.เขตปรับKและเกลี่ยเงินเพิ่มฯ'!$E$10:$AJ$104,18,FALSE)</f>
        <v>149432091.87</v>
      </c>
      <c r="K34" s="339">
        <f>VLOOKUP($D34,'[3]4.เขตปรับKและเกลี่ยเงินเพิ่มฯ'!$E$10:$AJ$104,19,FALSE)</f>
        <v>45003150</v>
      </c>
      <c r="L34" s="339">
        <f>VLOOKUP($D34,'[3]4.เขตปรับKและเกลี่ยเงินเพิ่มฯ'!$E$10:$AJ$104,20,FALSE)</f>
        <v>104428941.87</v>
      </c>
      <c r="M34" s="339">
        <f>VLOOKUP($D34,'[3]4.เขตปรับKและเกลี่ยเงินเพิ่มฯ'!$E$10:$AJ$104,21,FALSE)</f>
        <v>0</v>
      </c>
      <c r="N34" s="339">
        <f>VLOOKUP($D34,'[3]4.เขตปรับKและเกลี่ยเงินเพิ่มฯ'!$E$10:$AJ$104,22,FALSE)</f>
        <v>104428941.87</v>
      </c>
      <c r="O34" s="339">
        <f>VLOOKUP($D34,'[3]4.เขตปรับKและเกลี่ยเงินเพิ่มฯ'!$E$10:$AJ$104,30,FALSE)</f>
        <v>0</v>
      </c>
      <c r="P34" s="339">
        <f>VLOOKUP($D34,'[3]4.เขตปรับKและเกลี่ยเงินเพิ่มฯ'!$E$10:$AJ$104,32,FALSE)</f>
        <v>104428941.87</v>
      </c>
      <c r="Q34" s="339">
        <f>VLOOKUP($D34,'[3]4.เขตปรับKและเกลี่ยเงินเพิ่มฯ'!$E$10:$AJ$104,26,FALSE)</f>
        <v>0</v>
      </c>
      <c r="R34" s="339">
        <f>VLOOKUP($D34,'[3]4.เขตปรับKและเกลี่ยเงินเพิ่มฯ'!$E$10:$AJ$104,23,FALSE)</f>
        <v>100638305.91</v>
      </c>
      <c r="T34" s="349">
        <v>105596662.02</v>
      </c>
      <c r="U34" s="350">
        <f t="shared" si="0"/>
        <v>-1167720.1499999911</v>
      </c>
    </row>
    <row r="35" spans="1:21" ht="15" customHeight="1" outlineLevel="2">
      <c r="A35" s="337">
        <v>526</v>
      </c>
      <c r="B35" s="338" t="s">
        <v>340</v>
      </c>
      <c r="C35" s="338" t="s">
        <v>7</v>
      </c>
      <c r="D35" s="338" t="s">
        <v>322</v>
      </c>
      <c r="E35" s="338" t="s">
        <v>536</v>
      </c>
      <c r="F35" s="339">
        <f>VLOOKUP($D35,'[3]4.เขตปรับKและเกลี่ยเงินเพิ่มฯ'!$E$10:$AJ$104,5,FALSE)</f>
        <v>1.3</v>
      </c>
      <c r="G35" s="339">
        <f>VLOOKUP($D35,'[3]4.เขตปรับKและเกลี่ยเงินเพิ่มฯ'!$E$10:$AJ$104,13,FALSE)</f>
        <v>32365498.609999999</v>
      </c>
      <c r="H35" s="339">
        <f>VLOOKUP($D35,'[3]4.เขตปรับKและเกลี่ยเงินเพิ่มฯ'!$E$10:$AJ$104,14,FALSE)</f>
        <v>5907662.9699999997</v>
      </c>
      <c r="I35" s="339">
        <f>VLOOKUP($D35,'[3]4.เขตปรับKและเกลี่ยเงินเพิ่มฯ'!$E$10:$AJ$104,15,FALSE)+VLOOKUP($D35,'[3]4.เขตปรับKและเกลี่ยเงินเพิ่มฯ'!$E$10:$AJ$104,16,FALSE)+VLOOKUP($D35,'[3]4.เขตปรับKและเกลี่ยเงินเพิ่มฯ'!$E$10:$AJ$104,17,FALSE)</f>
        <v>11842567.619999999</v>
      </c>
      <c r="J35" s="339">
        <f>VLOOKUP($D35,'[3]4.เขตปรับKและเกลี่ยเงินเพิ่มฯ'!$E$10:$AJ$104,18,FALSE)</f>
        <v>50115729.200000003</v>
      </c>
      <c r="K35" s="339">
        <f>VLOOKUP($D35,'[3]4.เขตปรับKและเกลี่ยเงินเพิ่มฯ'!$E$10:$AJ$104,19,FALSE)</f>
        <v>16974712</v>
      </c>
      <c r="L35" s="339">
        <f>VLOOKUP($D35,'[3]4.เขตปรับKและเกลี่ยเงินเพิ่มฯ'!$E$10:$AJ$104,20,FALSE)</f>
        <v>33141017.199999999</v>
      </c>
      <c r="M35" s="339">
        <f>VLOOKUP($D35,'[3]4.เขตปรับKและเกลี่ยเงินเพิ่มฯ'!$E$10:$AJ$104,21,FALSE)</f>
        <v>0</v>
      </c>
      <c r="N35" s="339">
        <f>VLOOKUP($D35,'[3]4.เขตปรับKและเกลี่ยเงินเพิ่มฯ'!$E$10:$AJ$104,22,FALSE)</f>
        <v>33141017.199999999</v>
      </c>
      <c r="O35" s="339">
        <f>VLOOKUP($D35,'[3]4.เขตปรับKและเกลี่ยเงินเพิ่มฯ'!$E$10:$AJ$104,30,FALSE)</f>
        <v>0</v>
      </c>
      <c r="P35" s="339">
        <f>VLOOKUP($D35,'[3]4.เขตปรับKและเกลี่ยเงินเพิ่มฯ'!$E$10:$AJ$104,32,FALSE)</f>
        <v>33141017.199999999</v>
      </c>
      <c r="Q35" s="339">
        <f>VLOOKUP($D35,'[3]4.เขตปรับKและเกลี่ยเงินเพิ่มฯ'!$E$10:$AJ$104,26,FALSE)</f>
        <v>0</v>
      </c>
      <c r="R35" s="339">
        <f>VLOOKUP($D35,'[3]4.เขตปรับKและเกลี่ยเงินเพิ่มฯ'!$E$10:$AJ$104,23,FALSE)</f>
        <v>29779806.800000001</v>
      </c>
      <c r="T35" s="349">
        <v>30568210.18</v>
      </c>
      <c r="U35" s="350">
        <f t="shared" si="0"/>
        <v>2572807.0199999996</v>
      </c>
    </row>
    <row r="36" spans="1:21" ht="15" customHeight="1" outlineLevel="2">
      <c r="A36" s="337">
        <v>527</v>
      </c>
      <c r="B36" s="338" t="s">
        <v>340</v>
      </c>
      <c r="C36" s="338" t="s">
        <v>7</v>
      </c>
      <c r="D36" s="338" t="s">
        <v>323</v>
      </c>
      <c r="E36" s="338" t="s">
        <v>537</v>
      </c>
      <c r="F36" s="339">
        <f>VLOOKUP($D36,'[3]4.เขตปรับKและเกลี่ยเงินเพิ่มฯ'!$E$10:$AJ$104,5,FALSE)</f>
        <v>1.3</v>
      </c>
      <c r="G36" s="339">
        <f>VLOOKUP($D36,'[3]4.เขตปรับKและเกลี่ยเงินเพิ่มฯ'!$E$10:$AJ$104,13,FALSE)</f>
        <v>30855889.5</v>
      </c>
      <c r="H36" s="339">
        <f>VLOOKUP($D36,'[3]4.เขตปรับKและเกลี่ยเงินเพิ่มฯ'!$E$10:$AJ$104,14,FALSE)</f>
        <v>5632114.5599999996</v>
      </c>
      <c r="I36" s="339">
        <f>VLOOKUP($D36,'[3]4.เขตปรับKและเกลี่ยเงินเพิ่มฯ'!$E$10:$AJ$104,15,FALSE)+VLOOKUP($D36,'[3]4.เขตปรับKและเกลี่ยเงินเพิ่มฯ'!$E$10:$AJ$104,16,FALSE)+VLOOKUP($D36,'[3]4.เขตปรับKและเกลี่ยเงินเพิ่มฯ'!$E$10:$AJ$104,17,FALSE)</f>
        <v>9446961.0800000001</v>
      </c>
      <c r="J36" s="339">
        <f>VLOOKUP($D36,'[3]4.เขตปรับKและเกลี่ยเงินเพิ่มฯ'!$E$10:$AJ$104,18,FALSE)</f>
        <v>45934965.140000001</v>
      </c>
      <c r="K36" s="339">
        <f>VLOOKUP($D36,'[3]4.เขตปรับKและเกลี่ยเงินเพิ่มฯ'!$E$10:$AJ$104,19,FALSE)</f>
        <v>19266437</v>
      </c>
      <c r="L36" s="339">
        <f>VLOOKUP($D36,'[3]4.เขตปรับKและเกลี่ยเงินเพิ่มฯ'!$E$10:$AJ$104,20,FALSE)</f>
        <v>26668528.140000001</v>
      </c>
      <c r="M36" s="339">
        <f>VLOOKUP($D36,'[3]4.เขตปรับKและเกลี่ยเงินเพิ่มฯ'!$E$10:$AJ$104,21,FALSE)</f>
        <v>0</v>
      </c>
      <c r="N36" s="339">
        <f>VLOOKUP($D36,'[3]4.เขตปรับKและเกลี่ยเงินเพิ่มฯ'!$E$10:$AJ$104,22,FALSE)</f>
        <v>26668528.140000001</v>
      </c>
      <c r="O36" s="339">
        <f>VLOOKUP($D36,'[3]4.เขตปรับKและเกลี่ยเงินเพิ่มฯ'!$E$10:$AJ$104,30,FALSE)</f>
        <v>0</v>
      </c>
      <c r="P36" s="339">
        <f>VLOOKUP($D36,'[3]4.เขตปรับKและเกลี่ยเงินเพิ่มฯ'!$E$10:$AJ$104,32,FALSE)</f>
        <v>26668528.140000001</v>
      </c>
      <c r="Q36" s="339">
        <f>VLOOKUP($D36,'[3]4.เขตปรับKและเกลี่ยเงินเพิ่มฯ'!$E$10:$AJ$104,26,FALSE)</f>
        <v>0</v>
      </c>
      <c r="R36" s="339">
        <f>VLOOKUP($D36,'[3]4.เขตปรับKและเกลี่ยเงินเพิ่มฯ'!$E$10:$AJ$104,23,FALSE)</f>
        <v>24909655.239999998</v>
      </c>
      <c r="T36" s="349">
        <v>26496601.989999998</v>
      </c>
      <c r="U36" s="350">
        <f t="shared" si="0"/>
        <v>171926.15000000224</v>
      </c>
    </row>
    <row r="37" spans="1:21" ht="15" customHeight="1" outlineLevel="2">
      <c r="A37" s="337">
        <v>528</v>
      </c>
      <c r="B37" s="338" t="s">
        <v>340</v>
      </c>
      <c r="C37" s="338" t="s">
        <v>7</v>
      </c>
      <c r="D37" s="338" t="s">
        <v>324</v>
      </c>
      <c r="E37" s="338" t="s">
        <v>538</v>
      </c>
      <c r="F37" s="339">
        <f>VLOOKUP($D37,'[3]4.เขตปรับKและเกลี่ยเงินเพิ่มฯ'!$E$10:$AJ$104,5,FALSE)</f>
        <v>1.3</v>
      </c>
      <c r="G37" s="339">
        <f>VLOOKUP($D37,'[3]4.เขตปรับKและเกลี่ยเงินเพิ่มฯ'!$E$10:$AJ$104,13,FALSE)</f>
        <v>34130652.829999998</v>
      </c>
      <c r="H37" s="339">
        <f>VLOOKUP($D37,'[3]4.เขตปรับKและเกลี่ยเงินเพิ่มฯ'!$E$10:$AJ$104,14,FALSE)</f>
        <v>6229855.9500000002</v>
      </c>
      <c r="I37" s="339">
        <f>VLOOKUP($D37,'[3]4.เขตปรับKและเกลี่ยเงินเพิ่มฯ'!$E$10:$AJ$104,15,FALSE)+VLOOKUP($D37,'[3]4.เขตปรับKและเกลี่ยเงินเพิ่มฯ'!$E$10:$AJ$104,16,FALSE)+VLOOKUP($D37,'[3]4.เขตปรับKและเกลี่ยเงินเพิ่มฯ'!$E$10:$AJ$104,17,FALSE)</f>
        <v>12409019.5</v>
      </c>
      <c r="J37" s="339">
        <f>VLOOKUP($D37,'[3]4.เขตปรับKและเกลี่ยเงินเพิ่มฯ'!$E$10:$AJ$104,18,FALSE)</f>
        <v>52769528.280000001</v>
      </c>
      <c r="K37" s="339">
        <f>VLOOKUP($D37,'[3]4.เขตปรับKและเกลี่ยเงินเพิ่มฯ'!$E$10:$AJ$104,19,FALSE)</f>
        <v>17072059</v>
      </c>
      <c r="L37" s="339">
        <f>VLOOKUP($D37,'[3]4.เขตปรับKและเกลี่ยเงินเพิ่มฯ'!$E$10:$AJ$104,20,FALSE)</f>
        <v>35697469.280000001</v>
      </c>
      <c r="M37" s="339">
        <f>VLOOKUP($D37,'[3]4.เขตปรับKและเกลี่ยเงินเพิ่มฯ'!$E$10:$AJ$104,21,FALSE)</f>
        <v>0</v>
      </c>
      <c r="N37" s="339">
        <f>VLOOKUP($D37,'[3]4.เขตปรับKและเกลี่ยเงินเพิ่มฯ'!$E$10:$AJ$104,22,FALSE)</f>
        <v>35697469.280000001</v>
      </c>
      <c r="O37" s="339">
        <f>VLOOKUP($D37,'[3]4.เขตปรับKและเกลี่ยเงินเพิ่มฯ'!$E$10:$AJ$104,30,FALSE)</f>
        <v>0</v>
      </c>
      <c r="P37" s="339">
        <f>VLOOKUP($D37,'[3]4.เขตปรับKและเกลี่ยเงินเพิ่มฯ'!$E$10:$AJ$104,32,FALSE)</f>
        <v>35697469.280000001</v>
      </c>
      <c r="Q37" s="339">
        <f>VLOOKUP($D37,'[3]4.เขตปรับKและเกลี่ยเงินเพิ่มฯ'!$E$10:$AJ$104,26,FALSE)</f>
        <v>0</v>
      </c>
      <c r="R37" s="339">
        <f>VLOOKUP($D37,'[3]4.เขตปรับKและเกลี่ยเงินเพิ่มฯ'!$E$10:$AJ$104,23,FALSE)</f>
        <v>32939445.239999998</v>
      </c>
      <c r="T37" s="349">
        <v>35006065.329999998</v>
      </c>
      <c r="U37" s="350">
        <f t="shared" si="0"/>
        <v>691403.95000000298</v>
      </c>
    </row>
    <row r="38" spans="1:21" ht="15" customHeight="1" outlineLevel="2">
      <c r="A38" s="337">
        <v>529</v>
      </c>
      <c r="B38" s="338" t="s">
        <v>340</v>
      </c>
      <c r="C38" s="338" t="s">
        <v>7</v>
      </c>
      <c r="D38" s="338" t="s">
        <v>325</v>
      </c>
      <c r="E38" s="338" t="s">
        <v>539</v>
      </c>
      <c r="F38" s="339">
        <f>VLOOKUP($D38,'[3]4.เขตปรับKและเกลี่ยเงินเพิ่มฯ'!$E$10:$AJ$104,5,FALSE)</f>
        <v>1.35</v>
      </c>
      <c r="G38" s="339">
        <f>VLOOKUP($D38,'[3]4.เขตปรับKและเกลี่ยเงินเพิ่มฯ'!$E$10:$AJ$104,13,FALSE)</f>
        <v>28883358.399999999</v>
      </c>
      <c r="H38" s="339">
        <f>VLOOKUP($D38,'[3]4.เขตปรับKและเกลี่ยเงินเพิ่มฯ'!$E$10:$AJ$104,14,FALSE)</f>
        <v>5272069.16</v>
      </c>
      <c r="I38" s="339">
        <f>VLOOKUP($D38,'[3]4.เขตปรับKและเกลี่ยเงินเพิ่มฯ'!$E$10:$AJ$104,15,FALSE)+VLOOKUP($D38,'[3]4.เขตปรับKและเกลี่ยเงินเพิ่มฯ'!$E$10:$AJ$104,16,FALSE)+VLOOKUP($D38,'[3]4.เขตปรับKและเกลี่ยเงินเพิ่มฯ'!$E$10:$AJ$104,17,FALSE)</f>
        <v>14352095.01</v>
      </c>
      <c r="J38" s="339">
        <f>VLOOKUP($D38,'[3]4.เขตปรับKและเกลี่ยเงินเพิ่มฯ'!$E$10:$AJ$104,18,FALSE)</f>
        <v>48507522.57</v>
      </c>
      <c r="K38" s="339">
        <f>VLOOKUP($D38,'[3]4.เขตปรับKและเกลี่ยเงินเพิ่มฯ'!$E$10:$AJ$104,19,FALSE)</f>
        <v>16407203</v>
      </c>
      <c r="L38" s="339">
        <f>VLOOKUP($D38,'[3]4.เขตปรับKและเกลี่ยเงินเพิ่มฯ'!$E$10:$AJ$104,20,FALSE)</f>
        <v>32100319.57</v>
      </c>
      <c r="M38" s="339">
        <f>VLOOKUP($D38,'[3]4.เขตปรับKและเกลี่ยเงินเพิ่มฯ'!$E$10:$AJ$104,21,FALSE)</f>
        <v>0</v>
      </c>
      <c r="N38" s="339">
        <f>VLOOKUP($D38,'[3]4.เขตปรับKและเกลี่ยเงินเพิ่มฯ'!$E$10:$AJ$104,22,FALSE)</f>
        <v>32100319.57</v>
      </c>
      <c r="O38" s="339">
        <f>VLOOKUP($D38,'[3]4.เขตปรับKและเกลี่ยเงินเพิ่มฯ'!$E$10:$AJ$104,30,FALSE)</f>
        <v>0</v>
      </c>
      <c r="P38" s="339">
        <f>VLOOKUP($D38,'[3]4.เขตปรับKและเกลี่ยเงินเพิ่มฯ'!$E$10:$AJ$104,32,FALSE)</f>
        <v>32100319.57</v>
      </c>
      <c r="Q38" s="339">
        <f>VLOOKUP($D38,'[3]4.เขตปรับKและเกลี่ยเงินเพิ่มฯ'!$E$10:$AJ$104,26,FALSE)</f>
        <v>0</v>
      </c>
      <c r="R38" s="339">
        <f>VLOOKUP($D38,'[3]4.เขตปรับKและเกลี่ยเงินเพิ่มฯ'!$E$10:$AJ$104,23,FALSE)</f>
        <v>27844293.32</v>
      </c>
      <c r="T38" s="349">
        <v>32633488.02</v>
      </c>
      <c r="U38" s="350">
        <f t="shared" si="0"/>
        <v>-533168.44999999925</v>
      </c>
    </row>
    <row r="39" spans="1:21" ht="15" customHeight="1" outlineLevel="2">
      <c r="A39" s="337">
        <v>530</v>
      </c>
      <c r="B39" s="338" t="s">
        <v>340</v>
      </c>
      <c r="C39" s="338" t="s">
        <v>7</v>
      </c>
      <c r="D39" s="338" t="s">
        <v>326</v>
      </c>
      <c r="E39" s="338" t="s">
        <v>540</v>
      </c>
      <c r="F39" s="339">
        <f>VLOOKUP($D39,'[3]4.เขตปรับKและเกลี่ยเงินเพิ่มฯ'!$E$10:$AJ$104,5,FALSE)</f>
        <v>1.1000000000000001</v>
      </c>
      <c r="G39" s="339">
        <f>VLOOKUP($D39,'[3]4.เขตปรับKและเกลี่ยเงินเพิ่มฯ'!$E$10:$AJ$104,13,FALSE)</f>
        <v>99736959.659999996</v>
      </c>
      <c r="H39" s="339">
        <f>VLOOKUP($D39,'[3]4.เขตปรับKและเกลี่ยเงินเพิ่มฯ'!$E$10:$AJ$104,14,FALSE)</f>
        <v>18204951.850000001</v>
      </c>
      <c r="I39" s="339">
        <f>VLOOKUP($D39,'[3]4.เขตปรับKและเกลี่ยเงินเพิ่มฯ'!$E$10:$AJ$104,15,FALSE)+VLOOKUP($D39,'[3]4.เขตปรับKและเกลี่ยเงินเพิ่มฯ'!$E$10:$AJ$104,16,FALSE)+VLOOKUP($D39,'[3]4.เขตปรับKและเกลี่ยเงินเพิ่มฯ'!$E$10:$AJ$104,17,FALSE)</f>
        <v>55008320.899999999</v>
      </c>
      <c r="J39" s="339">
        <f>VLOOKUP($D39,'[3]4.เขตปรับKและเกลี่ยเงินเพิ่มฯ'!$E$10:$AJ$104,18,FALSE)</f>
        <v>172950232.41</v>
      </c>
      <c r="K39" s="339">
        <f>VLOOKUP($D39,'[3]4.เขตปรับKและเกลี่ยเงินเพิ่มฯ'!$E$10:$AJ$104,19,FALSE)</f>
        <v>52965204</v>
      </c>
      <c r="L39" s="339">
        <f>VLOOKUP($D39,'[3]4.เขตปรับKและเกลี่ยเงินเพิ่มฯ'!$E$10:$AJ$104,20,FALSE)</f>
        <v>119985028.41</v>
      </c>
      <c r="M39" s="339">
        <f>VLOOKUP($D39,'[3]4.เขตปรับKและเกลี่ยเงินเพิ่มฯ'!$E$10:$AJ$104,21,FALSE)</f>
        <v>5775461.0999999996</v>
      </c>
      <c r="N39" s="339">
        <f>VLOOKUP($D39,'[3]4.เขตปรับKและเกลี่ยเงินเพิ่มฯ'!$E$10:$AJ$104,22,FALSE)</f>
        <v>125760489.51000001</v>
      </c>
      <c r="O39" s="339">
        <f>VLOOKUP($D39,'[3]4.เขตปรับKและเกลี่ยเงินเพิ่มฯ'!$E$10:$AJ$104,30,FALSE)</f>
        <v>0</v>
      </c>
      <c r="P39" s="339">
        <f>VLOOKUP($D39,'[3]4.เขตปรับKและเกลี่ยเงินเพิ่มฯ'!$E$10:$AJ$104,32,FALSE)</f>
        <v>125760489.51000001</v>
      </c>
      <c r="Q39" s="339">
        <f>VLOOKUP($D39,'[3]4.เขตปรับKและเกลี่ยเงินเพิ่มฯ'!$E$10:$AJ$104,26,FALSE)</f>
        <v>0</v>
      </c>
      <c r="R39" s="339">
        <f>VLOOKUP($D39,'[3]4.เขตปรับKและเกลี่ยเงินเพิ่มฯ'!$E$10:$AJ$104,23,FALSE)</f>
        <v>125760489.51000001</v>
      </c>
      <c r="T39" s="349">
        <v>125760489.51000001</v>
      </c>
      <c r="U39" s="350">
        <f t="shared" si="0"/>
        <v>0</v>
      </c>
    </row>
    <row r="40" spans="1:21" ht="15" customHeight="1" outlineLevel="2">
      <c r="A40" s="337">
        <v>531</v>
      </c>
      <c r="B40" s="338" t="s">
        <v>340</v>
      </c>
      <c r="C40" s="338" t="s">
        <v>7</v>
      </c>
      <c r="D40" s="338" t="s">
        <v>328</v>
      </c>
      <c r="E40" s="338" t="s">
        <v>541</v>
      </c>
      <c r="F40" s="339">
        <f>VLOOKUP($D40,'[3]4.เขตปรับKและเกลี่ยเงินเพิ่มฯ'!$E$10:$AJ$104,5,FALSE)</f>
        <v>1.35</v>
      </c>
      <c r="G40" s="339">
        <f>VLOOKUP($D40,'[3]4.เขตปรับKและเกลี่ยเงินเพิ่มฯ'!$E$10:$AJ$104,13,FALSE)</f>
        <v>27059388.239999998</v>
      </c>
      <c r="H40" s="339">
        <f>VLOOKUP($D40,'[3]4.เขตปรับKและเกลี่ยเงินเพิ่มฯ'!$E$10:$AJ$104,14,FALSE)</f>
        <v>4939140.53</v>
      </c>
      <c r="I40" s="339">
        <f>VLOOKUP($D40,'[3]4.เขตปรับKและเกลี่ยเงินเพิ่มฯ'!$E$10:$AJ$104,15,FALSE)+VLOOKUP($D40,'[3]4.เขตปรับKและเกลี่ยเงินเพิ่มฯ'!$E$10:$AJ$104,16,FALSE)+VLOOKUP($D40,'[3]4.เขตปรับKและเกลี่ยเงินเพิ่มฯ'!$E$10:$AJ$104,17,FALSE)</f>
        <v>9045269.3200000003</v>
      </c>
      <c r="J40" s="339">
        <f>VLOOKUP($D40,'[3]4.เขตปรับKและเกลี่ยเงินเพิ่มฯ'!$E$10:$AJ$104,18,FALSE)</f>
        <v>41043798.090000004</v>
      </c>
      <c r="K40" s="339">
        <f>VLOOKUP($D40,'[3]4.เขตปรับKและเกลี่ยเงินเพิ่มฯ'!$E$10:$AJ$104,19,FALSE)</f>
        <v>10295914</v>
      </c>
      <c r="L40" s="339">
        <f>VLOOKUP($D40,'[3]4.เขตปรับKและเกลี่ยเงินเพิ่มฯ'!$E$10:$AJ$104,20,FALSE)</f>
        <v>30747884.09</v>
      </c>
      <c r="M40" s="339">
        <f>VLOOKUP($D40,'[3]4.เขตปรับKและเกลี่ยเงินเพิ่มฯ'!$E$10:$AJ$104,21,FALSE)</f>
        <v>0</v>
      </c>
      <c r="N40" s="339">
        <f>VLOOKUP($D40,'[3]4.เขตปรับKและเกลี่ยเงินเพิ่มฯ'!$E$10:$AJ$104,22,FALSE)</f>
        <v>30747884.09</v>
      </c>
      <c r="O40" s="339">
        <f>VLOOKUP($D40,'[3]4.เขตปรับKและเกลี่ยเงินเพิ่มฯ'!$E$10:$AJ$104,30,FALSE)</f>
        <v>0</v>
      </c>
      <c r="P40" s="339">
        <f>VLOOKUP($D40,'[3]4.เขตปรับKและเกลี่ยเงินเพิ่มฯ'!$E$10:$AJ$104,32,FALSE)</f>
        <v>30747884.09</v>
      </c>
      <c r="Q40" s="339">
        <f>VLOOKUP($D40,'[3]4.เขตปรับKและเกลี่ยเงินเพิ่มฯ'!$E$10:$AJ$104,26,FALSE)</f>
        <v>0</v>
      </c>
      <c r="R40" s="339">
        <f>VLOOKUP($D40,'[3]4.เขตปรับKและเกลี่ยเงินเพิ่มฯ'!$E$10:$AJ$104,23,FALSE)</f>
        <v>25728529.120000001</v>
      </c>
      <c r="T40" s="349">
        <v>28118173.09</v>
      </c>
      <c r="U40" s="350">
        <f t="shared" si="0"/>
        <v>2629711</v>
      </c>
    </row>
    <row r="41" spans="1:21" ht="15" customHeight="1" outlineLevel="2">
      <c r="A41" s="337">
        <v>532</v>
      </c>
      <c r="B41" s="338" t="s">
        <v>340</v>
      </c>
      <c r="C41" s="338" t="s">
        <v>7</v>
      </c>
      <c r="D41" s="338" t="s">
        <v>329</v>
      </c>
      <c r="E41" s="338" t="s">
        <v>542</v>
      </c>
      <c r="F41" s="339">
        <f>VLOOKUP($D41,'[3]4.เขตปรับKและเกลี่ยเงินเพิ่มฯ'!$E$10:$AJ$104,5,FALSE)</f>
        <v>1.35</v>
      </c>
      <c r="G41" s="339">
        <f>VLOOKUP($D41,'[3]4.เขตปรับKและเกลี่ยเงินเพิ่มฯ'!$E$10:$AJ$104,13,FALSE)</f>
        <v>28558856.66</v>
      </c>
      <c r="H41" s="339">
        <f>VLOOKUP($D41,'[3]4.เขตปรับKและเกลี่ยเงินเพิ่มฯ'!$E$10:$AJ$104,14,FALSE)</f>
        <v>5212837.97</v>
      </c>
      <c r="I41" s="339">
        <f>VLOOKUP($D41,'[3]4.เขตปรับKและเกลี่ยเงินเพิ่มฯ'!$E$10:$AJ$104,15,FALSE)+VLOOKUP($D41,'[3]4.เขตปรับKและเกลี่ยเงินเพิ่มฯ'!$E$10:$AJ$104,16,FALSE)+VLOOKUP($D41,'[3]4.เขตปรับKและเกลี่ยเงินเพิ่มฯ'!$E$10:$AJ$104,17,FALSE)</f>
        <v>7099656.5600000005</v>
      </c>
      <c r="J41" s="339">
        <f>VLOOKUP($D41,'[3]4.เขตปรับKและเกลี่ยเงินเพิ่มฯ'!$E$10:$AJ$104,18,FALSE)</f>
        <v>40871351.190000005</v>
      </c>
      <c r="K41" s="339">
        <f>VLOOKUP($D41,'[3]4.เขตปรับKและเกลี่ยเงินเพิ่มฯ'!$E$10:$AJ$104,19,FALSE)</f>
        <v>12712059</v>
      </c>
      <c r="L41" s="339">
        <f>VLOOKUP($D41,'[3]4.เขตปรับKและเกลี่ยเงินเพิ่มฯ'!$E$10:$AJ$104,20,FALSE)</f>
        <v>28159292.190000001</v>
      </c>
      <c r="M41" s="339">
        <f>VLOOKUP($D41,'[3]4.เขตปรับKและเกลี่ยเงินเพิ่มฯ'!$E$10:$AJ$104,21,FALSE)</f>
        <v>0</v>
      </c>
      <c r="N41" s="339">
        <f>VLOOKUP($D41,'[3]4.เขตปรับKและเกลี่ยเงินเพิ่มฯ'!$E$10:$AJ$104,22,FALSE)</f>
        <v>28159292.190000001</v>
      </c>
      <c r="O41" s="339">
        <f>VLOOKUP($D41,'[3]4.เขตปรับKและเกลี่ยเงินเพิ่มฯ'!$E$10:$AJ$104,30,FALSE)</f>
        <v>0</v>
      </c>
      <c r="P41" s="339">
        <f>VLOOKUP($D41,'[3]4.เขตปรับKและเกลี่ยเงินเพิ่มฯ'!$E$10:$AJ$104,32,FALSE)</f>
        <v>28159292.190000001</v>
      </c>
      <c r="Q41" s="339">
        <f>VLOOKUP($D41,'[3]4.เขตปรับKและเกลี่ยเงินเพิ่มฯ'!$E$10:$AJ$104,26,FALSE)</f>
        <v>0</v>
      </c>
      <c r="R41" s="339">
        <f>VLOOKUP($D41,'[3]4.เขตปรับKและเกลี่ยเงินเพิ่มฯ'!$E$10:$AJ$104,23,FALSE)</f>
        <v>24168543.140000001</v>
      </c>
      <c r="T41" s="349">
        <v>27520879.059999999</v>
      </c>
      <c r="U41" s="350">
        <f t="shared" si="0"/>
        <v>638413.13000000268</v>
      </c>
    </row>
    <row r="42" spans="1:21" ht="15" customHeight="1" outlineLevel="1">
      <c r="A42" s="340"/>
      <c r="B42" s="341"/>
      <c r="C42" s="342" t="s">
        <v>543</v>
      </c>
      <c r="D42" s="341"/>
      <c r="E42" s="341"/>
      <c r="F42" s="343"/>
      <c r="G42" s="343">
        <f t="shared" ref="G42:R42" si="3">SUBTOTAL(9,G21:G41)</f>
        <v>1275564425.0400002</v>
      </c>
      <c r="H42" s="343">
        <f t="shared" si="3"/>
        <v>232828321.84999996</v>
      </c>
      <c r="I42" s="343">
        <f t="shared" si="3"/>
        <v>1404092638.3699996</v>
      </c>
      <c r="J42" s="343">
        <f t="shared" si="3"/>
        <v>2912485385.2600002</v>
      </c>
      <c r="K42" s="343">
        <f t="shared" si="3"/>
        <v>1060385805</v>
      </c>
      <c r="L42" s="343">
        <f t="shared" si="3"/>
        <v>1852099580.2599998</v>
      </c>
      <c r="M42" s="343">
        <f t="shared" si="3"/>
        <v>14157356.710000001</v>
      </c>
      <c r="N42" s="343">
        <f t="shared" si="3"/>
        <v>1866256936.9699998</v>
      </c>
      <c r="O42" s="343">
        <f t="shared" si="3"/>
        <v>0</v>
      </c>
      <c r="P42" s="343">
        <f t="shared" si="3"/>
        <v>1866256936.9699998</v>
      </c>
      <c r="Q42" s="343">
        <f t="shared" si="3"/>
        <v>0</v>
      </c>
      <c r="R42" s="343">
        <f t="shared" si="3"/>
        <v>1759229285.2700002</v>
      </c>
      <c r="T42" s="351">
        <v>1856701653.0599997</v>
      </c>
      <c r="U42" s="353">
        <f t="shared" si="0"/>
        <v>9555283.9100000858</v>
      </c>
    </row>
    <row r="43" spans="1:21" ht="15" customHeight="1" outlineLevel="2">
      <c r="A43" s="337">
        <v>533</v>
      </c>
      <c r="B43" s="338" t="s">
        <v>340</v>
      </c>
      <c r="C43" s="338" t="s">
        <v>3</v>
      </c>
      <c r="D43" s="338" t="s">
        <v>255</v>
      </c>
      <c r="E43" s="338" t="s">
        <v>544</v>
      </c>
      <c r="F43" s="339">
        <f>VLOOKUP($D43,'[3]4.เขตปรับKและเกลี่ยเงินเพิ่มฯ'!$E$10:$AJ$104,5,FALSE)</f>
        <v>1.1000000000000001</v>
      </c>
      <c r="G43" s="339">
        <f>VLOOKUP($D43,'[3]4.เขตปรับKและเกลี่ยเงินเพิ่มฯ'!$E$10:$AJ$104,13,FALSE)</f>
        <v>98906852.319999993</v>
      </c>
      <c r="H43" s="339">
        <f>VLOOKUP($D43,'[3]4.เขตปรับKและเกลี่ยเงินเพิ่มฯ'!$E$10:$AJ$104,14,FALSE)</f>
        <v>17554545.73</v>
      </c>
      <c r="I43" s="339">
        <f>VLOOKUP($D43,'[3]4.เขตปรับKและเกลี่ยเงินเพิ่มฯ'!$E$10:$AJ$104,15,FALSE)+VLOOKUP($D43,'[3]4.เขตปรับKและเกลี่ยเงินเพิ่มฯ'!$E$10:$AJ$104,16,FALSE)+VLOOKUP($D43,'[3]4.เขตปรับKและเกลี่ยเงินเพิ่มฯ'!$E$10:$AJ$104,17,FALSE)</f>
        <v>358665547.03999996</v>
      </c>
      <c r="J43" s="339">
        <f>VLOOKUP($D43,'[3]4.เขตปรับKและเกลี่ยเงินเพิ่มฯ'!$E$10:$AJ$104,18,FALSE)</f>
        <v>475126945.08999997</v>
      </c>
      <c r="K43" s="339">
        <f>VLOOKUP($D43,'[3]4.เขตปรับKและเกลี่ยเงินเพิ่มฯ'!$E$10:$AJ$104,19,FALSE)</f>
        <v>204926236</v>
      </c>
      <c r="L43" s="339">
        <f>VLOOKUP($D43,'[3]4.เขตปรับKและเกลี่ยเงินเพิ่มฯ'!$E$10:$AJ$104,20,FALSE)</f>
        <v>270200709.08999997</v>
      </c>
      <c r="M43" s="339">
        <f>VLOOKUP($D43,'[3]4.เขตปรับKและเกลี่ยเงินเพิ่มฯ'!$E$10:$AJ$104,21,FALSE)</f>
        <v>7117952.8300000001</v>
      </c>
      <c r="N43" s="339">
        <f>VLOOKUP($D43,'[3]4.เขตปรับKและเกลี่ยเงินเพิ่มฯ'!$E$10:$AJ$104,22,FALSE)</f>
        <v>277318661.92000002</v>
      </c>
      <c r="O43" s="339">
        <f>VLOOKUP($D43,'[3]4.เขตปรับKและเกลี่ยเงินเพิ่มฯ'!$E$10:$AJ$104,30,FALSE)</f>
        <v>0</v>
      </c>
      <c r="P43" s="339">
        <f>VLOOKUP($D43,'[3]4.เขตปรับKและเกลี่ยเงินเพิ่มฯ'!$E$10:$AJ$104,32,FALSE)</f>
        <v>277318661.92000002</v>
      </c>
      <c r="Q43" s="339">
        <f>VLOOKUP($D43,'[3]4.เขตปรับKและเกลี่ยเงินเพิ่มฯ'!$E$10:$AJ$104,26,FALSE)</f>
        <v>0</v>
      </c>
      <c r="R43" s="339">
        <f>VLOOKUP($D43,'[3]4.เขตปรับKและเกลี่ยเงินเพิ่มฯ'!$E$10:$AJ$104,23,FALSE)</f>
        <v>277318661.92000002</v>
      </c>
      <c r="T43" s="349">
        <v>277318661.92000002</v>
      </c>
      <c r="U43" s="350">
        <f t="shared" si="0"/>
        <v>0</v>
      </c>
    </row>
    <row r="44" spans="1:21" ht="15" customHeight="1" outlineLevel="2">
      <c r="A44" s="337">
        <v>534</v>
      </c>
      <c r="B44" s="338" t="s">
        <v>340</v>
      </c>
      <c r="C44" s="338" t="s">
        <v>3</v>
      </c>
      <c r="D44" s="338" t="s">
        <v>256</v>
      </c>
      <c r="E44" s="338" t="s">
        <v>545</v>
      </c>
      <c r="F44" s="339">
        <f>VLOOKUP($D44,'[3]4.เขตปรับKและเกลี่ยเงินเพิ่มฯ'!$E$10:$AJ$104,5,FALSE)</f>
        <v>1.3</v>
      </c>
      <c r="G44" s="339">
        <f>VLOOKUP($D44,'[3]4.เขตปรับKและเกลี่ยเงินเพิ่มฯ'!$E$10:$AJ$104,13,FALSE)</f>
        <v>32349317.460000001</v>
      </c>
      <c r="H44" s="339">
        <f>VLOOKUP($D44,'[3]4.เขตปรับKและเกลี่ยเงินเพิ่มฯ'!$E$10:$AJ$104,14,FALSE)</f>
        <v>5741539.2300000004</v>
      </c>
      <c r="I44" s="339">
        <f>VLOOKUP($D44,'[3]4.เขตปรับKและเกลี่ยเงินเพิ่มฯ'!$E$10:$AJ$104,15,FALSE)+VLOOKUP($D44,'[3]4.เขตปรับKและเกลี่ยเงินเพิ่มฯ'!$E$10:$AJ$104,16,FALSE)+VLOOKUP($D44,'[3]4.เขตปรับKและเกลี่ยเงินเพิ่มฯ'!$E$10:$AJ$104,17,FALSE)</f>
        <v>11928270.969999999</v>
      </c>
      <c r="J44" s="339">
        <f>VLOOKUP($D44,'[3]4.เขตปรับKและเกลี่ยเงินเพิ่มฯ'!$E$10:$AJ$104,18,FALSE)</f>
        <v>50019127.659999996</v>
      </c>
      <c r="K44" s="339">
        <f>VLOOKUP($D44,'[3]4.เขตปรับKและเกลี่ยเงินเพิ่มฯ'!$E$10:$AJ$104,19,FALSE)</f>
        <v>16637338</v>
      </c>
      <c r="L44" s="339">
        <f>VLOOKUP($D44,'[3]4.เขตปรับKและเกลี่ยเงินเพิ่มฯ'!$E$10:$AJ$104,20,FALSE)</f>
        <v>33381789.66</v>
      </c>
      <c r="M44" s="339">
        <f>VLOOKUP($D44,'[3]4.เขตปรับKและเกลี่ยเงินเพิ่มฯ'!$E$10:$AJ$104,21,FALSE)</f>
        <v>0</v>
      </c>
      <c r="N44" s="339">
        <f>VLOOKUP($D44,'[3]4.เขตปรับKและเกลี่ยเงินเพิ่มฯ'!$E$10:$AJ$104,22,FALSE)</f>
        <v>33381789.66</v>
      </c>
      <c r="O44" s="339">
        <f>VLOOKUP($D44,'[3]4.เขตปรับKและเกลี่ยเงินเพิ่มฯ'!$E$10:$AJ$104,30,FALSE)</f>
        <v>0</v>
      </c>
      <c r="P44" s="339">
        <f>VLOOKUP($D44,'[3]4.เขตปรับKและเกลี่ยเงินเพิ่มฯ'!$E$10:$AJ$104,32,FALSE)</f>
        <v>33381789.66</v>
      </c>
      <c r="Q44" s="339">
        <f>VLOOKUP($D44,'[3]4.เขตปรับKและเกลี่ยเงินเพิ่มฯ'!$E$10:$AJ$104,26,FALSE)</f>
        <v>0</v>
      </c>
      <c r="R44" s="339">
        <f>VLOOKUP($D44,'[3]4.เขตปรับKและเกลี่ยเงินเพิ่มฯ'!$E$10:$AJ$104,23,FALSE)</f>
        <v>30181502.16</v>
      </c>
      <c r="T44" s="349">
        <v>32889245.960000001</v>
      </c>
      <c r="U44" s="350">
        <f t="shared" si="0"/>
        <v>492543.69999999925</v>
      </c>
    </row>
    <row r="45" spans="1:21" ht="15" customHeight="1" outlineLevel="2">
      <c r="A45" s="337">
        <v>535</v>
      </c>
      <c r="B45" s="338" t="s">
        <v>340</v>
      </c>
      <c r="C45" s="338" t="s">
        <v>3</v>
      </c>
      <c r="D45" s="338" t="s">
        <v>257</v>
      </c>
      <c r="E45" s="338" t="s">
        <v>546</v>
      </c>
      <c r="F45" s="339">
        <f>VLOOKUP($D45,'[3]4.เขตปรับKและเกลี่ยเงินเพิ่มฯ'!$E$10:$AJ$104,5,FALSE)</f>
        <v>1.2</v>
      </c>
      <c r="G45" s="339">
        <f>VLOOKUP($D45,'[3]4.เขตปรับKและเกลี่ยเงินเพิ่มฯ'!$E$10:$AJ$104,13,FALSE)</f>
        <v>60387455.600000001</v>
      </c>
      <c r="H45" s="339">
        <f>VLOOKUP($D45,'[3]4.เขตปรับKและเกลี่ยเงินเพิ่มฯ'!$E$10:$AJ$104,14,FALSE)</f>
        <v>10717906.050000001</v>
      </c>
      <c r="I45" s="339">
        <f>VLOOKUP($D45,'[3]4.เขตปรับKและเกลี่ยเงินเพิ่มฯ'!$E$10:$AJ$104,15,FALSE)+VLOOKUP($D45,'[3]4.เขตปรับKและเกลี่ยเงินเพิ่มฯ'!$E$10:$AJ$104,16,FALSE)+VLOOKUP($D45,'[3]4.เขตปรับKและเกลี่ยเงินเพิ่มฯ'!$E$10:$AJ$104,17,FALSE)</f>
        <v>22029788.199999999</v>
      </c>
      <c r="J45" s="339">
        <f>VLOOKUP($D45,'[3]4.เขตปรับKและเกลี่ยเงินเพิ่มฯ'!$E$10:$AJ$104,18,FALSE)</f>
        <v>93135149.850000009</v>
      </c>
      <c r="K45" s="339">
        <f>VLOOKUP($D45,'[3]4.เขตปรับKและเกลี่ยเงินเพิ่มฯ'!$E$10:$AJ$104,19,FALSE)</f>
        <v>35229948</v>
      </c>
      <c r="L45" s="339">
        <f>VLOOKUP($D45,'[3]4.เขตปรับKและเกลี่ยเงินเพิ่มฯ'!$E$10:$AJ$104,20,FALSE)</f>
        <v>57905201.850000001</v>
      </c>
      <c r="M45" s="339">
        <f>VLOOKUP($D45,'[3]4.เขตปรับKและเกลี่ยเงินเพิ่มฯ'!$E$10:$AJ$104,21,FALSE)</f>
        <v>5847613.5499999998</v>
      </c>
      <c r="N45" s="339">
        <f>VLOOKUP($D45,'[3]4.เขตปรับKและเกลี่ยเงินเพิ่มฯ'!$E$10:$AJ$104,22,FALSE)</f>
        <v>63752815.399999999</v>
      </c>
      <c r="O45" s="339">
        <f>VLOOKUP($D45,'[3]4.เขตปรับKและเกลี่ยเงินเพิ่มฯ'!$E$10:$AJ$104,30,FALSE)</f>
        <v>0</v>
      </c>
      <c r="P45" s="339">
        <f>VLOOKUP($D45,'[3]4.เขตปรับKและเกลี่ยเงินเพิ่มฯ'!$E$10:$AJ$104,32,FALSE)</f>
        <v>63752815.399999999</v>
      </c>
      <c r="Q45" s="339">
        <f>VLOOKUP($D45,'[3]4.เขตปรับKและเกลี่ยเงินเพิ่มฯ'!$E$10:$AJ$104,26,FALSE)</f>
        <v>0</v>
      </c>
      <c r="R45" s="339">
        <f>VLOOKUP($D45,'[3]4.เขตปรับKและเกลี่ยเงินเพิ่มฯ'!$E$10:$AJ$104,23,FALSE)</f>
        <v>63752815.399999999</v>
      </c>
      <c r="T45" s="349">
        <v>63752815.399999999</v>
      </c>
      <c r="U45" s="350">
        <f t="shared" si="0"/>
        <v>0</v>
      </c>
    </row>
    <row r="46" spans="1:21" ht="15" customHeight="1" outlineLevel="2">
      <c r="A46" s="337">
        <v>536</v>
      </c>
      <c r="B46" s="338" t="s">
        <v>340</v>
      </c>
      <c r="C46" s="338" t="s">
        <v>3</v>
      </c>
      <c r="D46" s="338" t="s">
        <v>258</v>
      </c>
      <c r="E46" s="338" t="s">
        <v>547</v>
      </c>
      <c r="F46" s="339">
        <f>VLOOKUP($D46,'[3]4.เขตปรับKและเกลี่ยเงินเพิ่มฯ'!$E$10:$AJ$104,5,FALSE)</f>
        <v>1.25</v>
      </c>
      <c r="G46" s="339">
        <f>VLOOKUP($D46,'[3]4.เขตปรับKและเกลี่ยเงินเพิ่มฯ'!$E$10:$AJ$104,13,FALSE)</f>
        <v>47358109.789999999</v>
      </c>
      <c r="H46" s="339">
        <f>VLOOKUP($D46,'[3]4.เขตปรับKและเกลี่ยเงินเพิ่มฯ'!$E$10:$AJ$104,14,FALSE)</f>
        <v>8405384.3100000005</v>
      </c>
      <c r="I46" s="339">
        <f>VLOOKUP($D46,'[3]4.เขตปรับKและเกลี่ยเงินเพิ่มฯ'!$E$10:$AJ$104,15,FALSE)+VLOOKUP($D46,'[3]4.เขตปรับKและเกลี่ยเงินเพิ่มฯ'!$E$10:$AJ$104,16,FALSE)+VLOOKUP($D46,'[3]4.เขตปรับKและเกลี่ยเงินเพิ่มฯ'!$E$10:$AJ$104,17,FALSE)</f>
        <v>21254314.129999999</v>
      </c>
      <c r="J46" s="339">
        <f>VLOOKUP($D46,'[3]4.เขตปรับKและเกลี่ยเงินเพิ่มฯ'!$E$10:$AJ$104,18,FALSE)</f>
        <v>77017808.230000004</v>
      </c>
      <c r="K46" s="339">
        <f>VLOOKUP($D46,'[3]4.เขตปรับKและเกลี่ยเงินเพิ่มฯ'!$E$10:$AJ$104,19,FALSE)</f>
        <v>19332189</v>
      </c>
      <c r="L46" s="339">
        <f>VLOOKUP($D46,'[3]4.เขตปรับKและเกลี่ยเงินเพิ่มฯ'!$E$10:$AJ$104,20,FALSE)</f>
        <v>57685619.229999997</v>
      </c>
      <c r="M46" s="339">
        <f>VLOOKUP($D46,'[3]4.เขตปรับKและเกลี่ยเงินเพิ่มฯ'!$E$10:$AJ$104,21,FALSE)</f>
        <v>0</v>
      </c>
      <c r="N46" s="339">
        <f>VLOOKUP($D46,'[3]4.เขตปรับKและเกลี่ยเงินเพิ่มฯ'!$E$10:$AJ$104,22,FALSE)</f>
        <v>57685619.229999997</v>
      </c>
      <c r="O46" s="339">
        <f>VLOOKUP($D46,'[3]4.เขตปรับKและเกลี่ยเงินเพิ่มฯ'!$E$10:$AJ$104,30,FALSE)</f>
        <v>0</v>
      </c>
      <c r="P46" s="339">
        <f>VLOOKUP($D46,'[3]4.เขตปรับKและเกลี่ยเงินเพิ่มฯ'!$E$10:$AJ$104,32,FALSE)</f>
        <v>57685619.229999997</v>
      </c>
      <c r="Q46" s="339">
        <f>VLOOKUP($D46,'[3]4.เขตปรับKและเกลี่ยเงินเพิ่มฯ'!$E$10:$AJ$104,26,FALSE)</f>
        <v>0</v>
      </c>
      <c r="R46" s="339">
        <f>VLOOKUP($D46,'[3]4.เขตปรับKและเกลี่ยเงินเพิ่มฯ'!$E$10:$AJ$104,23,FALSE)</f>
        <v>52169837.909999996</v>
      </c>
      <c r="T46" s="349">
        <v>53907413.469999999</v>
      </c>
      <c r="U46" s="350">
        <f t="shared" si="0"/>
        <v>3778205.7599999979</v>
      </c>
    </row>
    <row r="47" spans="1:21" ht="15" customHeight="1" outlineLevel="2">
      <c r="A47" s="337">
        <v>537</v>
      </c>
      <c r="B47" s="338" t="s">
        <v>340</v>
      </c>
      <c r="C47" s="338" t="s">
        <v>3</v>
      </c>
      <c r="D47" s="338" t="s">
        <v>259</v>
      </c>
      <c r="E47" s="338" t="s">
        <v>548</v>
      </c>
      <c r="F47" s="339">
        <f>VLOOKUP($D47,'[3]4.เขตปรับKและเกลี่ยเงินเพิ่มฯ'!$E$10:$AJ$104,5,FALSE)</f>
        <v>1.4</v>
      </c>
      <c r="G47" s="339">
        <f>VLOOKUP($D47,'[3]4.เขตปรับKและเกลี่ยเงินเพิ่มฯ'!$E$10:$AJ$104,13,FALSE)</f>
        <v>14594965.279999999</v>
      </c>
      <c r="H47" s="339">
        <f>VLOOKUP($D47,'[3]4.เขตปรับKและเกลี่ยเงินเพิ่มฯ'!$E$10:$AJ$104,14,FALSE)</f>
        <v>2590396.7200000002</v>
      </c>
      <c r="I47" s="339">
        <f>VLOOKUP($D47,'[3]4.เขตปรับKและเกลี่ยเงินเพิ่มฯ'!$E$10:$AJ$104,15,FALSE)+VLOOKUP($D47,'[3]4.เขตปรับKและเกลี่ยเงินเพิ่มฯ'!$E$10:$AJ$104,16,FALSE)+VLOOKUP($D47,'[3]4.เขตปรับKและเกลี่ยเงินเพิ่มฯ'!$E$10:$AJ$104,17,FALSE)</f>
        <v>5892943.4300000006</v>
      </c>
      <c r="J47" s="339">
        <f>VLOOKUP($D47,'[3]4.เขตปรับKและเกลี่ยเงินเพิ่มฯ'!$E$10:$AJ$104,18,FALSE)</f>
        <v>23078305.43</v>
      </c>
      <c r="K47" s="339">
        <f>VLOOKUP($D47,'[3]4.เขตปรับKและเกลี่ยเงินเพิ่มฯ'!$E$10:$AJ$104,19,FALSE)</f>
        <v>13186643</v>
      </c>
      <c r="L47" s="339">
        <f>VLOOKUP($D47,'[3]4.เขตปรับKและเกลี่ยเงินเพิ่มฯ'!$E$10:$AJ$104,20,FALSE)</f>
        <v>9891662.4299999997</v>
      </c>
      <c r="M47" s="339">
        <f>VLOOKUP($D47,'[3]4.เขตปรับKและเกลี่ยเงินเพิ่มฯ'!$E$10:$AJ$104,21,FALSE)</f>
        <v>12839002.140000001</v>
      </c>
      <c r="N47" s="339">
        <f>VLOOKUP($D47,'[3]4.เขตปรับKและเกลี่ยเงินเพิ่มฯ'!$E$10:$AJ$104,22,FALSE)</f>
        <v>22730664.57</v>
      </c>
      <c r="O47" s="339">
        <f>VLOOKUP($D47,'[3]4.เขตปรับKและเกลี่ยเงินเพิ่มฯ'!$E$10:$AJ$104,30,FALSE)</f>
        <v>0</v>
      </c>
      <c r="P47" s="339">
        <f>VLOOKUP($D47,'[3]4.เขตปรับKและเกลี่ยเงินเพิ่มฯ'!$E$10:$AJ$104,32,FALSE)</f>
        <v>22730664.57</v>
      </c>
      <c r="Q47" s="339">
        <f>VLOOKUP($D47,'[3]4.เขตปรับKและเกลี่ยเงินเพิ่มฯ'!$E$10:$AJ$104,26,FALSE)</f>
        <v>0</v>
      </c>
      <c r="R47" s="339">
        <f>VLOOKUP($D47,'[3]4.เขตปรับKและเกลี่ยเงินเพิ่มฯ'!$E$10:$AJ$104,23,FALSE)</f>
        <v>22730664.57</v>
      </c>
      <c r="T47" s="349">
        <v>22730664.57</v>
      </c>
      <c r="U47" s="350">
        <f t="shared" si="0"/>
        <v>0</v>
      </c>
    </row>
    <row r="48" spans="1:21" ht="15" customHeight="1" outlineLevel="2">
      <c r="A48" s="337">
        <v>538</v>
      </c>
      <c r="B48" s="338" t="s">
        <v>340</v>
      </c>
      <c r="C48" s="338" t="s">
        <v>3</v>
      </c>
      <c r="D48" s="338" t="s">
        <v>260</v>
      </c>
      <c r="E48" s="338" t="s">
        <v>549</v>
      </c>
      <c r="F48" s="339">
        <f>VLOOKUP($D48,'[3]4.เขตปรับKและเกลี่ยเงินเพิ่มฯ'!$E$10:$AJ$104,5,FALSE)</f>
        <v>1.35</v>
      </c>
      <c r="G48" s="339">
        <f>VLOOKUP($D48,'[3]4.เขตปรับKและเกลี่ยเงินเพิ่มฯ'!$E$10:$AJ$104,13,FALSE)</f>
        <v>28175905.66</v>
      </c>
      <c r="H48" s="339">
        <f>VLOOKUP($D48,'[3]4.เขตปรับKและเกลี่ยเงินเพิ่มฯ'!$E$10:$AJ$104,14,FALSE)</f>
        <v>5000818.58</v>
      </c>
      <c r="I48" s="339">
        <f>VLOOKUP($D48,'[3]4.เขตปรับKและเกลี่ยเงินเพิ่มฯ'!$E$10:$AJ$104,15,FALSE)+VLOOKUP($D48,'[3]4.เขตปรับKและเกลี่ยเงินเพิ่มฯ'!$E$10:$AJ$104,16,FALSE)+VLOOKUP($D48,'[3]4.เขตปรับKและเกลี่ยเงินเพิ่มฯ'!$E$10:$AJ$104,17,FALSE)</f>
        <v>9743483.7300000004</v>
      </c>
      <c r="J48" s="339">
        <f>VLOOKUP($D48,'[3]4.เขตปรับKและเกลี่ยเงินเพิ่มฯ'!$E$10:$AJ$104,18,FALSE)</f>
        <v>42920207.969999999</v>
      </c>
      <c r="K48" s="339">
        <f>VLOOKUP($D48,'[3]4.เขตปรับKและเกลี่ยเงินเพิ่มฯ'!$E$10:$AJ$104,19,FALSE)</f>
        <v>18343172</v>
      </c>
      <c r="L48" s="339">
        <f>VLOOKUP($D48,'[3]4.เขตปรับKและเกลี่ยเงินเพิ่มฯ'!$E$10:$AJ$104,20,FALSE)</f>
        <v>24577035.969999999</v>
      </c>
      <c r="M48" s="339">
        <f>VLOOKUP($D48,'[3]4.เขตปรับKและเกลี่ยเงินเพิ่มฯ'!$E$10:$AJ$104,21,FALSE)</f>
        <v>0</v>
      </c>
      <c r="N48" s="339">
        <f>VLOOKUP($D48,'[3]4.เขตปรับKและเกลี่ยเงินเพิ่มฯ'!$E$10:$AJ$104,22,FALSE)</f>
        <v>24577035.969999999</v>
      </c>
      <c r="O48" s="339">
        <f>VLOOKUP($D48,'[3]4.เขตปรับKและเกลี่ยเงินเพิ่มฯ'!$E$10:$AJ$104,30,FALSE)</f>
        <v>0</v>
      </c>
      <c r="P48" s="339">
        <f>VLOOKUP($D48,'[3]4.เขตปรับKและเกลี่ยเงินเพิ่มฯ'!$E$10:$AJ$104,32,FALSE)</f>
        <v>24577035.969999999</v>
      </c>
      <c r="Q48" s="339">
        <f>VLOOKUP($D48,'[3]4.เขตปรับKและเกลี่ยเงินเพิ่มฯ'!$E$10:$AJ$104,26,FALSE)</f>
        <v>0</v>
      </c>
      <c r="R48" s="339">
        <f>VLOOKUP($D48,'[3]4.เขตปรับKและเกลี่ยเงินเพิ่มฯ'!$E$10:$AJ$104,23,FALSE)</f>
        <v>24315909.210000001</v>
      </c>
      <c r="T48" s="349">
        <v>24315909.210000001</v>
      </c>
      <c r="U48" s="350">
        <f t="shared" si="0"/>
        <v>261126.75999999791</v>
      </c>
    </row>
    <row r="49" spans="1:21" ht="15" customHeight="1" outlineLevel="2">
      <c r="A49" s="337">
        <v>539</v>
      </c>
      <c r="B49" s="338" t="s">
        <v>340</v>
      </c>
      <c r="C49" s="338" t="s">
        <v>3</v>
      </c>
      <c r="D49" s="338" t="s">
        <v>261</v>
      </c>
      <c r="E49" s="338" t="s">
        <v>550</v>
      </c>
      <c r="F49" s="339">
        <f>VLOOKUP($D49,'[3]4.เขตปรับKและเกลี่ยเงินเพิ่มฯ'!$E$10:$AJ$104,5,FALSE)</f>
        <v>1.3</v>
      </c>
      <c r="G49" s="339">
        <f>VLOOKUP($D49,'[3]4.เขตปรับKและเกลี่ยเงินเพิ่มฯ'!$E$10:$AJ$104,13,FALSE)</f>
        <v>32037242.550000001</v>
      </c>
      <c r="H49" s="339">
        <f>VLOOKUP($D49,'[3]4.เขตปรับKและเกลี่ยเงินเพิ่มฯ'!$E$10:$AJ$104,14,FALSE)</f>
        <v>5686150.4100000001</v>
      </c>
      <c r="I49" s="339">
        <f>VLOOKUP($D49,'[3]4.เขตปรับKและเกลี่ยเงินเพิ่มฯ'!$E$10:$AJ$104,15,FALSE)+VLOOKUP($D49,'[3]4.เขตปรับKและเกลี่ยเงินเพิ่มฯ'!$E$10:$AJ$104,16,FALSE)+VLOOKUP($D49,'[3]4.เขตปรับKและเกลี่ยเงินเพิ่มฯ'!$E$10:$AJ$104,17,FALSE)</f>
        <v>13493313.15</v>
      </c>
      <c r="J49" s="339">
        <f>VLOOKUP($D49,'[3]4.เขตปรับKและเกลี่ยเงินเพิ่มฯ'!$E$10:$AJ$104,18,FALSE)</f>
        <v>51216706.109999999</v>
      </c>
      <c r="K49" s="339">
        <f>VLOOKUP($D49,'[3]4.เขตปรับKและเกลี่ยเงินเพิ่มฯ'!$E$10:$AJ$104,19,FALSE)</f>
        <v>21972110</v>
      </c>
      <c r="L49" s="339">
        <f>VLOOKUP($D49,'[3]4.เขตปรับKและเกลี่ยเงินเพิ่มฯ'!$E$10:$AJ$104,20,FALSE)</f>
        <v>29244596.109999999</v>
      </c>
      <c r="M49" s="339">
        <f>VLOOKUP($D49,'[3]4.เขตปรับKและเกลี่ยเงินเพิ่มฯ'!$E$10:$AJ$104,21,FALSE)</f>
        <v>2070733.26</v>
      </c>
      <c r="N49" s="339">
        <f>VLOOKUP($D49,'[3]4.เขตปรับKและเกลี่ยเงินเพิ่มฯ'!$E$10:$AJ$104,22,FALSE)</f>
        <v>31315329.370000001</v>
      </c>
      <c r="O49" s="339">
        <f>VLOOKUP($D49,'[3]4.เขตปรับKและเกลี่ยเงินเพิ่มฯ'!$E$10:$AJ$104,30,FALSE)</f>
        <v>0</v>
      </c>
      <c r="P49" s="339">
        <f>VLOOKUP($D49,'[3]4.เขตปรับKและเกลี่ยเงินเพิ่มฯ'!$E$10:$AJ$104,32,FALSE)</f>
        <v>31315329.370000001</v>
      </c>
      <c r="Q49" s="339">
        <f>VLOOKUP($D49,'[3]4.เขตปรับKและเกลี่ยเงินเพิ่มฯ'!$E$10:$AJ$104,26,FALSE)</f>
        <v>0</v>
      </c>
      <c r="R49" s="339">
        <f>VLOOKUP($D49,'[3]4.เขตปรับKและเกลี่ยเงินเพิ่มฯ'!$E$10:$AJ$104,23,FALSE)</f>
        <v>31315329.370000001</v>
      </c>
      <c r="T49" s="349">
        <v>33665215.479999997</v>
      </c>
      <c r="U49" s="350">
        <f t="shared" si="0"/>
        <v>-2349886.1099999957</v>
      </c>
    </row>
    <row r="50" spans="1:21" ht="15" customHeight="1" outlineLevel="2">
      <c r="A50" s="337">
        <v>540</v>
      </c>
      <c r="B50" s="338" t="s">
        <v>340</v>
      </c>
      <c r="C50" s="338" t="s">
        <v>3</v>
      </c>
      <c r="D50" s="338" t="s">
        <v>262</v>
      </c>
      <c r="E50" s="338" t="s">
        <v>551</v>
      </c>
      <c r="F50" s="339">
        <f>VLOOKUP($D50,'[3]4.เขตปรับKและเกลี่ยเงินเพิ่มฯ'!$E$10:$AJ$104,5,FALSE)</f>
        <v>1.1000000000000001</v>
      </c>
      <c r="G50" s="339">
        <f>VLOOKUP($D50,'[3]4.เขตปรับKและเกลี่ยเงินเพิ่มฯ'!$E$10:$AJ$104,13,FALSE)</f>
        <v>93870732.620000005</v>
      </c>
      <c r="H50" s="339">
        <f>VLOOKUP($D50,'[3]4.เขตปรับKและเกลี่ยเงินเพิ่มฯ'!$E$10:$AJ$104,14,FALSE)</f>
        <v>16660706.82</v>
      </c>
      <c r="I50" s="339">
        <f>VLOOKUP($D50,'[3]4.เขตปรับKและเกลี่ยเงินเพิ่มฯ'!$E$10:$AJ$104,15,FALSE)+VLOOKUP($D50,'[3]4.เขตปรับKและเกลี่ยเงินเพิ่มฯ'!$E$10:$AJ$104,16,FALSE)+VLOOKUP($D50,'[3]4.เขตปรับKและเกลี่ยเงินเพิ่มฯ'!$E$10:$AJ$104,17,FALSE)</f>
        <v>43417985.460000008</v>
      </c>
      <c r="J50" s="339">
        <f>VLOOKUP($D50,'[3]4.เขตปรับKและเกลี่ยเงินเพิ่มฯ'!$E$10:$AJ$104,18,FALSE)</f>
        <v>153949424.90000001</v>
      </c>
      <c r="K50" s="339">
        <f>VLOOKUP($D50,'[3]4.เขตปรับKและเกลี่ยเงินเพิ่มฯ'!$E$10:$AJ$104,19,FALSE)</f>
        <v>69810340</v>
      </c>
      <c r="L50" s="339">
        <f>VLOOKUP($D50,'[3]4.เขตปรับKและเกลี่ยเงินเพิ่มฯ'!$E$10:$AJ$104,20,FALSE)</f>
        <v>84139084.900000006</v>
      </c>
      <c r="M50" s="339">
        <f>VLOOKUP($D50,'[3]4.เขตปรับKและเกลี่ยเงินเพิ่มฯ'!$E$10:$AJ$104,21,FALSE)</f>
        <v>0</v>
      </c>
      <c r="N50" s="339">
        <f>VLOOKUP($D50,'[3]4.เขตปรับKและเกลี่ยเงินเพิ่มฯ'!$E$10:$AJ$104,22,FALSE)</f>
        <v>84139084.900000006</v>
      </c>
      <c r="O50" s="339">
        <f>VLOOKUP($D50,'[3]4.เขตปรับKและเกลี่ยเงินเพิ่มฯ'!$E$10:$AJ$104,30,FALSE)</f>
        <v>0</v>
      </c>
      <c r="P50" s="339">
        <f>VLOOKUP($D50,'[3]4.เขตปรับKและเกลี่ยเงินเพิ่มฯ'!$E$10:$AJ$104,32,FALSE)</f>
        <v>84139084.900000006</v>
      </c>
      <c r="Q50" s="339">
        <f>VLOOKUP($D50,'[3]4.เขตปรับKและเกลี่ยเงินเพิ่มฯ'!$E$10:$AJ$104,26,FALSE)</f>
        <v>0</v>
      </c>
      <c r="R50" s="339">
        <f>VLOOKUP($D50,'[3]4.เขตปรับKและเกลี่ยเงินเพิ่มฯ'!$E$10:$AJ$104,23,FALSE)</f>
        <v>82906271.069999993</v>
      </c>
      <c r="T50" s="349">
        <v>89749638.719999999</v>
      </c>
      <c r="U50" s="350">
        <f t="shared" si="0"/>
        <v>-5610553.8199999928</v>
      </c>
    </row>
    <row r="51" spans="1:21" ht="15" customHeight="1" outlineLevel="2">
      <c r="A51" s="337">
        <v>541</v>
      </c>
      <c r="B51" s="338" t="s">
        <v>340</v>
      </c>
      <c r="C51" s="338" t="s">
        <v>3</v>
      </c>
      <c r="D51" s="338" t="s">
        <v>263</v>
      </c>
      <c r="E51" s="338" t="s">
        <v>552</v>
      </c>
      <c r="F51" s="339">
        <f>VLOOKUP($D51,'[3]4.เขตปรับKและเกลี่ยเงินเพิ่มฯ'!$E$10:$AJ$104,5,FALSE)</f>
        <v>1.3</v>
      </c>
      <c r="G51" s="339">
        <f>VLOOKUP($D51,'[3]4.เขตปรับKและเกลี่ยเงินเพิ่มฯ'!$E$10:$AJ$104,13,FALSE)</f>
        <v>38857609</v>
      </c>
      <c r="H51" s="339">
        <f>VLOOKUP($D51,'[3]4.เขตปรับKและเกลี่ยเงินเพิ่มฯ'!$E$10:$AJ$104,14,FALSE)</f>
        <v>6896667.5099999998</v>
      </c>
      <c r="I51" s="339">
        <f>VLOOKUP($D51,'[3]4.เขตปรับKและเกลี่ยเงินเพิ่มฯ'!$E$10:$AJ$104,15,FALSE)+VLOOKUP($D51,'[3]4.เขตปรับKและเกลี่ยเงินเพิ่มฯ'!$E$10:$AJ$104,16,FALSE)+VLOOKUP($D51,'[3]4.เขตปรับKและเกลี่ยเงินเพิ่มฯ'!$E$10:$AJ$104,17,FALSE)</f>
        <v>14438902.85</v>
      </c>
      <c r="J51" s="339">
        <f>VLOOKUP($D51,'[3]4.เขตปรับKและเกลี่ยเงินเพิ่มฯ'!$E$10:$AJ$104,18,FALSE)</f>
        <v>60193179.359999992</v>
      </c>
      <c r="K51" s="339">
        <f>VLOOKUP($D51,'[3]4.เขตปรับKและเกลี่ยเงินเพิ่มฯ'!$E$10:$AJ$104,19,FALSE)</f>
        <v>24319147</v>
      </c>
      <c r="L51" s="339">
        <f>VLOOKUP($D51,'[3]4.เขตปรับKและเกลี่ยเงินเพิ่มฯ'!$E$10:$AJ$104,20,FALSE)</f>
        <v>35874032.359999999</v>
      </c>
      <c r="M51" s="339">
        <f>VLOOKUP($D51,'[3]4.เขตปรับKและเกลี่ยเงินเพิ่มฯ'!$E$10:$AJ$104,21,FALSE)</f>
        <v>0</v>
      </c>
      <c r="N51" s="339">
        <f>VLOOKUP($D51,'[3]4.เขตปรับKและเกลี่ยเงินเพิ่มฯ'!$E$10:$AJ$104,22,FALSE)</f>
        <v>35874032.359999999</v>
      </c>
      <c r="O51" s="339">
        <f>VLOOKUP($D51,'[3]4.เขตปรับKและเกลี่ยเงินเพิ่มฯ'!$E$10:$AJ$104,30,FALSE)</f>
        <v>0</v>
      </c>
      <c r="P51" s="339">
        <f>VLOOKUP($D51,'[3]4.เขตปรับKและเกลี่ยเงินเพิ่มฯ'!$E$10:$AJ$104,32,FALSE)</f>
        <v>35874032.359999999</v>
      </c>
      <c r="Q51" s="339">
        <f>VLOOKUP($D51,'[3]4.เขตปรับKและเกลี่ยเงินเพิ่มฯ'!$E$10:$AJ$104,26,FALSE)</f>
        <v>0</v>
      </c>
      <c r="R51" s="339">
        <f>VLOOKUP($D51,'[3]4.เขตปรับKและเกลี่ยเงินเพิ่มฯ'!$E$10:$AJ$104,23,FALSE)</f>
        <v>33593049.200000003</v>
      </c>
      <c r="T51" s="349">
        <v>34388111.689999998</v>
      </c>
      <c r="U51" s="350">
        <f t="shared" si="0"/>
        <v>1485920.6700000018</v>
      </c>
    </row>
    <row r="52" spans="1:21" ht="15" customHeight="1" outlineLevel="2">
      <c r="A52" s="337">
        <v>542</v>
      </c>
      <c r="B52" s="338" t="s">
        <v>340</v>
      </c>
      <c r="C52" s="338" t="s">
        <v>3</v>
      </c>
      <c r="D52" s="338" t="s">
        <v>264</v>
      </c>
      <c r="E52" s="338" t="s">
        <v>553</v>
      </c>
      <c r="F52" s="339">
        <f>VLOOKUP($D52,'[3]4.เขตปรับKและเกลี่ยเงินเพิ่มฯ'!$E$10:$AJ$104,5,FALSE)</f>
        <v>1.3</v>
      </c>
      <c r="G52" s="339">
        <f>VLOOKUP($D52,'[3]4.เขตปรับKและเกลี่ยเงินเพิ่มฯ'!$E$10:$AJ$104,13,FALSE)</f>
        <v>30801181.170000002</v>
      </c>
      <c r="H52" s="339">
        <f>VLOOKUP($D52,'[3]4.เขตปรับKและเกลี่ยเงินเพิ่มฯ'!$E$10:$AJ$104,14,FALSE)</f>
        <v>5466767.2699999996</v>
      </c>
      <c r="I52" s="339">
        <f>VLOOKUP($D52,'[3]4.เขตปรับKและเกลี่ยเงินเพิ่มฯ'!$E$10:$AJ$104,15,FALSE)+VLOOKUP($D52,'[3]4.เขตปรับKและเกลี่ยเงินเพิ่มฯ'!$E$10:$AJ$104,16,FALSE)+VLOOKUP($D52,'[3]4.เขตปรับKและเกลี่ยเงินเพิ่มฯ'!$E$10:$AJ$104,17,FALSE)</f>
        <v>14880368.460000001</v>
      </c>
      <c r="J52" s="339">
        <f>VLOOKUP($D52,'[3]4.เขตปรับKและเกลี่ยเงินเพิ่มฯ'!$E$10:$AJ$104,18,FALSE)</f>
        <v>51148316.899999999</v>
      </c>
      <c r="K52" s="339">
        <f>VLOOKUP($D52,'[3]4.เขตปรับKและเกลี่ยเงินเพิ่มฯ'!$E$10:$AJ$104,19,FALSE)</f>
        <v>18214866</v>
      </c>
      <c r="L52" s="339">
        <f>VLOOKUP($D52,'[3]4.เขตปรับKและเกลี่ยเงินเพิ่มฯ'!$E$10:$AJ$104,20,FALSE)</f>
        <v>32933450.899999999</v>
      </c>
      <c r="M52" s="339">
        <f>VLOOKUP($D52,'[3]4.เขตปรับKและเกลี่ยเงินเพิ่มฯ'!$E$10:$AJ$104,21,FALSE)</f>
        <v>0</v>
      </c>
      <c r="N52" s="339">
        <f>VLOOKUP($D52,'[3]4.เขตปรับKและเกลี่ยเงินเพิ่มฯ'!$E$10:$AJ$104,22,FALSE)</f>
        <v>32933450.899999999</v>
      </c>
      <c r="O52" s="339">
        <f>VLOOKUP($D52,'[3]4.เขตปรับKและเกลี่ยเงินเพิ่มฯ'!$E$10:$AJ$104,30,FALSE)</f>
        <v>0</v>
      </c>
      <c r="P52" s="339">
        <f>VLOOKUP($D52,'[3]4.เขตปรับKและเกลี่ยเงินเพิ่มฯ'!$E$10:$AJ$104,32,FALSE)</f>
        <v>32933450.899999999</v>
      </c>
      <c r="Q52" s="339">
        <f>VLOOKUP($D52,'[3]4.เขตปรับKและเกลี่ยเงินเพิ่มฯ'!$E$10:$AJ$104,26,FALSE)</f>
        <v>0</v>
      </c>
      <c r="R52" s="339">
        <f>VLOOKUP($D52,'[3]4.เขตปรับKและเกลี่ยเงินเพิ่มฯ'!$E$10:$AJ$104,23,FALSE)</f>
        <v>31732747.629999999</v>
      </c>
      <c r="T52" s="349">
        <v>31732747.629999999</v>
      </c>
      <c r="U52" s="350">
        <f t="shared" si="0"/>
        <v>1200703.2699999996</v>
      </c>
    </row>
    <row r="53" spans="1:21" ht="15" customHeight="1" outlineLevel="2">
      <c r="A53" s="337">
        <v>543</v>
      </c>
      <c r="B53" s="338" t="s">
        <v>340</v>
      </c>
      <c r="C53" s="338" t="s">
        <v>3</v>
      </c>
      <c r="D53" s="338" t="s">
        <v>265</v>
      </c>
      <c r="E53" s="338" t="s">
        <v>554</v>
      </c>
      <c r="F53" s="339">
        <f>VLOOKUP($D53,'[3]4.เขตปรับKและเกลี่ยเงินเพิ่มฯ'!$E$10:$AJ$104,5,FALSE)</f>
        <v>1.25</v>
      </c>
      <c r="G53" s="339">
        <f>VLOOKUP($D53,'[3]4.เขตปรับKและเกลี่ยเงินเพิ่มฯ'!$E$10:$AJ$104,13,FALSE)</f>
        <v>45285303.039999999</v>
      </c>
      <c r="H53" s="339">
        <f>VLOOKUP($D53,'[3]4.เขตปรับKและเกลี่ยเงินเพิ่มฯ'!$E$10:$AJ$104,14,FALSE)</f>
        <v>8037490.8799999999</v>
      </c>
      <c r="I53" s="339">
        <f>VLOOKUP($D53,'[3]4.เขตปรับKและเกลี่ยเงินเพิ่มฯ'!$E$10:$AJ$104,15,FALSE)+VLOOKUP($D53,'[3]4.เขตปรับKและเกลี่ยเงินเพิ่มฯ'!$E$10:$AJ$104,16,FALSE)+VLOOKUP($D53,'[3]4.เขตปรับKและเกลี่ยเงินเพิ่มฯ'!$E$10:$AJ$104,17,FALSE)</f>
        <v>17451006.32</v>
      </c>
      <c r="J53" s="339">
        <f>VLOOKUP($D53,'[3]4.เขตปรับKและเกลี่ยเงินเพิ่มฯ'!$E$10:$AJ$104,18,FALSE)</f>
        <v>70773800.24000001</v>
      </c>
      <c r="K53" s="339">
        <f>VLOOKUP($D53,'[3]4.เขตปรับKและเกลี่ยเงินเพิ่มฯ'!$E$10:$AJ$104,19,FALSE)</f>
        <v>20339851</v>
      </c>
      <c r="L53" s="339">
        <f>VLOOKUP($D53,'[3]4.เขตปรับKและเกลี่ยเงินเพิ่มฯ'!$E$10:$AJ$104,20,FALSE)</f>
        <v>50433949.240000002</v>
      </c>
      <c r="M53" s="339">
        <f>VLOOKUP($D53,'[3]4.เขตปรับKและเกลี่ยเงินเพิ่มฯ'!$E$10:$AJ$104,21,FALSE)</f>
        <v>0</v>
      </c>
      <c r="N53" s="339">
        <f>VLOOKUP($D53,'[3]4.เขตปรับKและเกลี่ยเงินเพิ่มฯ'!$E$10:$AJ$104,22,FALSE)</f>
        <v>50433949.240000002</v>
      </c>
      <c r="O53" s="339">
        <f>VLOOKUP($D53,'[3]4.เขตปรับKและเกลี่ยเงินเพิ่มฯ'!$E$10:$AJ$104,30,FALSE)</f>
        <v>0</v>
      </c>
      <c r="P53" s="339">
        <f>VLOOKUP($D53,'[3]4.เขตปรับKและเกลี่ยเงินเพิ่มฯ'!$E$10:$AJ$104,32,FALSE)</f>
        <v>50433949.240000002</v>
      </c>
      <c r="Q53" s="339">
        <f>VLOOKUP($D53,'[3]4.เขตปรับKและเกลี่ยเงินเพิ่มฯ'!$E$10:$AJ$104,26,FALSE)</f>
        <v>0</v>
      </c>
      <c r="R53" s="339">
        <f>VLOOKUP($D53,'[3]4.เขตปรับKและเกลี่ยเงินเพิ่มฯ'!$E$10:$AJ$104,23,FALSE)</f>
        <v>49974890.359999999</v>
      </c>
      <c r="T53" s="349">
        <v>52737572.460000001</v>
      </c>
      <c r="U53" s="350">
        <f t="shared" si="0"/>
        <v>-2303623.2199999988</v>
      </c>
    </row>
    <row r="54" spans="1:21" ht="15" customHeight="1" outlineLevel="2">
      <c r="A54" s="337">
        <v>544</v>
      </c>
      <c r="B54" s="338" t="s">
        <v>340</v>
      </c>
      <c r="C54" s="338" t="s">
        <v>3</v>
      </c>
      <c r="D54" s="338" t="s">
        <v>266</v>
      </c>
      <c r="E54" s="338" t="s">
        <v>555</v>
      </c>
      <c r="F54" s="339">
        <f>VLOOKUP($D54,'[3]4.เขตปรับKและเกลี่ยเงินเพิ่มฯ'!$E$10:$AJ$104,5,FALSE)</f>
        <v>1.2</v>
      </c>
      <c r="G54" s="339">
        <f>VLOOKUP($D54,'[3]4.เขตปรับKและเกลี่ยเงินเพิ่มฯ'!$E$10:$AJ$104,13,FALSE)</f>
        <v>54930515.57</v>
      </c>
      <c r="H54" s="339">
        <f>VLOOKUP($D54,'[3]4.เขตปรับKและเกลี่ยเงินเพิ่มฯ'!$E$10:$AJ$104,14,FALSE)</f>
        <v>9749377.5700000003</v>
      </c>
      <c r="I54" s="339">
        <f>VLOOKUP($D54,'[3]4.เขตปรับKและเกลี่ยเงินเพิ่มฯ'!$E$10:$AJ$104,15,FALSE)+VLOOKUP($D54,'[3]4.เขตปรับKและเกลี่ยเงินเพิ่มฯ'!$E$10:$AJ$104,16,FALSE)+VLOOKUP($D54,'[3]4.เขตปรับKและเกลี่ยเงินเพิ่มฯ'!$E$10:$AJ$104,17,FALSE)</f>
        <v>22159720.349999998</v>
      </c>
      <c r="J54" s="339">
        <f>VLOOKUP($D54,'[3]4.เขตปรับKและเกลี่ยเงินเพิ่มฯ'!$E$10:$AJ$104,18,FALSE)</f>
        <v>86839613.489999995</v>
      </c>
      <c r="K54" s="339">
        <f>VLOOKUP($D54,'[3]4.เขตปรับKและเกลี่ยเงินเพิ่มฯ'!$E$10:$AJ$104,19,FALSE)</f>
        <v>35139995</v>
      </c>
      <c r="L54" s="339">
        <f>VLOOKUP($D54,'[3]4.เขตปรับKและเกลี่ยเงินเพิ่มฯ'!$E$10:$AJ$104,20,FALSE)</f>
        <v>51699618.490000002</v>
      </c>
      <c r="M54" s="339">
        <f>VLOOKUP($D54,'[3]4.เขตปรับKและเกลี่ยเงินเพิ่มฯ'!$E$10:$AJ$104,21,FALSE)</f>
        <v>128003.45</v>
      </c>
      <c r="N54" s="339">
        <f>VLOOKUP($D54,'[3]4.เขตปรับKและเกลี่ยเงินเพิ่มฯ'!$E$10:$AJ$104,22,FALSE)</f>
        <v>51827621.939999998</v>
      </c>
      <c r="O54" s="339">
        <f>VLOOKUP($D54,'[3]4.เขตปรับKและเกลี่ยเงินเพิ่มฯ'!$E$10:$AJ$104,30,FALSE)</f>
        <v>0</v>
      </c>
      <c r="P54" s="339">
        <f>VLOOKUP($D54,'[3]4.เขตปรับKและเกลี่ยเงินเพิ่มฯ'!$E$10:$AJ$104,32,FALSE)</f>
        <v>51827621.939999998</v>
      </c>
      <c r="Q54" s="339">
        <f>VLOOKUP($D54,'[3]4.เขตปรับKและเกลี่ยเงินเพิ่มฯ'!$E$10:$AJ$104,26,FALSE)</f>
        <v>0</v>
      </c>
      <c r="R54" s="339">
        <f>VLOOKUP($D54,'[3]4.เขตปรับKและเกลี่ยเงินเพิ่มฯ'!$E$10:$AJ$104,23,FALSE)</f>
        <v>51827621.939999998</v>
      </c>
      <c r="T54" s="349">
        <v>53497815.450000003</v>
      </c>
      <c r="U54" s="350">
        <f t="shared" si="0"/>
        <v>-1670193.5100000054</v>
      </c>
    </row>
    <row r="55" spans="1:21" ht="15" customHeight="1" outlineLevel="2">
      <c r="A55" s="337">
        <v>545</v>
      </c>
      <c r="B55" s="338" t="s">
        <v>340</v>
      </c>
      <c r="C55" s="338" t="s">
        <v>3</v>
      </c>
      <c r="D55" s="338" t="s">
        <v>268</v>
      </c>
      <c r="E55" s="338" t="s">
        <v>556</v>
      </c>
      <c r="F55" s="339">
        <f>VLOOKUP($D55,'[3]4.เขตปรับKและเกลี่ยเงินเพิ่มฯ'!$E$10:$AJ$104,5,FALSE)</f>
        <v>1.25</v>
      </c>
      <c r="G55" s="339">
        <f>VLOOKUP($D55,'[3]4.เขตปรับKและเกลี่ยเงินเพิ่มฯ'!$E$10:$AJ$104,13,FALSE)</f>
        <v>44326525.009999998</v>
      </c>
      <c r="H55" s="339">
        <f>VLOOKUP($D55,'[3]4.เขตปรับKและเกลี่ยเงินเพิ่มฯ'!$E$10:$AJ$104,14,FALSE)</f>
        <v>7867321.5499999998</v>
      </c>
      <c r="I55" s="339">
        <f>VLOOKUP($D55,'[3]4.เขตปรับKและเกลี่ยเงินเพิ่มฯ'!$E$10:$AJ$104,15,FALSE)+VLOOKUP($D55,'[3]4.เขตปรับKและเกลี่ยเงินเพิ่มฯ'!$E$10:$AJ$104,16,FALSE)+VLOOKUP($D55,'[3]4.เขตปรับKและเกลี่ยเงินเพิ่มฯ'!$E$10:$AJ$104,17,FALSE)</f>
        <v>17244330.16</v>
      </c>
      <c r="J55" s="339">
        <f>VLOOKUP($D55,'[3]4.เขตปรับKและเกลี่ยเงินเพิ่มฯ'!$E$10:$AJ$104,18,FALSE)</f>
        <v>69438176.719999999</v>
      </c>
      <c r="K55" s="339">
        <f>VLOOKUP($D55,'[3]4.เขตปรับKและเกลี่ยเงินเพิ่มฯ'!$E$10:$AJ$104,19,FALSE)</f>
        <v>20962595</v>
      </c>
      <c r="L55" s="339">
        <f>VLOOKUP($D55,'[3]4.เขตปรับKและเกลี่ยเงินเพิ่มฯ'!$E$10:$AJ$104,20,FALSE)</f>
        <v>48475581.719999999</v>
      </c>
      <c r="M55" s="339">
        <f>VLOOKUP($D55,'[3]4.เขตปรับKและเกลี่ยเงินเพิ่มฯ'!$E$10:$AJ$104,21,FALSE)</f>
        <v>0</v>
      </c>
      <c r="N55" s="339">
        <f>VLOOKUP($D55,'[3]4.เขตปรับKและเกลี่ยเงินเพิ่มฯ'!$E$10:$AJ$104,22,FALSE)</f>
        <v>48475581.719999999</v>
      </c>
      <c r="O55" s="339">
        <f>VLOOKUP($D55,'[3]4.เขตปรับKและเกลี่ยเงินเพิ่มฯ'!$E$10:$AJ$104,30,FALSE)</f>
        <v>0</v>
      </c>
      <c r="P55" s="339">
        <f>VLOOKUP($D55,'[3]4.เขตปรับKและเกลี่ยเงินเพิ่มฯ'!$E$10:$AJ$104,32,FALSE)</f>
        <v>48475581.719999999</v>
      </c>
      <c r="Q55" s="339">
        <f>VLOOKUP($D55,'[3]4.เขตปรับKและเกลี่ยเงินเพิ่มฯ'!$E$10:$AJ$104,26,FALSE)</f>
        <v>0</v>
      </c>
      <c r="R55" s="339">
        <f>VLOOKUP($D55,'[3]4.เขตปรับKและเกลี่ยเงินเพิ่มฯ'!$E$10:$AJ$104,23,FALSE)</f>
        <v>46767714.549999997</v>
      </c>
      <c r="T55" s="349">
        <v>49280935.770000003</v>
      </c>
      <c r="U55" s="350">
        <f t="shared" si="0"/>
        <v>-805354.05000000447</v>
      </c>
    </row>
    <row r="56" spans="1:21" ht="15" customHeight="1" outlineLevel="2">
      <c r="A56" s="337">
        <v>546</v>
      </c>
      <c r="B56" s="338" t="s">
        <v>340</v>
      </c>
      <c r="C56" s="338" t="s">
        <v>3</v>
      </c>
      <c r="D56" s="338" t="s">
        <v>269</v>
      </c>
      <c r="E56" s="338" t="s">
        <v>557</v>
      </c>
      <c r="F56" s="339">
        <f>VLOOKUP($D56,'[3]4.เขตปรับKและเกลี่ยเงินเพิ่มฯ'!$E$10:$AJ$104,5,FALSE)</f>
        <v>1.35</v>
      </c>
      <c r="G56" s="339">
        <f>VLOOKUP($D56,'[3]4.เขตปรับKและเกลี่ยเงินเพิ่มฯ'!$E$10:$AJ$104,13,FALSE)</f>
        <v>30408159.100000001</v>
      </c>
      <c r="H56" s="339">
        <f>VLOOKUP($D56,'[3]4.เขตปรับKและเกลี่ยเงินเพิ่มฯ'!$E$10:$AJ$104,14,FALSE)</f>
        <v>5397011.5</v>
      </c>
      <c r="I56" s="339">
        <f>VLOOKUP($D56,'[3]4.เขตปรับKและเกลี่ยเงินเพิ่มฯ'!$E$10:$AJ$104,15,FALSE)+VLOOKUP($D56,'[3]4.เขตปรับKและเกลี่ยเงินเพิ่มฯ'!$E$10:$AJ$104,16,FALSE)+VLOOKUP($D56,'[3]4.เขตปรับKและเกลี่ยเงินเพิ่มฯ'!$E$10:$AJ$104,17,FALSE)</f>
        <v>10190220.739999998</v>
      </c>
      <c r="J56" s="339">
        <f>VLOOKUP($D56,'[3]4.เขตปรับKและเกลี่ยเงินเพิ่มฯ'!$E$10:$AJ$104,18,FALSE)</f>
        <v>45995391.339999996</v>
      </c>
      <c r="K56" s="339">
        <f>VLOOKUP($D56,'[3]4.เขตปรับKและเกลี่ยเงินเพิ่มฯ'!$E$10:$AJ$104,19,FALSE)</f>
        <v>15908803</v>
      </c>
      <c r="L56" s="339">
        <f>VLOOKUP($D56,'[3]4.เขตปรับKและเกลี่ยเงินเพิ่มฯ'!$E$10:$AJ$104,20,FALSE)</f>
        <v>30086588.34</v>
      </c>
      <c r="M56" s="339">
        <f>VLOOKUP($D56,'[3]4.เขตปรับKและเกลี่ยเงินเพิ่มฯ'!$E$10:$AJ$104,21,FALSE)</f>
        <v>1177106.19</v>
      </c>
      <c r="N56" s="339">
        <f>VLOOKUP($D56,'[3]4.เขตปรับKและเกลี่ยเงินเพิ่มฯ'!$E$10:$AJ$104,22,FALSE)</f>
        <v>31263694.530000001</v>
      </c>
      <c r="O56" s="339">
        <f>VLOOKUP($D56,'[3]4.เขตปรับKและเกลี่ยเงินเพิ่มฯ'!$E$10:$AJ$104,30,FALSE)</f>
        <v>0</v>
      </c>
      <c r="P56" s="339">
        <f>VLOOKUP($D56,'[3]4.เขตปรับKและเกลี่ยเงินเพิ่มฯ'!$E$10:$AJ$104,32,FALSE)</f>
        <v>31263694.530000001</v>
      </c>
      <c r="Q56" s="339">
        <f>VLOOKUP($D56,'[3]4.เขตปรับKและเกลี่ยเงินเพิ่มฯ'!$E$10:$AJ$104,26,FALSE)</f>
        <v>0</v>
      </c>
      <c r="R56" s="339">
        <f>VLOOKUP($D56,'[3]4.เขตปรับKและเกลี่ยเงินเพิ่มฯ'!$E$10:$AJ$104,23,FALSE)</f>
        <v>31263694.530000001</v>
      </c>
      <c r="T56" s="349">
        <v>34123611.560000002</v>
      </c>
      <c r="U56" s="350">
        <f t="shared" si="0"/>
        <v>-2859917.0300000012</v>
      </c>
    </row>
    <row r="57" spans="1:21" ht="15" customHeight="1" outlineLevel="1">
      <c r="A57" s="340"/>
      <c r="B57" s="341"/>
      <c r="C57" s="342" t="s">
        <v>558</v>
      </c>
      <c r="D57" s="341"/>
      <c r="E57" s="341"/>
      <c r="F57" s="343"/>
      <c r="G57" s="343">
        <f t="shared" ref="G57:R57" si="4">SUBTOTAL(9,G43:G56)</f>
        <v>652289874.17000008</v>
      </c>
      <c r="H57" s="343">
        <f t="shared" si="4"/>
        <v>115772084.12999998</v>
      </c>
      <c r="I57" s="343">
        <f t="shared" si="4"/>
        <v>582790194.99000001</v>
      </c>
      <c r="J57" s="343">
        <f t="shared" si="4"/>
        <v>1350852153.29</v>
      </c>
      <c r="K57" s="343">
        <f t="shared" si="4"/>
        <v>534323233</v>
      </c>
      <c r="L57" s="343">
        <f t="shared" si="4"/>
        <v>816528920.29000008</v>
      </c>
      <c r="M57" s="343">
        <f t="shared" si="4"/>
        <v>29180411.420000002</v>
      </c>
      <c r="N57" s="343">
        <f t="shared" si="4"/>
        <v>845709331.71000004</v>
      </c>
      <c r="O57" s="343">
        <f t="shared" si="4"/>
        <v>0</v>
      </c>
      <c r="P57" s="343">
        <f t="shared" si="4"/>
        <v>845709331.71000004</v>
      </c>
      <c r="Q57" s="343">
        <f t="shared" si="4"/>
        <v>0</v>
      </c>
      <c r="R57" s="343">
        <f t="shared" si="4"/>
        <v>829850709.81999993</v>
      </c>
      <c r="T57" s="351">
        <v>854090359.2900002</v>
      </c>
      <c r="U57" s="353">
        <f t="shared" si="0"/>
        <v>-8381027.5800001621</v>
      </c>
    </row>
    <row r="58" spans="1:21" ht="15" customHeight="1" outlineLevel="2">
      <c r="A58" s="337">
        <v>547</v>
      </c>
      <c r="B58" s="338" t="s">
        <v>340</v>
      </c>
      <c r="C58" s="338" t="s">
        <v>5</v>
      </c>
      <c r="D58" s="338" t="s">
        <v>291</v>
      </c>
      <c r="E58" s="338" t="s">
        <v>559</v>
      </c>
      <c r="F58" s="339">
        <f>VLOOKUP($D58,'[3]4.เขตปรับKและเกลี่ยเงินเพิ่มฯ'!$E$10:$AJ$104,5,FALSE)</f>
        <v>1.1000000000000001</v>
      </c>
      <c r="G58" s="339">
        <f>VLOOKUP($D58,'[3]4.เขตปรับKและเกลี่ยเงินเพิ่มฯ'!$E$10:$AJ$104,13,FALSE)</f>
        <v>113103030.23</v>
      </c>
      <c r="H58" s="339">
        <f>VLOOKUP($D58,'[3]4.เขตปรับKและเกลี่ยเงินเพิ่มฯ'!$E$10:$AJ$104,14,FALSE)</f>
        <v>20311515.390000001</v>
      </c>
      <c r="I58" s="339">
        <f>VLOOKUP($D58,'[3]4.เขตปรับKและเกลี่ยเงินเพิ่มฯ'!$E$10:$AJ$104,15,FALSE)+VLOOKUP($D58,'[3]4.เขตปรับKและเกลี่ยเงินเพิ่มฯ'!$E$10:$AJ$104,16,FALSE)+VLOOKUP($D58,'[3]4.เขตปรับKและเกลี่ยเงินเพิ่มฯ'!$E$10:$AJ$104,17,FALSE)</f>
        <v>209019028.99000001</v>
      </c>
      <c r="J58" s="339">
        <f>VLOOKUP($D58,'[3]4.เขตปรับKและเกลี่ยเงินเพิ่มฯ'!$E$10:$AJ$104,18,FALSE)</f>
        <v>342433574.61000007</v>
      </c>
      <c r="K58" s="339">
        <f>VLOOKUP($D58,'[3]4.เขตปรับKและเกลี่ยเงินเพิ่มฯ'!$E$10:$AJ$104,19,FALSE)</f>
        <v>187033869</v>
      </c>
      <c r="L58" s="339">
        <f>VLOOKUP($D58,'[3]4.เขตปรับKและเกลี่ยเงินเพิ่มฯ'!$E$10:$AJ$104,20,FALSE)</f>
        <v>155399705.61000001</v>
      </c>
      <c r="M58" s="339">
        <f>VLOOKUP($D58,'[3]4.เขตปรับKและเกลี่ยเงินเพิ่มฯ'!$E$10:$AJ$104,21,FALSE)</f>
        <v>0</v>
      </c>
      <c r="N58" s="339">
        <f>VLOOKUP($D58,'[3]4.เขตปรับKและเกลี่ยเงินเพิ่มฯ'!$E$10:$AJ$104,22,FALSE)</f>
        <v>155399705.61000001</v>
      </c>
      <c r="O58" s="339">
        <f>VLOOKUP($D58,'[3]4.เขตปรับKและเกลี่ยเงินเพิ่มฯ'!$E$10:$AJ$104,30,FALSE)</f>
        <v>0</v>
      </c>
      <c r="P58" s="339">
        <f>VLOOKUP($D58,'[3]4.เขตปรับKและเกลี่ยเงินเพิ่มฯ'!$E$10:$AJ$104,32,FALSE)</f>
        <v>155399705.61000001</v>
      </c>
      <c r="Q58" s="339">
        <f>VLOOKUP($D58,'[3]4.เขตปรับKและเกลี่ยเงินเพิ่มฯ'!$E$10:$AJ$104,26,FALSE)</f>
        <v>0</v>
      </c>
      <c r="R58" s="339">
        <f>VLOOKUP($D58,'[3]4.เขตปรับKและเกลี่ยเงินเพิ่มฯ'!$E$10:$AJ$104,23,FALSE)</f>
        <v>152504596.63999999</v>
      </c>
      <c r="T58" s="349">
        <v>152504596.63999999</v>
      </c>
      <c r="U58" s="350">
        <f t="shared" si="0"/>
        <v>2895108.9700000286</v>
      </c>
    </row>
    <row r="59" spans="1:21" ht="15" customHeight="1" outlineLevel="2">
      <c r="A59" s="337">
        <v>548</v>
      </c>
      <c r="B59" s="338" t="s">
        <v>340</v>
      </c>
      <c r="C59" s="338" t="s">
        <v>5</v>
      </c>
      <c r="D59" s="338" t="s">
        <v>292</v>
      </c>
      <c r="E59" s="338" t="s">
        <v>560</v>
      </c>
      <c r="F59" s="339">
        <f>VLOOKUP($D59,'[3]4.เขตปรับKและเกลี่ยเงินเพิ่มฯ'!$E$10:$AJ$104,5,FALSE)</f>
        <v>1.1499999999999999</v>
      </c>
      <c r="G59" s="339">
        <f>VLOOKUP($D59,'[3]4.เขตปรับKและเกลี่ยเงินเพิ่มฯ'!$E$10:$AJ$104,13,FALSE)</f>
        <v>69187204.209999993</v>
      </c>
      <c r="H59" s="339">
        <f>VLOOKUP($D59,'[3]4.เขตปรับKและเกลี่ยเงินเพิ่มฯ'!$E$10:$AJ$104,14,FALSE)</f>
        <v>12424927.609999999</v>
      </c>
      <c r="I59" s="339">
        <f>VLOOKUP($D59,'[3]4.เขตปรับKและเกลี่ยเงินเพิ่มฯ'!$E$10:$AJ$104,15,FALSE)+VLOOKUP($D59,'[3]4.เขตปรับKและเกลี่ยเงินเพิ่มฯ'!$E$10:$AJ$104,16,FALSE)+VLOOKUP($D59,'[3]4.เขตปรับKและเกลี่ยเงินเพิ่มฯ'!$E$10:$AJ$104,17,FALSE)</f>
        <v>34452228.830000006</v>
      </c>
      <c r="J59" s="339">
        <f>VLOOKUP($D59,'[3]4.เขตปรับKและเกลี่ยเงินเพิ่มฯ'!$E$10:$AJ$104,18,FALSE)</f>
        <v>116064360.64999999</v>
      </c>
      <c r="K59" s="339">
        <f>VLOOKUP($D59,'[3]4.เขตปรับKและเกลี่ยเงินเพิ่มฯ'!$E$10:$AJ$104,19,FALSE)</f>
        <v>50207951</v>
      </c>
      <c r="L59" s="339">
        <f>VLOOKUP($D59,'[3]4.เขตปรับKและเกลี่ยเงินเพิ่มฯ'!$E$10:$AJ$104,20,FALSE)</f>
        <v>65856409.649999999</v>
      </c>
      <c r="M59" s="339">
        <f>VLOOKUP($D59,'[3]4.เขตปรับKและเกลี่ยเงินเพิ่มฯ'!$E$10:$AJ$104,21,FALSE)</f>
        <v>8040656.6100000003</v>
      </c>
      <c r="N59" s="339">
        <f>VLOOKUP($D59,'[3]4.เขตปรับKและเกลี่ยเงินเพิ่มฯ'!$E$10:$AJ$104,22,FALSE)</f>
        <v>73897066.260000005</v>
      </c>
      <c r="O59" s="339">
        <f>VLOOKUP($D59,'[3]4.เขตปรับKและเกลี่ยเงินเพิ่มฯ'!$E$10:$AJ$104,30,FALSE)</f>
        <v>0</v>
      </c>
      <c r="P59" s="339">
        <f>VLOOKUP($D59,'[3]4.เขตปรับKและเกลี่ยเงินเพิ่มฯ'!$E$10:$AJ$104,32,FALSE)</f>
        <v>73897066.260000005</v>
      </c>
      <c r="Q59" s="339">
        <f>VLOOKUP($D59,'[3]4.เขตปรับKและเกลี่ยเงินเพิ่มฯ'!$E$10:$AJ$104,26,FALSE)</f>
        <v>0</v>
      </c>
      <c r="R59" s="339">
        <f>VLOOKUP($D59,'[3]4.เขตปรับKและเกลี่ยเงินเพิ่มฯ'!$E$10:$AJ$104,23,FALSE)</f>
        <v>73897066.260000005</v>
      </c>
      <c r="T59" s="349">
        <v>73897066.260000005</v>
      </c>
      <c r="U59" s="350">
        <f t="shared" si="0"/>
        <v>0</v>
      </c>
    </row>
    <row r="60" spans="1:21" ht="15" customHeight="1" outlineLevel="2">
      <c r="A60" s="337">
        <v>549</v>
      </c>
      <c r="B60" s="338" t="s">
        <v>340</v>
      </c>
      <c r="C60" s="338" t="s">
        <v>5</v>
      </c>
      <c r="D60" s="338" t="s">
        <v>293</v>
      </c>
      <c r="E60" s="338" t="s">
        <v>561</v>
      </c>
      <c r="F60" s="339">
        <f>VLOOKUP($D60,'[3]4.เขตปรับKและเกลี่ยเงินเพิ่มฯ'!$E$10:$AJ$104,5,FALSE)</f>
        <v>1.3</v>
      </c>
      <c r="G60" s="339">
        <f>VLOOKUP($D60,'[3]4.เขตปรับKและเกลี่ยเงินเพิ่มฯ'!$E$10:$AJ$104,13,FALSE)</f>
        <v>34500755.890000001</v>
      </c>
      <c r="H60" s="339">
        <f>VLOOKUP($D60,'[3]4.เขตปรับKและเกลี่ยเงินเพิ่มฯ'!$E$10:$AJ$104,14,FALSE)</f>
        <v>6195790.0899999999</v>
      </c>
      <c r="I60" s="339">
        <f>VLOOKUP($D60,'[3]4.เขตปรับKและเกลี่ยเงินเพิ่มฯ'!$E$10:$AJ$104,15,FALSE)+VLOOKUP($D60,'[3]4.เขตปรับKและเกลี่ยเงินเพิ่มฯ'!$E$10:$AJ$104,16,FALSE)+VLOOKUP($D60,'[3]4.เขตปรับKและเกลี่ยเงินเพิ่มฯ'!$E$10:$AJ$104,17,FALSE)</f>
        <v>9809037.4100000001</v>
      </c>
      <c r="J60" s="339">
        <f>VLOOKUP($D60,'[3]4.เขตปรับKและเกลี่ยเงินเพิ่มฯ'!$E$10:$AJ$104,18,FALSE)</f>
        <v>50505583.390000008</v>
      </c>
      <c r="K60" s="339">
        <f>VLOOKUP($D60,'[3]4.เขตปรับKและเกลี่ยเงินเพิ่มฯ'!$E$10:$AJ$104,19,FALSE)</f>
        <v>24194430</v>
      </c>
      <c r="L60" s="339">
        <f>VLOOKUP($D60,'[3]4.เขตปรับKและเกลี่ยเงินเพิ่มฯ'!$E$10:$AJ$104,20,FALSE)</f>
        <v>26311153.390000001</v>
      </c>
      <c r="M60" s="339">
        <f>VLOOKUP($D60,'[3]4.เขตปรับKและเกลี่ยเงินเพิ่มฯ'!$E$10:$AJ$104,21,FALSE)</f>
        <v>0</v>
      </c>
      <c r="N60" s="339">
        <f>VLOOKUP($D60,'[3]4.เขตปรับKและเกลี่ยเงินเพิ่มฯ'!$E$10:$AJ$104,22,FALSE)</f>
        <v>26311153.390000001</v>
      </c>
      <c r="O60" s="339">
        <f>VLOOKUP($D60,'[3]4.เขตปรับKและเกลี่ยเงินเพิ่มฯ'!$E$10:$AJ$104,30,FALSE)</f>
        <v>0</v>
      </c>
      <c r="P60" s="339">
        <f>VLOOKUP($D60,'[3]4.เขตปรับKและเกลี่ยเงินเพิ่มฯ'!$E$10:$AJ$104,32,FALSE)</f>
        <v>26311153.390000001</v>
      </c>
      <c r="Q60" s="339">
        <f>VLOOKUP($D60,'[3]4.เขตปรับKและเกลี่ยเงินเพิ่มฯ'!$E$10:$AJ$104,26,FALSE)</f>
        <v>0</v>
      </c>
      <c r="R60" s="339">
        <f>VLOOKUP($D60,'[3]4.เขตปรับKและเกลี่ยเงินเพิ่มฯ'!$E$10:$AJ$104,23,FALSE)</f>
        <v>25721417.469999999</v>
      </c>
      <c r="T60" s="349">
        <v>25721417.469999999</v>
      </c>
      <c r="U60" s="350">
        <f t="shared" si="0"/>
        <v>589735.92000000179</v>
      </c>
    </row>
    <row r="61" spans="1:21" ht="15" customHeight="1" outlineLevel="2">
      <c r="A61" s="337">
        <v>550</v>
      </c>
      <c r="B61" s="338" t="s">
        <v>340</v>
      </c>
      <c r="C61" s="338" t="s">
        <v>5</v>
      </c>
      <c r="D61" s="338" t="s">
        <v>294</v>
      </c>
      <c r="E61" s="338" t="s">
        <v>562</v>
      </c>
      <c r="F61" s="339">
        <f>VLOOKUP($D61,'[3]4.เขตปรับKและเกลี่ยเงินเพิ่มฯ'!$E$10:$AJ$104,5,FALSE)</f>
        <v>1.1499999999999999</v>
      </c>
      <c r="G61" s="339">
        <f>VLOOKUP($D61,'[3]4.เขตปรับKและเกลี่ยเงินเพิ่มฯ'!$E$10:$AJ$104,13,FALSE)</f>
        <v>30472314.690000001</v>
      </c>
      <c r="H61" s="339">
        <f>VLOOKUP($D61,'[3]4.เขตปรับKและเกลี่ยเงินเพิ่มฯ'!$E$10:$AJ$104,14,FALSE)</f>
        <v>5472345.7699999996</v>
      </c>
      <c r="I61" s="339">
        <f>VLOOKUP($D61,'[3]4.เขตปรับKและเกลี่ยเงินเพิ่มฯ'!$E$10:$AJ$104,15,FALSE)+VLOOKUP($D61,'[3]4.เขตปรับKและเกลี่ยเงินเพิ่มฯ'!$E$10:$AJ$104,16,FALSE)+VLOOKUP($D61,'[3]4.เขตปรับKและเกลี่ยเงินเพิ่มฯ'!$E$10:$AJ$104,17,FALSE)</f>
        <v>13298003.139999999</v>
      </c>
      <c r="J61" s="339">
        <f>VLOOKUP($D61,'[3]4.เขตปรับKและเกลี่ยเงินเพิ่มฯ'!$E$10:$AJ$104,18,FALSE)</f>
        <v>49242663.600000001</v>
      </c>
      <c r="K61" s="339">
        <f>VLOOKUP($D61,'[3]4.เขตปรับKและเกลี่ยเงินเพิ่มฯ'!$E$10:$AJ$104,19,FALSE)</f>
        <v>18328160</v>
      </c>
      <c r="L61" s="339">
        <f>VLOOKUP($D61,'[3]4.เขตปรับKและเกลี่ยเงินเพิ่มฯ'!$E$10:$AJ$104,20,FALSE)</f>
        <v>30914503.600000001</v>
      </c>
      <c r="M61" s="339">
        <f>VLOOKUP($D61,'[3]4.เขตปรับKและเกลี่ยเงินเพิ่มฯ'!$E$10:$AJ$104,21,FALSE)</f>
        <v>765125.16</v>
      </c>
      <c r="N61" s="339">
        <f>VLOOKUP($D61,'[3]4.เขตปรับKและเกลี่ยเงินเพิ่มฯ'!$E$10:$AJ$104,22,FALSE)</f>
        <v>31679628.760000002</v>
      </c>
      <c r="O61" s="339">
        <f>VLOOKUP($D61,'[3]4.เขตปรับKและเกลี่ยเงินเพิ่มฯ'!$E$10:$AJ$104,30,FALSE)</f>
        <v>0</v>
      </c>
      <c r="P61" s="339">
        <f>VLOOKUP($D61,'[3]4.เขตปรับKและเกลี่ยเงินเพิ่มฯ'!$E$10:$AJ$104,32,FALSE)</f>
        <v>31679628.760000002</v>
      </c>
      <c r="Q61" s="339">
        <f>VLOOKUP($D61,'[3]4.เขตปรับKและเกลี่ยเงินเพิ่มฯ'!$E$10:$AJ$104,26,FALSE)</f>
        <v>0</v>
      </c>
      <c r="R61" s="339">
        <f>VLOOKUP($D61,'[3]4.เขตปรับKและเกลี่ยเงินเพิ่มฯ'!$E$10:$AJ$104,23,FALSE)</f>
        <v>31679628.760000002</v>
      </c>
      <c r="T61" s="349">
        <v>31679628.760000002</v>
      </c>
      <c r="U61" s="350">
        <f t="shared" si="0"/>
        <v>0</v>
      </c>
    </row>
    <row r="62" spans="1:21" ht="15" customHeight="1" outlineLevel="2">
      <c r="A62" s="337">
        <v>551</v>
      </c>
      <c r="B62" s="338" t="s">
        <v>340</v>
      </c>
      <c r="C62" s="338" t="s">
        <v>5</v>
      </c>
      <c r="D62" s="338" t="s">
        <v>295</v>
      </c>
      <c r="E62" s="338" t="s">
        <v>563</v>
      </c>
      <c r="F62" s="339">
        <f>VLOOKUP($D62,'[3]4.เขตปรับKและเกลี่ยเงินเพิ่มฯ'!$E$10:$AJ$104,5,FALSE)</f>
        <v>1.1000000000000001</v>
      </c>
      <c r="G62" s="339">
        <f>VLOOKUP($D62,'[3]4.เขตปรับKและเกลี่ยเงินเพิ่มฯ'!$E$10:$AJ$104,13,FALSE)</f>
        <v>73731419.430000007</v>
      </c>
      <c r="H62" s="339">
        <f>VLOOKUP($D62,'[3]4.เขตปรับKและเกลี่ยเงินเพิ่มฯ'!$E$10:$AJ$104,14,FALSE)</f>
        <v>13240996.789999999</v>
      </c>
      <c r="I62" s="339">
        <f>VLOOKUP($D62,'[3]4.เขตปรับKและเกลี่ยเงินเพิ่มฯ'!$E$10:$AJ$104,15,FALSE)+VLOOKUP($D62,'[3]4.เขตปรับKและเกลี่ยเงินเพิ่มฯ'!$E$10:$AJ$104,16,FALSE)+VLOOKUP($D62,'[3]4.เขตปรับKและเกลี่ยเงินเพิ่มฯ'!$E$10:$AJ$104,17,FALSE)</f>
        <v>124401381.48</v>
      </c>
      <c r="J62" s="339">
        <f>VLOOKUP($D62,'[3]4.เขตปรับKและเกลี่ยเงินเพิ่มฯ'!$E$10:$AJ$104,18,FALSE)</f>
        <v>211373797.70000002</v>
      </c>
      <c r="K62" s="339">
        <f>VLOOKUP($D62,'[3]4.เขตปรับKและเกลี่ยเงินเพิ่มฯ'!$E$10:$AJ$104,19,FALSE)</f>
        <v>88257376</v>
      </c>
      <c r="L62" s="339">
        <f>VLOOKUP($D62,'[3]4.เขตปรับKและเกลี่ยเงินเพิ่มฯ'!$E$10:$AJ$104,20,FALSE)</f>
        <v>123116421.7</v>
      </c>
      <c r="M62" s="339">
        <f>VLOOKUP($D62,'[3]4.เขตปรับKและเกลี่ยเงินเพิ่มฯ'!$E$10:$AJ$104,21,FALSE)</f>
        <v>16815367.789999999</v>
      </c>
      <c r="N62" s="339">
        <f>VLOOKUP($D62,'[3]4.เขตปรับKและเกลี่ยเงินเพิ่มฯ'!$E$10:$AJ$104,22,FALSE)</f>
        <v>139931789.49000001</v>
      </c>
      <c r="O62" s="339">
        <f>VLOOKUP($D62,'[3]4.เขตปรับKและเกลี่ยเงินเพิ่มฯ'!$E$10:$AJ$104,30,FALSE)</f>
        <v>0</v>
      </c>
      <c r="P62" s="339">
        <f>VLOOKUP($D62,'[3]4.เขตปรับKและเกลี่ยเงินเพิ่มฯ'!$E$10:$AJ$104,32,FALSE)</f>
        <v>139931789.49000001</v>
      </c>
      <c r="Q62" s="339">
        <f>VLOOKUP($D62,'[3]4.เขตปรับKและเกลี่ยเงินเพิ่มฯ'!$E$10:$AJ$104,26,FALSE)</f>
        <v>0</v>
      </c>
      <c r="R62" s="339">
        <f>VLOOKUP($D62,'[3]4.เขตปรับKและเกลี่ยเงินเพิ่มฯ'!$E$10:$AJ$104,23,FALSE)</f>
        <v>139931789.49000001</v>
      </c>
      <c r="T62" s="349">
        <v>139931789.49000001</v>
      </c>
      <c r="U62" s="350">
        <f t="shared" si="0"/>
        <v>0</v>
      </c>
    </row>
    <row r="63" spans="1:21" ht="15" customHeight="1" outlineLevel="2">
      <c r="A63" s="337">
        <v>552</v>
      </c>
      <c r="B63" s="338" t="s">
        <v>340</v>
      </c>
      <c r="C63" s="338" t="s">
        <v>5</v>
      </c>
      <c r="D63" s="338" t="s">
        <v>297</v>
      </c>
      <c r="E63" s="338" t="s">
        <v>564</v>
      </c>
      <c r="F63" s="339">
        <f>VLOOKUP($D63,'[3]4.เขตปรับKและเกลี่ยเงินเพิ่มฯ'!$E$10:$AJ$104,5,FALSE)</f>
        <v>1.3</v>
      </c>
      <c r="G63" s="339">
        <f>VLOOKUP($D63,'[3]4.เขตปรับKและเกลี่ยเงินเพิ่มฯ'!$E$10:$AJ$104,13,FALSE)</f>
        <v>30557846.789999999</v>
      </c>
      <c r="H63" s="339">
        <f>VLOOKUP($D63,'[3]4.เขตปรับKและเกลี่ยเงินเพิ่มฯ'!$E$10:$AJ$104,14,FALSE)</f>
        <v>5487705.9800000004</v>
      </c>
      <c r="I63" s="339">
        <f>VLOOKUP($D63,'[3]4.เขตปรับKและเกลี่ยเงินเพิ่มฯ'!$E$10:$AJ$104,15,FALSE)+VLOOKUP($D63,'[3]4.เขตปรับKและเกลี่ยเงินเพิ่มฯ'!$E$10:$AJ$104,16,FALSE)+VLOOKUP($D63,'[3]4.เขตปรับKและเกลี่ยเงินเพิ่มฯ'!$E$10:$AJ$104,17,FALSE)</f>
        <v>7149239.8100000005</v>
      </c>
      <c r="J63" s="339">
        <f>VLOOKUP($D63,'[3]4.เขตปรับKและเกลี่ยเงินเพิ่มฯ'!$E$10:$AJ$104,18,FALSE)</f>
        <v>43194792.579999998</v>
      </c>
      <c r="K63" s="339">
        <f>VLOOKUP($D63,'[3]4.เขตปรับKและเกลี่ยเงินเพิ่มฯ'!$E$10:$AJ$104,19,FALSE)</f>
        <v>15475091</v>
      </c>
      <c r="L63" s="339">
        <f>VLOOKUP($D63,'[3]4.เขตปรับKและเกลี่ยเงินเพิ่มฯ'!$E$10:$AJ$104,20,FALSE)</f>
        <v>27719701.579999998</v>
      </c>
      <c r="M63" s="339">
        <f>VLOOKUP($D63,'[3]4.เขตปรับKและเกลี่ยเงินเพิ่มฯ'!$E$10:$AJ$104,21,FALSE)</f>
        <v>0</v>
      </c>
      <c r="N63" s="339">
        <f>VLOOKUP($D63,'[3]4.เขตปรับKและเกลี่ยเงินเพิ่มฯ'!$E$10:$AJ$104,22,FALSE)</f>
        <v>27719701.579999998</v>
      </c>
      <c r="O63" s="339">
        <f>VLOOKUP($D63,'[3]4.เขตปรับKและเกลี่ยเงินเพิ่มฯ'!$E$10:$AJ$104,30,FALSE)</f>
        <v>0</v>
      </c>
      <c r="P63" s="339">
        <f>VLOOKUP($D63,'[3]4.เขตปรับKและเกลี่ยเงินเพิ่มฯ'!$E$10:$AJ$104,32,FALSE)</f>
        <v>27719701.579999998</v>
      </c>
      <c r="Q63" s="339">
        <f>VLOOKUP($D63,'[3]4.เขตปรับKและเกลี่ยเงินเพิ่มฯ'!$E$10:$AJ$104,26,FALSE)</f>
        <v>0</v>
      </c>
      <c r="R63" s="339">
        <f>VLOOKUP($D63,'[3]4.เขตปรับKและเกลี่ยเงินเพิ่มฯ'!$E$10:$AJ$104,23,FALSE)</f>
        <v>25155009.949999999</v>
      </c>
      <c r="T63" s="349">
        <v>26208018.559999999</v>
      </c>
      <c r="U63" s="350">
        <f t="shared" si="0"/>
        <v>1511683.0199999996</v>
      </c>
    </row>
    <row r="64" spans="1:21" ht="15" customHeight="1" outlineLevel="2">
      <c r="A64" s="337">
        <v>553</v>
      </c>
      <c r="B64" s="338" t="s">
        <v>340</v>
      </c>
      <c r="C64" s="338" t="s">
        <v>5</v>
      </c>
      <c r="D64" s="338" t="s">
        <v>298</v>
      </c>
      <c r="E64" s="338" t="s">
        <v>565</v>
      </c>
      <c r="F64" s="339">
        <f>VLOOKUP($D64,'[3]4.เขตปรับKและเกลี่ยเงินเพิ่มฯ'!$E$10:$AJ$104,5,FALSE)</f>
        <v>1.35</v>
      </c>
      <c r="G64" s="339">
        <f>VLOOKUP($D64,'[3]4.เขตปรับKและเกลี่ยเงินเพิ่มฯ'!$E$10:$AJ$104,13,FALSE)</f>
        <v>18982962.190000001</v>
      </c>
      <c r="H64" s="339">
        <f>VLOOKUP($D64,'[3]4.เขตปรับKและเกลี่ยเงินเพิ่มฯ'!$E$10:$AJ$104,14,FALSE)</f>
        <v>3409039.77</v>
      </c>
      <c r="I64" s="339">
        <f>VLOOKUP($D64,'[3]4.เขตปรับKและเกลี่ยเงินเพิ่มฯ'!$E$10:$AJ$104,15,FALSE)+VLOOKUP($D64,'[3]4.เขตปรับKและเกลี่ยเงินเพิ่มฯ'!$E$10:$AJ$104,16,FALSE)+VLOOKUP($D64,'[3]4.เขตปรับKและเกลี่ยเงินเพิ่มฯ'!$E$10:$AJ$104,17,FALSE)</f>
        <v>7277237.21</v>
      </c>
      <c r="J64" s="339">
        <f>VLOOKUP($D64,'[3]4.เขตปรับKและเกลี่ยเงินเพิ่มฯ'!$E$10:$AJ$104,18,FALSE)</f>
        <v>29669239.169999998</v>
      </c>
      <c r="K64" s="339">
        <f>VLOOKUP($D64,'[3]4.เขตปรับKและเกลี่ยเงินเพิ่มฯ'!$E$10:$AJ$104,19,FALSE)</f>
        <v>9547358</v>
      </c>
      <c r="L64" s="339">
        <f>VLOOKUP($D64,'[3]4.เขตปรับKและเกลี่ยเงินเพิ่มฯ'!$E$10:$AJ$104,20,FALSE)</f>
        <v>20121881.170000002</v>
      </c>
      <c r="M64" s="339">
        <f>VLOOKUP($D64,'[3]4.เขตปรับKและเกลี่ยเงินเพิ่มฯ'!$E$10:$AJ$104,21,FALSE)</f>
        <v>0</v>
      </c>
      <c r="N64" s="339">
        <f>VLOOKUP($D64,'[3]4.เขตปรับKและเกลี่ยเงินเพิ่มฯ'!$E$10:$AJ$104,22,FALSE)</f>
        <v>20121881.170000002</v>
      </c>
      <c r="O64" s="339">
        <f>VLOOKUP($D64,'[3]4.เขตปรับKและเกลี่ยเงินเพิ่มฯ'!$E$10:$AJ$104,30,FALSE)</f>
        <v>0</v>
      </c>
      <c r="P64" s="339">
        <f>VLOOKUP($D64,'[3]4.เขตปรับKและเกลี่ยเงินเพิ่มฯ'!$E$10:$AJ$104,32,FALSE)</f>
        <v>20121881.170000002</v>
      </c>
      <c r="Q64" s="339">
        <f>VLOOKUP($D64,'[3]4.เขตปรับKและเกลี่ยเงินเพิ่มฯ'!$E$10:$AJ$104,26,FALSE)</f>
        <v>0</v>
      </c>
      <c r="R64" s="339">
        <f>VLOOKUP($D64,'[3]4.เขตปรับKและเกลี่ยเงินเพิ่มฯ'!$E$10:$AJ$104,23,FALSE)</f>
        <v>15274286.58</v>
      </c>
      <c r="T64" s="349">
        <v>16483028.65</v>
      </c>
      <c r="U64" s="350">
        <f t="shared" si="0"/>
        <v>3638852.5200000014</v>
      </c>
    </row>
    <row r="65" spans="1:21" ht="15" customHeight="1" outlineLevel="2">
      <c r="A65" s="337">
        <v>554</v>
      </c>
      <c r="B65" s="338" t="s">
        <v>340</v>
      </c>
      <c r="C65" s="338" t="s">
        <v>5</v>
      </c>
      <c r="D65" s="338" t="s">
        <v>299</v>
      </c>
      <c r="E65" s="338" t="s">
        <v>566</v>
      </c>
      <c r="F65" s="339">
        <f>VLOOKUP($D65,'[3]4.เขตปรับKและเกลี่ยเงินเพิ่มฯ'!$E$10:$AJ$104,5,FALSE)</f>
        <v>1.25</v>
      </c>
      <c r="G65" s="339">
        <f>VLOOKUP($D65,'[3]4.เขตปรับKและเกลี่ยเงินเพิ่มฯ'!$E$10:$AJ$104,13,FALSE)</f>
        <v>48838309.950000003</v>
      </c>
      <c r="H65" s="339">
        <f>VLOOKUP($D65,'[3]4.เขตปรับKและเกลี่ยเงินเพิ่มฯ'!$E$10:$AJ$104,14,FALSE)</f>
        <v>8770588.0399999991</v>
      </c>
      <c r="I65" s="339">
        <f>VLOOKUP($D65,'[3]4.เขตปรับKและเกลี่ยเงินเพิ่มฯ'!$E$10:$AJ$104,15,FALSE)+VLOOKUP($D65,'[3]4.เขตปรับKและเกลี่ยเงินเพิ่มฯ'!$E$10:$AJ$104,16,FALSE)+VLOOKUP($D65,'[3]4.เขตปรับKและเกลี่ยเงินเพิ่มฯ'!$E$10:$AJ$104,17,FALSE)</f>
        <v>10833892.029999999</v>
      </c>
      <c r="J65" s="339">
        <f>VLOOKUP($D65,'[3]4.เขตปรับKและเกลี่ยเงินเพิ่มฯ'!$E$10:$AJ$104,18,FALSE)</f>
        <v>68442790.019999996</v>
      </c>
      <c r="K65" s="339">
        <f>VLOOKUP($D65,'[3]4.เขตปรับKและเกลี่ยเงินเพิ่มฯ'!$E$10:$AJ$104,19,FALSE)</f>
        <v>15766720</v>
      </c>
      <c r="L65" s="339">
        <f>VLOOKUP($D65,'[3]4.เขตปรับKและเกลี่ยเงินเพิ่มฯ'!$E$10:$AJ$104,20,FALSE)</f>
        <v>52676070.020000003</v>
      </c>
      <c r="M65" s="339">
        <f>VLOOKUP($D65,'[3]4.เขตปรับKและเกลี่ยเงินเพิ่มฯ'!$E$10:$AJ$104,21,FALSE)</f>
        <v>0</v>
      </c>
      <c r="N65" s="339">
        <f>VLOOKUP($D65,'[3]4.เขตปรับKและเกลี่ยเงินเพิ่มฯ'!$E$10:$AJ$104,22,FALSE)</f>
        <v>52676070.020000003</v>
      </c>
      <c r="O65" s="339">
        <f>VLOOKUP($D65,'[3]4.เขตปรับKและเกลี่ยเงินเพิ่มฯ'!$E$10:$AJ$104,30,FALSE)</f>
        <v>0</v>
      </c>
      <c r="P65" s="339">
        <f>VLOOKUP($D65,'[3]4.เขตปรับKและเกลี่ยเงินเพิ่มฯ'!$E$10:$AJ$104,32,FALSE)</f>
        <v>52676070.020000003</v>
      </c>
      <c r="Q65" s="339">
        <f>VLOOKUP($D65,'[3]4.เขตปรับKและเกลี่ยเงินเพิ่มฯ'!$E$10:$AJ$104,26,FALSE)</f>
        <v>0</v>
      </c>
      <c r="R65" s="339">
        <f>VLOOKUP($D65,'[3]4.เขตปรับKและเกลี่ยเงินเพิ่มฯ'!$E$10:$AJ$104,23,FALSE)</f>
        <v>52469032.810000002</v>
      </c>
      <c r="T65" s="349">
        <v>56268811.149999999</v>
      </c>
      <c r="U65" s="350">
        <f t="shared" si="0"/>
        <v>-3592741.1299999952</v>
      </c>
    </row>
    <row r="66" spans="1:21" ht="15" customHeight="1" outlineLevel="2">
      <c r="A66" s="337">
        <v>555</v>
      </c>
      <c r="B66" s="338" t="s">
        <v>340</v>
      </c>
      <c r="C66" s="338" t="s">
        <v>5</v>
      </c>
      <c r="D66" s="338" t="s">
        <v>300</v>
      </c>
      <c r="E66" s="338" t="s">
        <v>567</v>
      </c>
      <c r="F66" s="339">
        <f>VLOOKUP($D66,'[3]4.เขตปรับKและเกลี่ยเงินเพิ่มฯ'!$E$10:$AJ$104,5,FALSE)</f>
        <v>1.3</v>
      </c>
      <c r="G66" s="339">
        <f>VLOOKUP($D66,'[3]4.เขตปรับKและเกลี่ยเงินเพิ่มฯ'!$E$10:$AJ$104,13,FALSE)</f>
        <v>40959031.409999996</v>
      </c>
      <c r="H66" s="339">
        <f>VLOOKUP($D66,'[3]4.เขตปรับKและเกลี่ยเงินเพิ่มฯ'!$E$10:$AJ$104,14,FALSE)</f>
        <v>7355594.2300000004</v>
      </c>
      <c r="I66" s="339">
        <f>VLOOKUP($D66,'[3]4.เขตปรับKและเกลี่ยเงินเพิ่มฯ'!$E$10:$AJ$104,15,FALSE)+VLOOKUP($D66,'[3]4.เขตปรับKและเกลี่ยเงินเพิ่มฯ'!$E$10:$AJ$104,16,FALSE)+VLOOKUP($D66,'[3]4.เขตปรับKและเกลี่ยเงินเพิ่มฯ'!$E$10:$AJ$104,17,FALSE)</f>
        <v>7098154.3499999996</v>
      </c>
      <c r="J66" s="339">
        <f>VLOOKUP($D66,'[3]4.เขตปรับKและเกลี่ยเงินเพิ่มฯ'!$E$10:$AJ$104,18,FALSE)</f>
        <v>55412779.990000002</v>
      </c>
      <c r="K66" s="339">
        <f>VLOOKUP($D66,'[3]4.เขตปรับKและเกลี่ยเงินเพิ่มฯ'!$E$10:$AJ$104,19,FALSE)</f>
        <v>13420204</v>
      </c>
      <c r="L66" s="339">
        <f>VLOOKUP($D66,'[3]4.เขตปรับKและเกลี่ยเงินเพิ่มฯ'!$E$10:$AJ$104,20,FALSE)</f>
        <v>41992575.990000002</v>
      </c>
      <c r="M66" s="339">
        <f>VLOOKUP($D66,'[3]4.เขตปรับKและเกลี่ยเงินเพิ่มฯ'!$E$10:$AJ$104,21,FALSE)</f>
        <v>0</v>
      </c>
      <c r="N66" s="339">
        <f>VLOOKUP($D66,'[3]4.เขตปรับKและเกลี่ยเงินเพิ่มฯ'!$E$10:$AJ$104,22,FALSE)</f>
        <v>41992575.990000002</v>
      </c>
      <c r="O66" s="339">
        <f>VLOOKUP($D66,'[3]4.เขตปรับKและเกลี่ยเงินเพิ่มฯ'!$E$10:$AJ$104,30,FALSE)</f>
        <v>0</v>
      </c>
      <c r="P66" s="339">
        <f>VLOOKUP($D66,'[3]4.เขตปรับKและเกลี่ยเงินเพิ่มฯ'!$E$10:$AJ$104,32,FALSE)</f>
        <v>41992575.990000002</v>
      </c>
      <c r="Q66" s="339">
        <f>VLOOKUP($D66,'[3]4.เขตปรับKและเกลี่ยเงินเพิ่มฯ'!$E$10:$AJ$104,26,FALSE)</f>
        <v>0</v>
      </c>
      <c r="R66" s="339">
        <f>VLOOKUP($D66,'[3]4.เขตปรับKและเกลี่ยเงินเพิ่มฯ'!$E$10:$AJ$104,23,FALSE)</f>
        <v>34965500.780000001</v>
      </c>
      <c r="T66" s="349">
        <v>39970900.630000003</v>
      </c>
      <c r="U66" s="350">
        <f t="shared" si="0"/>
        <v>2021675.3599999994</v>
      </c>
    </row>
    <row r="67" spans="1:21" ht="15" customHeight="1" outlineLevel="1">
      <c r="A67" s="340"/>
      <c r="B67" s="341"/>
      <c r="C67" s="342" t="s">
        <v>568</v>
      </c>
      <c r="D67" s="341"/>
      <c r="E67" s="341"/>
      <c r="F67" s="343"/>
      <c r="G67" s="343">
        <f t="shared" ref="G67:R67" si="5">SUBTOTAL(9,G58:G66)</f>
        <v>460332874.78999996</v>
      </c>
      <c r="H67" s="343">
        <f t="shared" si="5"/>
        <v>82668503.670000002</v>
      </c>
      <c r="I67" s="343">
        <f t="shared" si="5"/>
        <v>423338203.25</v>
      </c>
      <c r="J67" s="343">
        <f t="shared" si="5"/>
        <v>966339581.71000004</v>
      </c>
      <c r="K67" s="343">
        <f t="shared" si="5"/>
        <v>422231159</v>
      </c>
      <c r="L67" s="343">
        <f t="shared" si="5"/>
        <v>544108422.71000004</v>
      </c>
      <c r="M67" s="343">
        <f t="shared" si="5"/>
        <v>25621149.559999999</v>
      </c>
      <c r="N67" s="343">
        <f t="shared" si="5"/>
        <v>569729572.26999998</v>
      </c>
      <c r="O67" s="343">
        <f t="shared" si="5"/>
        <v>0</v>
      </c>
      <c r="P67" s="343">
        <f t="shared" si="5"/>
        <v>569729572.26999998</v>
      </c>
      <c r="Q67" s="343">
        <f t="shared" si="5"/>
        <v>0</v>
      </c>
      <c r="R67" s="343">
        <f t="shared" si="5"/>
        <v>551598328.74000001</v>
      </c>
      <c r="T67" s="351">
        <v>562665257.61000001</v>
      </c>
      <c r="U67" s="353">
        <f t="shared" si="0"/>
        <v>7064314.6599999666</v>
      </c>
    </row>
    <row r="68" spans="1:21" ht="15" customHeight="1" outlineLevel="2">
      <c r="A68" s="337">
        <v>556</v>
      </c>
      <c r="B68" s="338" t="s">
        <v>340</v>
      </c>
      <c r="C68" s="338" t="s">
        <v>4</v>
      </c>
      <c r="D68" s="338" t="s">
        <v>270</v>
      </c>
      <c r="E68" s="338" t="s">
        <v>569</v>
      </c>
      <c r="F68" s="339">
        <f>VLOOKUP($D68,'[3]4.เขตปรับKและเกลี่ยเงินเพิ่มฯ'!$E$10:$AJ$104,5,FALSE)</f>
        <v>1.05</v>
      </c>
      <c r="G68" s="339">
        <f>VLOOKUP($D68,'[3]4.เขตปรับKและเกลี่ยเงินเพิ่มฯ'!$E$10:$AJ$104,13,FALSE)</f>
        <v>130341603.06999999</v>
      </c>
      <c r="H68" s="339">
        <f>VLOOKUP($D68,'[3]4.เขตปรับKและเกลี่ยเงินเพิ่มฯ'!$E$10:$AJ$104,14,FALSE)</f>
        <v>24129588.079999998</v>
      </c>
      <c r="I68" s="339">
        <f>VLOOKUP($D68,'[3]4.เขตปรับKและเกลี่ยเงินเพิ่มฯ'!$E$10:$AJ$104,15,FALSE)+VLOOKUP($D68,'[3]4.เขตปรับKและเกลี่ยเงินเพิ่มฯ'!$E$10:$AJ$104,16,FALSE)+VLOOKUP($D68,'[3]4.เขตปรับKและเกลี่ยเงินเพิ่มฯ'!$E$10:$AJ$104,17,FALSE)</f>
        <v>527110602.62</v>
      </c>
      <c r="J68" s="339">
        <f>VLOOKUP($D68,'[3]4.เขตปรับKและเกลี่ยเงินเพิ่มฯ'!$E$10:$AJ$104,18,FALSE)</f>
        <v>681581793.7700001</v>
      </c>
      <c r="K68" s="339">
        <f>VLOOKUP($D68,'[3]4.เขตปรับKและเกลี่ยเงินเพิ่มฯ'!$E$10:$AJ$104,19,FALSE)</f>
        <v>280151870</v>
      </c>
      <c r="L68" s="339">
        <f>VLOOKUP($D68,'[3]4.เขตปรับKและเกลี่ยเงินเพิ่มฯ'!$E$10:$AJ$104,20,FALSE)</f>
        <v>401429923.76999998</v>
      </c>
      <c r="M68" s="339">
        <f>VLOOKUP($D68,'[3]4.เขตปรับKและเกลี่ยเงินเพิ่มฯ'!$E$10:$AJ$104,21,FALSE)</f>
        <v>0</v>
      </c>
      <c r="N68" s="339">
        <f>VLOOKUP($D68,'[3]4.เขตปรับKและเกลี่ยเงินเพิ่มฯ'!$E$10:$AJ$104,22,FALSE)</f>
        <v>401429923.76999998</v>
      </c>
      <c r="O68" s="339">
        <f>VLOOKUP($D68,'[3]4.เขตปรับKและเกลี่ยเงินเพิ่มฯ'!$E$10:$AJ$104,30,FALSE)</f>
        <v>0</v>
      </c>
      <c r="P68" s="339">
        <f>VLOOKUP($D68,'[3]4.เขตปรับKและเกลี่ยเงินเพิ่มฯ'!$E$10:$AJ$104,32,FALSE)</f>
        <v>401429923.76999998</v>
      </c>
      <c r="Q68" s="339">
        <f>VLOOKUP($D68,'[3]4.เขตปรับKและเกลี่ยเงินเพิ่มฯ'!$E$10:$AJ$104,26,FALSE)</f>
        <v>0</v>
      </c>
      <c r="R68" s="339">
        <f>VLOOKUP($D68,'[3]4.เขตปรับKและเกลี่ยเงินเพิ่มฯ'!$E$10:$AJ$104,23,FALSE)</f>
        <v>364598193.77999997</v>
      </c>
      <c r="T68" s="349">
        <v>429075809.92000002</v>
      </c>
      <c r="U68" s="350">
        <f t="shared" si="0"/>
        <v>-27645886.150000036</v>
      </c>
    </row>
    <row r="69" spans="1:21" ht="15" customHeight="1" outlineLevel="2">
      <c r="A69" s="337">
        <v>557</v>
      </c>
      <c r="B69" s="338" t="s">
        <v>340</v>
      </c>
      <c r="C69" s="338" t="s">
        <v>4</v>
      </c>
      <c r="D69" s="338" t="s">
        <v>271</v>
      </c>
      <c r="E69" s="338" t="s">
        <v>570</v>
      </c>
      <c r="F69" s="339">
        <f>VLOOKUP($D69,'[3]4.เขตปรับKและเกลี่ยเงินเพิ่มฯ'!$E$10:$AJ$104,5,FALSE)</f>
        <v>1.25</v>
      </c>
      <c r="G69" s="339">
        <f>VLOOKUP($D69,'[3]4.เขตปรับKและเกลี่ยเงินเพิ่มฯ'!$E$10:$AJ$104,13,FALSE)</f>
        <v>46189171.68</v>
      </c>
      <c r="H69" s="339">
        <f>VLOOKUP($D69,'[3]4.เขตปรับKและเกลี่ยเงินเพิ่มฯ'!$E$10:$AJ$104,14,FALSE)</f>
        <v>8550805.4199999999</v>
      </c>
      <c r="I69" s="339">
        <f>VLOOKUP($D69,'[3]4.เขตปรับKและเกลี่ยเงินเพิ่มฯ'!$E$10:$AJ$104,15,FALSE)+VLOOKUP($D69,'[3]4.เขตปรับKและเกลี่ยเงินเพิ่มฯ'!$E$10:$AJ$104,16,FALSE)+VLOOKUP($D69,'[3]4.เขตปรับKและเกลี่ยเงินเพิ่มฯ'!$E$10:$AJ$104,17,FALSE)</f>
        <v>16247366.67</v>
      </c>
      <c r="J69" s="339">
        <f>VLOOKUP($D69,'[3]4.เขตปรับKและเกลี่ยเงินเพิ่มฯ'!$E$10:$AJ$104,18,FALSE)</f>
        <v>70987343.769999996</v>
      </c>
      <c r="K69" s="339">
        <f>VLOOKUP($D69,'[3]4.เขตปรับKและเกลี่ยเงินเพิ่มฯ'!$E$10:$AJ$104,19,FALSE)</f>
        <v>22874823</v>
      </c>
      <c r="L69" s="339">
        <f>VLOOKUP($D69,'[3]4.เขตปรับKและเกลี่ยเงินเพิ่มฯ'!$E$10:$AJ$104,20,FALSE)</f>
        <v>48112520.770000003</v>
      </c>
      <c r="M69" s="339">
        <f>VLOOKUP($D69,'[3]4.เขตปรับKและเกลี่ยเงินเพิ่มฯ'!$E$10:$AJ$104,21,FALSE)</f>
        <v>0</v>
      </c>
      <c r="N69" s="339">
        <f>VLOOKUP($D69,'[3]4.เขตปรับKและเกลี่ยเงินเพิ่มฯ'!$E$10:$AJ$104,22,FALSE)</f>
        <v>48112520.770000003</v>
      </c>
      <c r="O69" s="339">
        <f>VLOOKUP($D69,'[3]4.เขตปรับKและเกลี่ยเงินเพิ่มฯ'!$E$10:$AJ$104,30,FALSE)</f>
        <v>0</v>
      </c>
      <c r="P69" s="339">
        <f>VLOOKUP($D69,'[3]4.เขตปรับKและเกลี่ยเงินเพิ่มฯ'!$E$10:$AJ$104,32,FALSE)</f>
        <v>48112520.770000003</v>
      </c>
      <c r="Q69" s="339">
        <f>VLOOKUP($D69,'[3]4.เขตปรับKและเกลี่ยเงินเพิ่มฯ'!$E$10:$AJ$104,26,FALSE)</f>
        <v>0</v>
      </c>
      <c r="R69" s="339">
        <f>VLOOKUP($D69,'[3]4.เขตปรับKและเกลี่ยเงินเพิ่มฯ'!$E$10:$AJ$104,23,FALSE)</f>
        <v>44146209.829999998</v>
      </c>
      <c r="T69" s="349">
        <v>48916006.590000004</v>
      </c>
      <c r="U69" s="350">
        <f t="shared" si="0"/>
        <v>-803485.8200000003</v>
      </c>
    </row>
    <row r="70" spans="1:21" ht="15" customHeight="1" outlineLevel="2">
      <c r="A70" s="337">
        <v>558</v>
      </c>
      <c r="B70" s="338" t="s">
        <v>340</v>
      </c>
      <c r="C70" s="338" t="s">
        <v>4</v>
      </c>
      <c r="D70" s="338" t="s">
        <v>272</v>
      </c>
      <c r="E70" s="338" t="s">
        <v>571</v>
      </c>
      <c r="F70" s="339">
        <f>VLOOKUP($D70,'[3]4.เขตปรับKและเกลี่ยเงินเพิ่มฯ'!$E$10:$AJ$104,5,FALSE)</f>
        <v>1.3</v>
      </c>
      <c r="G70" s="339">
        <f>VLOOKUP($D70,'[3]4.เขตปรับKและเกลี่ยเงินเพิ่มฯ'!$E$10:$AJ$104,13,FALSE)</f>
        <v>33680667.210000001</v>
      </c>
      <c r="H70" s="339">
        <f>VLOOKUP($D70,'[3]4.เขตปรับKและเกลี่ยเงินเพิ่มฯ'!$E$10:$AJ$104,14,FALSE)</f>
        <v>6235159.0499999998</v>
      </c>
      <c r="I70" s="339">
        <f>VLOOKUP($D70,'[3]4.เขตปรับKและเกลี่ยเงินเพิ่มฯ'!$E$10:$AJ$104,15,FALSE)+VLOOKUP($D70,'[3]4.เขตปรับKและเกลี่ยเงินเพิ่มฯ'!$E$10:$AJ$104,16,FALSE)+VLOOKUP($D70,'[3]4.เขตปรับKและเกลี่ยเงินเพิ่มฯ'!$E$10:$AJ$104,17,FALSE)</f>
        <v>12770533.039999999</v>
      </c>
      <c r="J70" s="339">
        <f>VLOOKUP($D70,'[3]4.เขตปรับKและเกลี่ยเงินเพิ่มฯ'!$E$10:$AJ$104,18,FALSE)</f>
        <v>52686359.299999997</v>
      </c>
      <c r="K70" s="339">
        <f>VLOOKUP($D70,'[3]4.เขตปรับKและเกลี่ยเงินเพิ่มฯ'!$E$10:$AJ$104,19,FALSE)</f>
        <v>19541499</v>
      </c>
      <c r="L70" s="339">
        <f>VLOOKUP($D70,'[3]4.เขตปรับKและเกลี่ยเงินเพิ่มฯ'!$E$10:$AJ$104,20,FALSE)</f>
        <v>33144860.300000001</v>
      </c>
      <c r="M70" s="339">
        <f>VLOOKUP($D70,'[3]4.เขตปรับKและเกลี่ยเงินเพิ่มฯ'!$E$10:$AJ$104,21,FALSE)</f>
        <v>0</v>
      </c>
      <c r="N70" s="339">
        <f>VLOOKUP($D70,'[3]4.เขตปรับKและเกลี่ยเงินเพิ่มฯ'!$E$10:$AJ$104,22,FALSE)</f>
        <v>33144860.300000001</v>
      </c>
      <c r="O70" s="339">
        <f>VLOOKUP($D70,'[3]4.เขตปรับKและเกลี่ยเงินเพิ่มฯ'!$E$10:$AJ$104,30,FALSE)</f>
        <v>0</v>
      </c>
      <c r="P70" s="339">
        <f>VLOOKUP($D70,'[3]4.เขตปรับKและเกลี่ยเงินเพิ่มฯ'!$E$10:$AJ$104,32,FALSE)</f>
        <v>33144860.300000001</v>
      </c>
      <c r="Q70" s="339">
        <f>VLOOKUP($D70,'[3]4.เขตปรับKและเกลี่ยเงินเพิ่มฯ'!$E$10:$AJ$104,26,FALSE)</f>
        <v>0</v>
      </c>
      <c r="R70" s="339">
        <f>VLOOKUP($D70,'[3]4.เขตปรับKและเกลี่ยเงินเพิ่มฯ'!$E$10:$AJ$104,23,FALSE)</f>
        <v>30003278.850000001</v>
      </c>
      <c r="T70" s="349">
        <v>32162429.690000001</v>
      </c>
      <c r="U70" s="350">
        <f t="shared" ref="U70:U100" si="6">P70-T70</f>
        <v>982430.6099999994</v>
      </c>
    </row>
    <row r="71" spans="1:21" ht="15" customHeight="1" outlineLevel="2">
      <c r="A71" s="337">
        <v>559</v>
      </c>
      <c r="B71" s="338" t="s">
        <v>340</v>
      </c>
      <c r="C71" s="338" t="s">
        <v>4</v>
      </c>
      <c r="D71" s="338" t="s">
        <v>273</v>
      </c>
      <c r="E71" s="338" t="s">
        <v>572</v>
      </c>
      <c r="F71" s="339">
        <f>VLOOKUP($D71,'[3]4.เขตปรับKและเกลี่ยเงินเพิ่มฯ'!$E$10:$AJ$104,5,FALSE)</f>
        <v>1.1499999999999999</v>
      </c>
      <c r="G71" s="339">
        <f>VLOOKUP($D71,'[3]4.เขตปรับKและเกลี่ยเงินเพิ่มฯ'!$E$10:$AJ$104,13,FALSE)</f>
        <v>64478859.25</v>
      </c>
      <c r="H71" s="339">
        <f>VLOOKUP($D71,'[3]4.เขตปรับKและเกลี่ยเงินเพิ่มฯ'!$E$10:$AJ$104,14,FALSE)</f>
        <v>11936697.699999999</v>
      </c>
      <c r="I71" s="339">
        <f>VLOOKUP($D71,'[3]4.เขตปรับKและเกลี่ยเงินเพิ่มฯ'!$E$10:$AJ$104,15,FALSE)+VLOOKUP($D71,'[3]4.เขตปรับKและเกลี่ยเงินเพิ่มฯ'!$E$10:$AJ$104,16,FALSE)+VLOOKUP($D71,'[3]4.เขตปรับKและเกลี่ยเงินเพิ่มฯ'!$E$10:$AJ$104,17,FALSE)</f>
        <v>28729212.460000001</v>
      </c>
      <c r="J71" s="339">
        <f>VLOOKUP($D71,'[3]4.เขตปรับKและเกลี่ยเงินเพิ่มฯ'!$E$10:$AJ$104,18,FALSE)</f>
        <v>105144769.41</v>
      </c>
      <c r="K71" s="339">
        <f>VLOOKUP($D71,'[3]4.เขตปรับKและเกลี่ยเงินเพิ่มฯ'!$E$10:$AJ$104,19,FALSE)</f>
        <v>48655954</v>
      </c>
      <c r="L71" s="339">
        <f>VLOOKUP($D71,'[3]4.เขตปรับKและเกลี่ยเงินเพิ่มฯ'!$E$10:$AJ$104,20,FALSE)</f>
        <v>56488815.409999996</v>
      </c>
      <c r="M71" s="339">
        <f>VLOOKUP($D71,'[3]4.เขตปรับKและเกลี่ยเงินเพิ่มฯ'!$E$10:$AJ$104,21,FALSE)</f>
        <v>0</v>
      </c>
      <c r="N71" s="339">
        <f>VLOOKUP($D71,'[3]4.เขตปรับKและเกลี่ยเงินเพิ่มฯ'!$E$10:$AJ$104,22,FALSE)</f>
        <v>56488815.409999996</v>
      </c>
      <c r="O71" s="339">
        <f>VLOOKUP($D71,'[3]4.เขตปรับKและเกลี่ยเงินเพิ่มฯ'!$E$10:$AJ$104,30,FALSE)</f>
        <v>0</v>
      </c>
      <c r="P71" s="339">
        <f>VLOOKUP($D71,'[3]4.เขตปรับKและเกลี่ยเงินเพิ่มฯ'!$E$10:$AJ$104,32,FALSE)</f>
        <v>56488815.409999996</v>
      </c>
      <c r="Q71" s="339">
        <f>VLOOKUP($D71,'[3]4.เขตปรับKและเกลี่ยเงินเพิ่มฯ'!$E$10:$AJ$104,26,FALSE)</f>
        <v>0</v>
      </c>
      <c r="R71" s="339">
        <f>VLOOKUP($D71,'[3]4.เขตปรับKและเกลี่ยเงินเพิ่มฯ'!$E$10:$AJ$104,23,FALSE)</f>
        <v>53269756.359999999</v>
      </c>
      <c r="T71" s="349">
        <v>57091584.649999999</v>
      </c>
      <c r="U71" s="350">
        <f t="shared" si="6"/>
        <v>-602769.24000000209</v>
      </c>
    </row>
    <row r="72" spans="1:21" ht="15" customHeight="1" outlineLevel="2">
      <c r="A72" s="337">
        <v>560</v>
      </c>
      <c r="B72" s="338" t="s">
        <v>340</v>
      </c>
      <c r="C72" s="338" t="s">
        <v>4</v>
      </c>
      <c r="D72" s="338" t="s">
        <v>275</v>
      </c>
      <c r="E72" s="338" t="s">
        <v>573</v>
      </c>
      <c r="F72" s="339">
        <f>VLOOKUP($D72,'[3]4.เขตปรับKและเกลี่ยเงินเพิ่มฯ'!$E$10:$AJ$104,5,FALSE)</f>
        <v>1.1499999999999999</v>
      </c>
      <c r="G72" s="339">
        <f>VLOOKUP($D72,'[3]4.เขตปรับKและเกลี่ยเงินเพิ่มฯ'!$E$10:$AJ$104,13,FALSE)</f>
        <v>49842537.509999998</v>
      </c>
      <c r="H72" s="339">
        <f>VLOOKUP($D72,'[3]4.เขตปรับKและเกลี่ยเงินเพิ่มฯ'!$E$10:$AJ$104,14,FALSE)</f>
        <v>9227137.5500000007</v>
      </c>
      <c r="I72" s="339">
        <f>VLOOKUP($D72,'[3]4.เขตปรับKและเกลี่ยเงินเพิ่มฯ'!$E$10:$AJ$104,15,FALSE)+VLOOKUP($D72,'[3]4.เขตปรับKและเกลี่ยเงินเพิ่มฯ'!$E$10:$AJ$104,16,FALSE)+VLOOKUP($D72,'[3]4.เขตปรับKและเกลี่ยเงินเพิ่มฯ'!$E$10:$AJ$104,17,FALSE)</f>
        <v>33553990.029999997</v>
      </c>
      <c r="J72" s="339">
        <f>VLOOKUP($D72,'[3]4.เขตปรับKและเกลี่ยเงินเพิ่มฯ'!$E$10:$AJ$104,18,FALSE)</f>
        <v>92623665.089999989</v>
      </c>
      <c r="K72" s="339">
        <f>VLOOKUP($D72,'[3]4.เขตปรับKและเกลี่ยเงินเพิ่มฯ'!$E$10:$AJ$104,19,FALSE)</f>
        <v>41699287</v>
      </c>
      <c r="L72" s="339">
        <f>VLOOKUP($D72,'[3]4.เขตปรับKและเกลี่ยเงินเพิ่มฯ'!$E$10:$AJ$104,20,FALSE)</f>
        <v>50924378.090000004</v>
      </c>
      <c r="M72" s="339">
        <f>VLOOKUP($D72,'[3]4.เขตปรับKและเกลี่ยเงินเพิ่มฯ'!$E$10:$AJ$104,21,FALSE)</f>
        <v>0</v>
      </c>
      <c r="N72" s="339">
        <f>VLOOKUP($D72,'[3]4.เขตปรับKและเกลี่ยเงินเพิ่มฯ'!$E$10:$AJ$104,22,FALSE)</f>
        <v>50924378.090000004</v>
      </c>
      <c r="O72" s="339">
        <f>VLOOKUP($D72,'[3]4.เขตปรับKและเกลี่ยเงินเพิ่มฯ'!$E$10:$AJ$104,30,FALSE)</f>
        <v>0</v>
      </c>
      <c r="P72" s="339">
        <f>VLOOKUP($D72,'[3]4.เขตปรับKและเกลี่ยเงินเพิ่มฯ'!$E$10:$AJ$104,32,FALSE)</f>
        <v>50924378.090000004</v>
      </c>
      <c r="Q72" s="339">
        <f>VLOOKUP($D72,'[3]4.เขตปรับKและเกลี่ยเงินเพิ่มฯ'!$E$10:$AJ$104,26,FALSE)</f>
        <v>0</v>
      </c>
      <c r="R72" s="339">
        <f>VLOOKUP($D72,'[3]4.เขตปรับKและเกลี่ยเงินเพิ่มฯ'!$E$10:$AJ$104,23,FALSE)</f>
        <v>43269404.670000002</v>
      </c>
      <c r="T72" s="349">
        <v>48655902.369999997</v>
      </c>
      <c r="U72" s="350">
        <f t="shared" si="6"/>
        <v>2268475.7200000063</v>
      </c>
    </row>
    <row r="73" spans="1:21" ht="15" customHeight="1" outlineLevel="2">
      <c r="A73" s="337">
        <v>561</v>
      </c>
      <c r="B73" s="338" t="s">
        <v>340</v>
      </c>
      <c r="C73" s="338" t="s">
        <v>4</v>
      </c>
      <c r="D73" s="338" t="s">
        <v>276</v>
      </c>
      <c r="E73" s="338" t="s">
        <v>574</v>
      </c>
      <c r="F73" s="339">
        <f>VLOOKUP($D73,'[3]4.เขตปรับKและเกลี่ยเงินเพิ่มฯ'!$E$10:$AJ$104,5,FALSE)</f>
        <v>1.25</v>
      </c>
      <c r="G73" s="339">
        <f>VLOOKUP($D73,'[3]4.เขตปรับKและเกลี่ยเงินเพิ่มฯ'!$E$10:$AJ$104,13,FALSE)</f>
        <v>48554517.350000001</v>
      </c>
      <c r="H73" s="339">
        <f>VLOOKUP($D73,'[3]4.เขตปรับKและเกลี่ยเงินเพิ่มฯ'!$E$10:$AJ$104,14,FALSE)</f>
        <v>8988691.8300000001</v>
      </c>
      <c r="I73" s="339">
        <f>VLOOKUP($D73,'[3]4.เขตปรับKและเกลี่ยเงินเพิ่มฯ'!$E$10:$AJ$104,15,FALSE)+VLOOKUP($D73,'[3]4.เขตปรับKและเกลี่ยเงินเพิ่มฯ'!$E$10:$AJ$104,16,FALSE)+VLOOKUP($D73,'[3]4.เขตปรับKและเกลี่ยเงินเพิ่มฯ'!$E$10:$AJ$104,17,FALSE)</f>
        <v>11777186.210000001</v>
      </c>
      <c r="J73" s="339">
        <f>VLOOKUP($D73,'[3]4.เขตปรับKและเกลี่ยเงินเพิ่มฯ'!$E$10:$AJ$104,18,FALSE)</f>
        <v>69320395.390000001</v>
      </c>
      <c r="K73" s="339">
        <f>VLOOKUP($D73,'[3]4.เขตปรับKและเกลี่ยเงินเพิ่มฯ'!$E$10:$AJ$104,19,FALSE)</f>
        <v>27103986</v>
      </c>
      <c r="L73" s="339">
        <f>VLOOKUP($D73,'[3]4.เขตปรับKและเกลี่ยเงินเพิ่มฯ'!$E$10:$AJ$104,20,FALSE)</f>
        <v>42216409.390000001</v>
      </c>
      <c r="M73" s="339">
        <f>VLOOKUP($D73,'[3]4.เขตปรับKและเกลี่ยเงินเพิ่มฯ'!$E$10:$AJ$104,21,FALSE)</f>
        <v>0</v>
      </c>
      <c r="N73" s="339">
        <f>VLOOKUP($D73,'[3]4.เขตปรับKและเกลี่ยเงินเพิ่มฯ'!$E$10:$AJ$104,22,FALSE)</f>
        <v>42216409.390000001</v>
      </c>
      <c r="O73" s="339">
        <f>VLOOKUP($D73,'[3]4.เขตปรับKและเกลี่ยเงินเพิ่มฯ'!$E$10:$AJ$104,30,FALSE)</f>
        <v>0</v>
      </c>
      <c r="P73" s="339">
        <f>VLOOKUP($D73,'[3]4.เขตปรับKและเกลี่ยเงินเพิ่มฯ'!$E$10:$AJ$104,32,FALSE)</f>
        <v>42216409.390000001</v>
      </c>
      <c r="Q73" s="339">
        <f>VLOOKUP($D73,'[3]4.เขตปรับKและเกลี่ยเงินเพิ่มฯ'!$E$10:$AJ$104,26,FALSE)</f>
        <v>0</v>
      </c>
      <c r="R73" s="339">
        <f>VLOOKUP($D73,'[3]4.เขตปรับKและเกลี่ยเงินเพิ่มฯ'!$E$10:$AJ$104,23,FALSE)</f>
        <v>39406797.130000003</v>
      </c>
      <c r="T73" s="349">
        <v>42640662.280000001</v>
      </c>
      <c r="U73" s="350">
        <f t="shared" si="6"/>
        <v>-424252.8900000006</v>
      </c>
    </row>
    <row r="74" spans="1:21" ht="15" customHeight="1" outlineLevel="2">
      <c r="A74" s="337">
        <v>562</v>
      </c>
      <c r="B74" s="338" t="s">
        <v>340</v>
      </c>
      <c r="C74" s="338" t="s">
        <v>4</v>
      </c>
      <c r="D74" s="338" t="s">
        <v>277</v>
      </c>
      <c r="E74" s="338" t="s">
        <v>575</v>
      </c>
      <c r="F74" s="339">
        <f>VLOOKUP($D74,'[3]4.เขตปรับKและเกลี่ยเงินเพิ่มฯ'!$E$10:$AJ$104,5,FALSE)</f>
        <v>1.35</v>
      </c>
      <c r="G74" s="339">
        <f>VLOOKUP($D74,'[3]4.เขตปรับKและเกลี่ยเงินเพิ่มฯ'!$E$10:$AJ$104,13,FALSE)</f>
        <v>16565370.449999999</v>
      </c>
      <c r="H74" s="339">
        <f>VLOOKUP($D74,'[3]4.เขตปรับKและเกลี่ยเงินเพิ่มฯ'!$E$10:$AJ$104,14,FALSE)</f>
        <v>3066676.77</v>
      </c>
      <c r="I74" s="339">
        <f>VLOOKUP($D74,'[3]4.เขตปรับKและเกลี่ยเงินเพิ่มฯ'!$E$10:$AJ$104,15,FALSE)+VLOOKUP($D74,'[3]4.เขตปรับKและเกลี่ยเงินเพิ่มฯ'!$E$10:$AJ$104,16,FALSE)+VLOOKUP($D74,'[3]4.เขตปรับKและเกลี่ยเงินเพิ่มฯ'!$E$10:$AJ$104,17,FALSE)</f>
        <v>4026132.16</v>
      </c>
      <c r="J74" s="339">
        <f>VLOOKUP($D74,'[3]4.เขตปรับKและเกลี่ยเงินเพิ่มฯ'!$E$10:$AJ$104,18,FALSE)</f>
        <v>23658179.379999995</v>
      </c>
      <c r="K74" s="339">
        <f>VLOOKUP($D74,'[3]4.เขตปรับKและเกลี่ยเงินเพิ่มฯ'!$E$10:$AJ$104,19,FALSE)</f>
        <v>12795292</v>
      </c>
      <c r="L74" s="339">
        <f>VLOOKUP($D74,'[3]4.เขตปรับKและเกลี่ยเงินเพิ่มฯ'!$E$10:$AJ$104,20,FALSE)</f>
        <v>10862887.380000001</v>
      </c>
      <c r="M74" s="339">
        <f>VLOOKUP($D74,'[3]4.เขตปรับKและเกลี่ยเงินเพิ่มฯ'!$E$10:$AJ$104,21,FALSE)</f>
        <v>3840846.39</v>
      </c>
      <c r="N74" s="339">
        <f>VLOOKUP($D74,'[3]4.เขตปรับKและเกลี่ยเงินเพิ่มฯ'!$E$10:$AJ$104,22,FALSE)</f>
        <v>14703733.77</v>
      </c>
      <c r="O74" s="339">
        <f>VLOOKUP($D74,'[3]4.เขตปรับKและเกลี่ยเงินเพิ่มฯ'!$E$10:$AJ$104,30,FALSE)</f>
        <v>0</v>
      </c>
      <c r="P74" s="339">
        <f>VLOOKUP($D74,'[3]4.เขตปรับKและเกลี่ยเงินเพิ่มฯ'!$E$10:$AJ$104,32,FALSE)</f>
        <v>14703733.77</v>
      </c>
      <c r="Q74" s="339">
        <f>VLOOKUP($D74,'[3]4.เขตปรับKและเกลี่ยเงินเพิ่มฯ'!$E$10:$AJ$104,26,FALSE)</f>
        <v>0</v>
      </c>
      <c r="R74" s="339">
        <f>VLOOKUP($D74,'[3]4.เขตปรับKและเกลี่ยเงินเพิ่มฯ'!$E$10:$AJ$104,23,FALSE)</f>
        <v>14703733.77</v>
      </c>
      <c r="T74" s="349">
        <v>14703733.77</v>
      </c>
      <c r="U74" s="350">
        <f t="shared" si="6"/>
        <v>0</v>
      </c>
    </row>
    <row r="75" spans="1:21" ht="15" customHeight="1" outlineLevel="2">
      <c r="A75" s="337">
        <v>563</v>
      </c>
      <c r="B75" s="338" t="s">
        <v>340</v>
      </c>
      <c r="C75" s="338" t="s">
        <v>4</v>
      </c>
      <c r="D75" s="338" t="s">
        <v>278</v>
      </c>
      <c r="E75" s="338" t="s">
        <v>576</v>
      </c>
      <c r="F75" s="339">
        <f>VLOOKUP($D75,'[3]4.เขตปรับKและเกลี่ยเงินเพิ่มฯ'!$E$10:$AJ$104,5,FALSE)</f>
        <v>1.1499999999999999</v>
      </c>
      <c r="G75" s="339">
        <f>VLOOKUP($D75,'[3]4.เขตปรับKและเกลี่ยเงินเพิ่มฯ'!$E$10:$AJ$104,13,FALSE)</f>
        <v>93440181.480000004</v>
      </c>
      <c r="H75" s="339">
        <f>VLOOKUP($D75,'[3]4.เขตปรับKและเกลี่ยเงินเพิ่มฯ'!$E$10:$AJ$104,14,FALSE)</f>
        <v>17298184.43</v>
      </c>
      <c r="I75" s="339">
        <f>VLOOKUP($D75,'[3]4.เขตปรับKและเกลี่ยเงินเพิ่มฯ'!$E$10:$AJ$104,15,FALSE)+VLOOKUP($D75,'[3]4.เขตปรับKและเกลี่ยเงินเพิ่มฯ'!$E$10:$AJ$104,16,FALSE)+VLOOKUP($D75,'[3]4.เขตปรับKและเกลี่ยเงินเพิ่มฯ'!$E$10:$AJ$104,17,FALSE)</f>
        <v>86593195.010000005</v>
      </c>
      <c r="J75" s="339">
        <f>VLOOKUP($D75,'[3]4.เขตปรับKและเกลี่ยเงินเพิ่มฯ'!$E$10:$AJ$104,18,FALSE)</f>
        <v>197331560.91999999</v>
      </c>
      <c r="K75" s="339">
        <f>VLOOKUP($D75,'[3]4.เขตปรับKและเกลี่ยเงินเพิ่มฯ'!$E$10:$AJ$104,19,FALSE)</f>
        <v>63743318</v>
      </c>
      <c r="L75" s="339">
        <f>VLOOKUP($D75,'[3]4.เขตปรับKและเกลี่ยเงินเพิ่มฯ'!$E$10:$AJ$104,20,FALSE)</f>
        <v>133588242.92</v>
      </c>
      <c r="M75" s="339">
        <f>VLOOKUP($D75,'[3]4.เขตปรับKและเกลี่ยเงินเพิ่มฯ'!$E$10:$AJ$104,21,FALSE)</f>
        <v>0</v>
      </c>
      <c r="N75" s="339">
        <f>VLOOKUP($D75,'[3]4.เขตปรับKและเกลี่ยเงินเพิ่มฯ'!$E$10:$AJ$104,22,FALSE)</f>
        <v>133588242.92</v>
      </c>
      <c r="O75" s="339">
        <f>VLOOKUP($D75,'[3]4.เขตปรับKและเกลี่ยเงินเพิ่มฯ'!$E$10:$AJ$104,30,FALSE)</f>
        <v>0</v>
      </c>
      <c r="P75" s="339">
        <f>VLOOKUP($D75,'[3]4.เขตปรับKและเกลี่ยเงินเพิ่มฯ'!$E$10:$AJ$104,32,FALSE)</f>
        <v>133588242.92</v>
      </c>
      <c r="Q75" s="339">
        <f>VLOOKUP($D75,'[3]4.เขตปรับKและเกลี่ยเงินเพิ่มฯ'!$E$10:$AJ$104,26,FALSE)</f>
        <v>0</v>
      </c>
      <c r="R75" s="339">
        <f>VLOOKUP($D75,'[3]4.เขตปรับKและเกลี่ยเงินเพิ่มฯ'!$E$10:$AJ$104,23,FALSE)</f>
        <v>127335043.78</v>
      </c>
      <c r="T75" s="349">
        <v>131301283.86</v>
      </c>
      <c r="U75" s="350">
        <f t="shared" si="6"/>
        <v>2286959.0600000024</v>
      </c>
    </row>
    <row r="76" spans="1:21" ht="15" customHeight="1" outlineLevel="2">
      <c r="A76" s="337">
        <v>564</v>
      </c>
      <c r="B76" s="338" t="s">
        <v>340</v>
      </c>
      <c r="C76" s="338" t="s">
        <v>4</v>
      </c>
      <c r="D76" s="338" t="s">
        <v>279</v>
      </c>
      <c r="E76" s="338" t="s">
        <v>577</v>
      </c>
      <c r="F76" s="339">
        <f>VLOOKUP($D76,'[3]4.เขตปรับKและเกลี่ยเงินเพิ่มฯ'!$E$10:$AJ$104,5,FALSE)</f>
        <v>1.25</v>
      </c>
      <c r="G76" s="339">
        <f>VLOOKUP($D76,'[3]4.เขตปรับKและเกลี่ยเงินเพิ่มฯ'!$E$10:$AJ$104,13,FALSE)</f>
        <v>41013238.789999999</v>
      </c>
      <c r="H76" s="339">
        <f>VLOOKUP($D76,'[3]4.เขตปรับKและเกลี่ยเงินเพิ่มฯ'!$E$10:$AJ$104,14,FALSE)</f>
        <v>7592606.9299999997</v>
      </c>
      <c r="I76" s="339">
        <f>VLOOKUP($D76,'[3]4.เขตปรับKและเกลี่ยเงินเพิ่มฯ'!$E$10:$AJ$104,15,FALSE)+VLOOKUP($D76,'[3]4.เขตปรับKและเกลี่ยเงินเพิ่มฯ'!$E$10:$AJ$104,16,FALSE)+VLOOKUP($D76,'[3]4.เขตปรับKและเกลี่ยเงินเพิ่มฯ'!$E$10:$AJ$104,17,FALSE)</f>
        <v>14202744.050000001</v>
      </c>
      <c r="J76" s="339">
        <f>VLOOKUP($D76,'[3]4.เขตปรับKและเกลี่ยเงินเพิ่มฯ'!$E$10:$AJ$104,18,FALSE)</f>
        <v>62808589.770000003</v>
      </c>
      <c r="K76" s="339">
        <f>VLOOKUP($D76,'[3]4.เขตปรับKและเกลี่ยเงินเพิ่มฯ'!$E$10:$AJ$104,19,FALSE)</f>
        <v>23167642</v>
      </c>
      <c r="L76" s="339">
        <f>VLOOKUP($D76,'[3]4.เขตปรับKและเกลี่ยเงินเพิ่มฯ'!$E$10:$AJ$104,20,FALSE)</f>
        <v>39640947.770000003</v>
      </c>
      <c r="M76" s="339">
        <f>VLOOKUP($D76,'[3]4.เขตปรับKและเกลี่ยเงินเพิ่มฯ'!$E$10:$AJ$104,21,FALSE)</f>
        <v>0</v>
      </c>
      <c r="N76" s="339">
        <f>VLOOKUP($D76,'[3]4.เขตปรับKและเกลี่ยเงินเพิ่มฯ'!$E$10:$AJ$104,22,FALSE)</f>
        <v>39640947.770000003</v>
      </c>
      <c r="O76" s="339">
        <f>VLOOKUP($D76,'[3]4.เขตปรับKและเกลี่ยเงินเพิ่มฯ'!$E$10:$AJ$104,30,FALSE)</f>
        <v>0</v>
      </c>
      <c r="P76" s="339">
        <f>VLOOKUP($D76,'[3]4.เขตปรับKและเกลี่ยเงินเพิ่มฯ'!$E$10:$AJ$104,32,FALSE)</f>
        <v>39640947.770000003</v>
      </c>
      <c r="Q76" s="339">
        <f>VLOOKUP($D76,'[3]4.เขตปรับKและเกลี่ยเงินเพิ่มฯ'!$E$10:$AJ$104,26,FALSE)</f>
        <v>0</v>
      </c>
      <c r="R76" s="339">
        <f>VLOOKUP($D76,'[3]4.เขตปรับKและเกลี่ยเงินเพิ่มฯ'!$E$10:$AJ$104,23,FALSE)</f>
        <v>38506298.07</v>
      </c>
      <c r="T76" s="349">
        <v>40318637.93</v>
      </c>
      <c r="U76" s="350">
        <f t="shared" si="6"/>
        <v>-677690.15999999642</v>
      </c>
    </row>
    <row r="77" spans="1:21" ht="15" customHeight="1" outlineLevel="2">
      <c r="A77" s="337">
        <v>565</v>
      </c>
      <c r="B77" s="338" t="s">
        <v>340</v>
      </c>
      <c r="C77" s="338" t="s">
        <v>4</v>
      </c>
      <c r="D77" s="338" t="s">
        <v>280</v>
      </c>
      <c r="E77" s="338" t="s">
        <v>578</v>
      </c>
      <c r="F77" s="339">
        <f>VLOOKUP($D77,'[3]4.เขตปรับKและเกลี่ยเงินเพิ่มฯ'!$E$10:$AJ$104,5,FALSE)</f>
        <v>1.1499999999999999</v>
      </c>
      <c r="G77" s="339">
        <f>VLOOKUP($D77,'[3]4.เขตปรับKและเกลี่ยเงินเพิ่มฯ'!$E$10:$AJ$104,13,FALSE)</f>
        <v>61973547.390000001</v>
      </c>
      <c r="H77" s="339">
        <f>VLOOKUP($D77,'[3]4.เขตปรับKและเกลี่ยเงินเพิ่มฯ'!$E$10:$AJ$104,14,FALSE)</f>
        <v>11472899.939999999</v>
      </c>
      <c r="I77" s="339">
        <f>VLOOKUP($D77,'[3]4.เขตปรับKและเกลี่ยเงินเพิ่มฯ'!$E$10:$AJ$104,15,FALSE)+VLOOKUP($D77,'[3]4.เขตปรับKและเกลี่ยเงินเพิ่มฯ'!$E$10:$AJ$104,16,FALSE)+VLOOKUP($D77,'[3]4.เขตปรับKและเกลี่ยเงินเพิ่มฯ'!$E$10:$AJ$104,17,FALSE)</f>
        <v>24929450.66</v>
      </c>
      <c r="J77" s="339">
        <f>VLOOKUP($D77,'[3]4.เขตปรับKและเกลี่ยเงินเพิ่มฯ'!$E$10:$AJ$104,18,FALSE)</f>
        <v>98375897.989999995</v>
      </c>
      <c r="K77" s="339">
        <f>VLOOKUP($D77,'[3]4.เขตปรับKและเกลี่ยเงินเพิ่มฯ'!$E$10:$AJ$104,19,FALSE)</f>
        <v>36267292</v>
      </c>
      <c r="L77" s="339">
        <f>VLOOKUP($D77,'[3]4.เขตปรับKและเกลี่ยเงินเพิ่มฯ'!$E$10:$AJ$104,20,FALSE)</f>
        <v>62108605.990000002</v>
      </c>
      <c r="M77" s="339">
        <f>VLOOKUP($D77,'[3]4.เขตปรับKและเกลี่ยเงินเพิ่มฯ'!$E$10:$AJ$104,21,FALSE)</f>
        <v>3395483.27</v>
      </c>
      <c r="N77" s="339">
        <f>VLOOKUP($D77,'[3]4.เขตปรับKและเกลี่ยเงินเพิ่มฯ'!$E$10:$AJ$104,22,FALSE)</f>
        <v>65504089.259999998</v>
      </c>
      <c r="O77" s="339">
        <f>VLOOKUP($D77,'[3]4.เขตปรับKและเกลี่ยเงินเพิ่มฯ'!$E$10:$AJ$104,30,FALSE)</f>
        <v>0</v>
      </c>
      <c r="P77" s="339">
        <f>VLOOKUP($D77,'[3]4.เขตปรับKและเกลี่ยเงินเพิ่มฯ'!$E$10:$AJ$104,32,FALSE)</f>
        <v>65504089.259999998</v>
      </c>
      <c r="Q77" s="339">
        <f>VLOOKUP($D77,'[3]4.เขตปรับKและเกลี่ยเงินเพิ่มฯ'!$E$10:$AJ$104,26,FALSE)</f>
        <v>0</v>
      </c>
      <c r="R77" s="339">
        <f>VLOOKUP($D77,'[3]4.เขตปรับKและเกลี่ยเงินเพิ่มฯ'!$E$10:$AJ$104,23,FALSE)</f>
        <v>65504089.259999998</v>
      </c>
      <c r="T77" s="349">
        <v>66769560.759999998</v>
      </c>
      <c r="U77" s="350">
        <f t="shared" si="6"/>
        <v>-1265471.5</v>
      </c>
    </row>
    <row r="78" spans="1:21" ht="15" customHeight="1" outlineLevel="2">
      <c r="A78" s="337">
        <v>566</v>
      </c>
      <c r="B78" s="338" t="s">
        <v>340</v>
      </c>
      <c r="C78" s="338" t="s">
        <v>4</v>
      </c>
      <c r="D78" s="338" t="s">
        <v>281</v>
      </c>
      <c r="E78" s="338" t="s">
        <v>579</v>
      </c>
      <c r="F78" s="339">
        <f>VLOOKUP($D78,'[3]4.เขตปรับKและเกลี่ยเงินเพิ่มฯ'!$E$10:$AJ$104,5,FALSE)</f>
        <v>1.1499999999999999</v>
      </c>
      <c r="G78" s="339">
        <f>VLOOKUP($D78,'[3]4.เขตปรับKและเกลี่ยเงินเพิ่มฯ'!$E$10:$AJ$104,13,FALSE)</f>
        <v>62226149.079999998</v>
      </c>
      <c r="H78" s="339">
        <f>VLOOKUP($D78,'[3]4.เขตปรับKและเกลี่ยเงินเพิ่มฯ'!$E$10:$AJ$104,14,FALSE)</f>
        <v>11519663.02</v>
      </c>
      <c r="I78" s="339">
        <f>VLOOKUP($D78,'[3]4.เขตปรับKและเกลี่ยเงินเพิ่มฯ'!$E$10:$AJ$104,15,FALSE)+VLOOKUP($D78,'[3]4.เขตปรับKและเกลี่ยเงินเพิ่มฯ'!$E$10:$AJ$104,16,FALSE)+VLOOKUP($D78,'[3]4.เขตปรับKและเกลี่ยเงินเพิ่มฯ'!$E$10:$AJ$104,17,FALSE)</f>
        <v>33988450.310000002</v>
      </c>
      <c r="J78" s="339">
        <f>VLOOKUP($D78,'[3]4.เขตปรับKและเกลี่ยเงินเพิ่มฯ'!$E$10:$AJ$104,18,FALSE)</f>
        <v>107734262.41</v>
      </c>
      <c r="K78" s="339">
        <f>VLOOKUP($D78,'[3]4.เขตปรับKและเกลี่ยเงินเพิ่มฯ'!$E$10:$AJ$104,19,FALSE)</f>
        <v>43380761</v>
      </c>
      <c r="L78" s="339">
        <f>VLOOKUP($D78,'[3]4.เขตปรับKและเกลี่ยเงินเพิ่มฯ'!$E$10:$AJ$104,20,FALSE)</f>
        <v>64353501.409999996</v>
      </c>
      <c r="M78" s="339">
        <f>VLOOKUP($D78,'[3]4.เขตปรับKและเกลี่ยเงินเพิ่มฯ'!$E$10:$AJ$104,21,FALSE)</f>
        <v>0</v>
      </c>
      <c r="N78" s="339">
        <f>VLOOKUP($D78,'[3]4.เขตปรับKและเกลี่ยเงินเพิ่มฯ'!$E$10:$AJ$104,22,FALSE)</f>
        <v>64353501.409999996</v>
      </c>
      <c r="O78" s="339">
        <f>VLOOKUP($D78,'[3]4.เขตปรับKและเกลี่ยเงินเพิ่มฯ'!$E$10:$AJ$104,30,FALSE)</f>
        <v>0</v>
      </c>
      <c r="P78" s="339">
        <f>VLOOKUP($D78,'[3]4.เขตปรับKและเกลี่ยเงินเพิ่มฯ'!$E$10:$AJ$104,32,FALSE)</f>
        <v>64353501.409999996</v>
      </c>
      <c r="Q78" s="339">
        <f>VLOOKUP($D78,'[3]4.เขตปรับKและเกลี่ยเงินเพิ่มฯ'!$E$10:$AJ$104,26,FALSE)</f>
        <v>0</v>
      </c>
      <c r="R78" s="339">
        <f>VLOOKUP($D78,'[3]4.เขตปรับKและเกลี่ยเงินเพิ่มฯ'!$E$10:$AJ$104,23,FALSE)</f>
        <v>61501233.649999999</v>
      </c>
      <c r="T78" s="349">
        <v>62388357.869999997</v>
      </c>
      <c r="U78" s="350">
        <f t="shared" si="6"/>
        <v>1965143.5399999991</v>
      </c>
    </row>
    <row r="79" spans="1:21" ht="15" customHeight="1" outlineLevel="2">
      <c r="A79" s="337">
        <v>567</v>
      </c>
      <c r="B79" s="338" t="s">
        <v>340</v>
      </c>
      <c r="C79" s="338" t="s">
        <v>4</v>
      </c>
      <c r="D79" s="338" t="s">
        <v>282</v>
      </c>
      <c r="E79" s="338" t="s">
        <v>580</v>
      </c>
      <c r="F79" s="339">
        <f>VLOOKUP($D79,'[3]4.เขตปรับKและเกลี่ยเงินเพิ่มฯ'!$E$10:$AJ$104,5,FALSE)</f>
        <v>1.3</v>
      </c>
      <c r="G79" s="339">
        <f>VLOOKUP($D79,'[3]4.เขตปรับKและเกลี่ยเงินเพิ่มฯ'!$E$10:$AJ$104,13,FALSE)</f>
        <v>36367189.719999999</v>
      </c>
      <c r="H79" s="339">
        <f>VLOOKUP($D79,'[3]4.เขตปรับKและเกลี่ยเงินเพิ่มฯ'!$E$10:$AJ$104,14,FALSE)</f>
        <v>6732503.5700000003</v>
      </c>
      <c r="I79" s="339">
        <f>VLOOKUP($D79,'[3]4.เขตปรับKและเกลี่ยเงินเพิ่มฯ'!$E$10:$AJ$104,15,FALSE)+VLOOKUP($D79,'[3]4.เขตปรับKและเกลี่ยเงินเพิ่มฯ'!$E$10:$AJ$104,16,FALSE)+VLOOKUP($D79,'[3]4.เขตปรับKและเกลี่ยเงินเพิ่มฯ'!$E$10:$AJ$104,17,FALSE)</f>
        <v>13933567.810000001</v>
      </c>
      <c r="J79" s="339">
        <f>VLOOKUP($D79,'[3]4.เขตปรับKและเกลี่ยเงินเพิ่มฯ'!$E$10:$AJ$104,18,FALSE)</f>
        <v>57033261.100000001</v>
      </c>
      <c r="K79" s="339">
        <f>VLOOKUP($D79,'[3]4.เขตปรับKและเกลี่ยเงินเพิ่มฯ'!$E$10:$AJ$104,19,FALSE)</f>
        <v>19908589</v>
      </c>
      <c r="L79" s="339">
        <f>VLOOKUP($D79,'[3]4.เขตปรับKและเกลี่ยเงินเพิ่มฯ'!$E$10:$AJ$104,20,FALSE)</f>
        <v>37124672.100000001</v>
      </c>
      <c r="M79" s="339">
        <f>VLOOKUP($D79,'[3]4.เขตปรับKและเกลี่ยเงินเพิ่มฯ'!$E$10:$AJ$104,21,FALSE)</f>
        <v>0</v>
      </c>
      <c r="N79" s="339">
        <f>VLOOKUP($D79,'[3]4.เขตปรับKและเกลี่ยเงินเพิ่มฯ'!$E$10:$AJ$104,22,FALSE)</f>
        <v>37124672.100000001</v>
      </c>
      <c r="O79" s="339">
        <f>VLOOKUP($D79,'[3]4.เขตปรับKและเกลี่ยเงินเพิ่มฯ'!$E$10:$AJ$104,30,FALSE)</f>
        <v>0</v>
      </c>
      <c r="P79" s="339">
        <f>VLOOKUP($D79,'[3]4.เขตปรับKและเกลี่ยเงินเพิ่มฯ'!$E$10:$AJ$104,32,FALSE)</f>
        <v>37124672.100000001</v>
      </c>
      <c r="Q79" s="339">
        <f>VLOOKUP($D79,'[3]4.เขตปรับKและเกลี่ยเงินเพิ่มฯ'!$E$10:$AJ$104,26,FALSE)</f>
        <v>0</v>
      </c>
      <c r="R79" s="339">
        <f>VLOOKUP($D79,'[3]4.เขตปรับKและเกลี่ยเงินเพิ่มฯ'!$E$10:$AJ$104,23,FALSE)</f>
        <v>35976824.07</v>
      </c>
      <c r="T79" s="349">
        <v>35976824.07</v>
      </c>
      <c r="U79" s="350">
        <f t="shared" si="6"/>
        <v>1147848.0300000012</v>
      </c>
    </row>
    <row r="80" spans="1:21" ht="15" customHeight="1" outlineLevel="2">
      <c r="A80" s="337">
        <v>568</v>
      </c>
      <c r="B80" s="338" t="s">
        <v>340</v>
      </c>
      <c r="C80" s="338" t="s">
        <v>4</v>
      </c>
      <c r="D80" s="338" t="s">
        <v>283</v>
      </c>
      <c r="E80" s="338" t="s">
        <v>581</v>
      </c>
      <c r="F80" s="339">
        <f>VLOOKUP($D80,'[3]4.เขตปรับKและเกลี่ยเงินเพิ่มฯ'!$E$10:$AJ$104,5,FALSE)</f>
        <v>1.35</v>
      </c>
      <c r="G80" s="339">
        <f>VLOOKUP($D80,'[3]4.เขตปรับKและเกลี่ยเงินเพิ่มฯ'!$E$10:$AJ$104,13,FALSE)</f>
        <v>26224196.559999999</v>
      </c>
      <c r="H80" s="339">
        <f>VLOOKUP($D80,'[3]4.เขตปรับKและเกลี่ยเงินเพิ่มฯ'!$E$10:$AJ$104,14,FALSE)</f>
        <v>4854774.2699999996</v>
      </c>
      <c r="I80" s="339">
        <f>VLOOKUP($D80,'[3]4.เขตปรับKและเกลี่ยเงินเพิ่มฯ'!$E$10:$AJ$104,15,FALSE)+VLOOKUP($D80,'[3]4.เขตปรับKและเกลี่ยเงินเพิ่มฯ'!$E$10:$AJ$104,16,FALSE)+VLOOKUP($D80,'[3]4.เขตปรับKและเกลี่ยเงินเพิ่มฯ'!$E$10:$AJ$104,17,FALSE)</f>
        <v>11330555.050000001</v>
      </c>
      <c r="J80" s="339">
        <f>VLOOKUP($D80,'[3]4.เขตปรับKและเกลี่ยเงินเพิ่มฯ'!$E$10:$AJ$104,18,FALSE)</f>
        <v>42409525.880000003</v>
      </c>
      <c r="K80" s="339">
        <f>VLOOKUP($D80,'[3]4.เขตปรับKและเกลี่ยเงินเพิ่มฯ'!$E$10:$AJ$104,19,FALSE)</f>
        <v>17728161</v>
      </c>
      <c r="L80" s="339">
        <f>VLOOKUP($D80,'[3]4.เขตปรับKและเกลี่ยเงินเพิ่มฯ'!$E$10:$AJ$104,20,FALSE)</f>
        <v>24681364.879999999</v>
      </c>
      <c r="M80" s="339">
        <f>VLOOKUP($D80,'[3]4.เขตปรับKและเกลี่ยเงินเพิ่มฯ'!$E$10:$AJ$104,21,FALSE)</f>
        <v>0</v>
      </c>
      <c r="N80" s="339">
        <f>VLOOKUP($D80,'[3]4.เขตปรับKและเกลี่ยเงินเพิ่มฯ'!$E$10:$AJ$104,22,FALSE)</f>
        <v>24681364.879999999</v>
      </c>
      <c r="O80" s="339">
        <f>VLOOKUP($D80,'[3]4.เขตปรับKและเกลี่ยเงินเพิ่มฯ'!$E$10:$AJ$104,30,FALSE)</f>
        <v>0</v>
      </c>
      <c r="P80" s="339">
        <f>VLOOKUP($D80,'[3]4.เขตปรับKและเกลี่ยเงินเพิ่มฯ'!$E$10:$AJ$104,32,FALSE)</f>
        <v>24681364.879999999</v>
      </c>
      <c r="Q80" s="339">
        <f>VLOOKUP($D80,'[3]4.เขตปรับKและเกลี่ยเงินเพิ่มฯ'!$E$10:$AJ$104,26,FALSE)</f>
        <v>0</v>
      </c>
      <c r="R80" s="339">
        <f>VLOOKUP($D80,'[3]4.เขตปรับKและเกลี่ยเงินเพิ่มฯ'!$E$10:$AJ$104,23,FALSE)</f>
        <v>22673572.59</v>
      </c>
      <c r="T80" s="349">
        <v>22673572.59</v>
      </c>
      <c r="U80" s="350">
        <f t="shared" si="6"/>
        <v>2007792.2899999991</v>
      </c>
    </row>
    <row r="81" spans="1:21" ht="15" customHeight="1" outlineLevel="2">
      <c r="A81" s="337">
        <v>569</v>
      </c>
      <c r="B81" s="338" t="s">
        <v>340</v>
      </c>
      <c r="C81" s="338" t="s">
        <v>4</v>
      </c>
      <c r="D81" s="338" t="s">
        <v>284</v>
      </c>
      <c r="E81" s="338" t="s">
        <v>582</v>
      </c>
      <c r="F81" s="339">
        <f>VLOOKUP($D81,'[3]4.เขตปรับKและเกลี่ยเงินเพิ่มฯ'!$E$10:$AJ$104,5,FALSE)</f>
        <v>1.3</v>
      </c>
      <c r="G81" s="339">
        <f>VLOOKUP($D81,'[3]4.เขตปรับKและเกลี่ยเงินเพิ่มฯ'!$E$10:$AJ$104,13,FALSE)</f>
        <v>34699852.909999996</v>
      </c>
      <c r="H81" s="339">
        <f>VLOOKUP($D81,'[3]4.เขตปรับKและเกลี่ยเงินเพิ่มฯ'!$E$10:$AJ$104,14,FALSE)</f>
        <v>6423836.5800000001</v>
      </c>
      <c r="I81" s="339">
        <f>VLOOKUP($D81,'[3]4.เขตปรับKและเกลี่ยเงินเพิ่มฯ'!$E$10:$AJ$104,15,FALSE)+VLOOKUP($D81,'[3]4.เขตปรับKและเกลี่ยเงินเพิ่มฯ'!$E$10:$AJ$104,16,FALSE)+VLOOKUP($D81,'[3]4.เขตปรับKและเกลี่ยเงินเพิ่มฯ'!$E$10:$AJ$104,17,FALSE)</f>
        <v>15538795.07</v>
      </c>
      <c r="J81" s="339">
        <f>VLOOKUP($D81,'[3]4.เขตปรับKและเกลี่ยเงินเพิ่มฯ'!$E$10:$AJ$104,18,FALSE)</f>
        <v>56662484.559999995</v>
      </c>
      <c r="K81" s="339">
        <f>VLOOKUP($D81,'[3]4.เขตปรับKและเกลี่ยเงินเพิ่มฯ'!$E$10:$AJ$104,19,FALSE)</f>
        <v>26820033</v>
      </c>
      <c r="L81" s="339">
        <f>VLOOKUP($D81,'[3]4.เขตปรับKและเกลี่ยเงินเพิ่มฯ'!$E$10:$AJ$104,20,FALSE)</f>
        <v>29842451.559999999</v>
      </c>
      <c r="M81" s="339">
        <f>VLOOKUP($D81,'[3]4.เขตปรับKและเกลี่ยเงินเพิ่มฯ'!$E$10:$AJ$104,21,FALSE)</f>
        <v>923455.45</v>
      </c>
      <c r="N81" s="339">
        <f>VLOOKUP($D81,'[3]4.เขตปรับKและเกลี่ยเงินเพิ่มฯ'!$E$10:$AJ$104,22,FALSE)</f>
        <v>30765907.010000002</v>
      </c>
      <c r="O81" s="339">
        <f>VLOOKUP($D81,'[3]4.เขตปรับKและเกลี่ยเงินเพิ่มฯ'!$E$10:$AJ$104,30,FALSE)</f>
        <v>0</v>
      </c>
      <c r="P81" s="339">
        <f>VLOOKUP($D81,'[3]4.เขตปรับKและเกลี่ยเงินเพิ่มฯ'!$E$10:$AJ$104,32,FALSE)</f>
        <v>30765907.010000002</v>
      </c>
      <c r="Q81" s="339">
        <f>VLOOKUP($D81,'[3]4.เขตปรับKและเกลี่ยเงินเพิ่มฯ'!$E$10:$AJ$104,26,FALSE)</f>
        <v>0</v>
      </c>
      <c r="R81" s="339">
        <f>VLOOKUP($D81,'[3]4.เขตปรับKและเกลี่ยเงินเพิ่มฯ'!$E$10:$AJ$104,23,FALSE)</f>
        <v>30765907.010000002</v>
      </c>
      <c r="T81" s="349">
        <v>30765907.010000002</v>
      </c>
      <c r="U81" s="350">
        <f t="shared" si="6"/>
        <v>0</v>
      </c>
    </row>
    <row r="82" spans="1:21" ht="15" customHeight="1" outlineLevel="2">
      <c r="A82" s="337">
        <v>570</v>
      </c>
      <c r="B82" s="338" t="s">
        <v>340</v>
      </c>
      <c r="C82" s="338" t="s">
        <v>4</v>
      </c>
      <c r="D82" s="338" t="s">
        <v>285</v>
      </c>
      <c r="E82" s="338" t="s">
        <v>583</v>
      </c>
      <c r="F82" s="339">
        <f>VLOOKUP($D82,'[3]4.เขตปรับKและเกลี่ยเงินเพิ่มฯ'!$E$10:$AJ$104,5,FALSE)</f>
        <v>1.25</v>
      </c>
      <c r="G82" s="339">
        <f>VLOOKUP($D82,'[3]4.เขตปรับKและเกลี่ยเงินเพิ่มฯ'!$E$10:$AJ$104,13,FALSE)</f>
        <v>43646922</v>
      </c>
      <c r="H82" s="339">
        <f>VLOOKUP($D82,'[3]4.เขตปรับKและเกลี่ยเงินเพิ่มฯ'!$E$10:$AJ$104,14,FALSE)</f>
        <v>8080169.5300000003</v>
      </c>
      <c r="I82" s="339">
        <f>VLOOKUP($D82,'[3]4.เขตปรับKและเกลี่ยเงินเพิ่มฯ'!$E$10:$AJ$104,15,FALSE)+VLOOKUP($D82,'[3]4.เขตปรับKและเกลี่ยเงินเพิ่มฯ'!$E$10:$AJ$104,16,FALSE)+VLOOKUP($D82,'[3]4.เขตปรับKและเกลี่ยเงินเพิ่มฯ'!$E$10:$AJ$104,17,FALSE)</f>
        <v>10940003.040000001</v>
      </c>
      <c r="J82" s="339">
        <f>VLOOKUP($D82,'[3]4.เขตปรับKและเกลี่ยเงินเพิ่มฯ'!$E$10:$AJ$104,18,FALSE)</f>
        <v>62667094.57</v>
      </c>
      <c r="K82" s="339">
        <f>VLOOKUP($D82,'[3]4.เขตปรับKและเกลี่ยเงินเพิ่มฯ'!$E$10:$AJ$104,19,FALSE)</f>
        <v>22386395</v>
      </c>
      <c r="L82" s="339">
        <f>VLOOKUP($D82,'[3]4.เขตปรับKและเกลี่ยเงินเพิ่มฯ'!$E$10:$AJ$104,20,FALSE)</f>
        <v>40280699.57</v>
      </c>
      <c r="M82" s="339">
        <f>VLOOKUP($D82,'[3]4.เขตปรับKและเกลี่ยเงินเพิ่มฯ'!$E$10:$AJ$104,21,FALSE)</f>
        <v>0</v>
      </c>
      <c r="N82" s="339">
        <f>VLOOKUP($D82,'[3]4.เขตปรับKและเกลี่ยเงินเพิ่มฯ'!$E$10:$AJ$104,22,FALSE)</f>
        <v>40280699.57</v>
      </c>
      <c r="O82" s="339">
        <f>VLOOKUP($D82,'[3]4.เขตปรับKและเกลี่ยเงินเพิ่มฯ'!$E$10:$AJ$104,30,FALSE)</f>
        <v>0</v>
      </c>
      <c r="P82" s="339">
        <f>VLOOKUP($D82,'[3]4.เขตปรับKและเกลี่ยเงินเพิ่มฯ'!$E$10:$AJ$104,32,FALSE)</f>
        <v>40280699.57</v>
      </c>
      <c r="Q82" s="339">
        <f>VLOOKUP($D82,'[3]4.เขตปรับKและเกลี่ยเงินเพิ่มฯ'!$E$10:$AJ$104,26,FALSE)</f>
        <v>0</v>
      </c>
      <c r="R82" s="339">
        <f>VLOOKUP($D82,'[3]4.เขตปรับKและเกลี่ยเงินเพิ่มฯ'!$E$10:$AJ$104,23,FALSE)</f>
        <v>40080622.590000004</v>
      </c>
      <c r="T82" s="349">
        <v>42027743.5</v>
      </c>
      <c r="U82" s="350">
        <f t="shared" si="6"/>
        <v>-1747043.9299999997</v>
      </c>
    </row>
    <row r="83" spans="1:21" ht="15" customHeight="1" outlineLevel="2">
      <c r="A83" s="337">
        <v>571</v>
      </c>
      <c r="B83" s="338" t="s">
        <v>340</v>
      </c>
      <c r="C83" s="338" t="s">
        <v>4</v>
      </c>
      <c r="D83" s="338" t="s">
        <v>286</v>
      </c>
      <c r="E83" s="338" t="s">
        <v>584</v>
      </c>
      <c r="F83" s="339">
        <f>VLOOKUP($D83,'[3]4.เขตปรับKและเกลี่ยเงินเพิ่มฯ'!$E$10:$AJ$104,5,FALSE)</f>
        <v>1.3</v>
      </c>
      <c r="G83" s="339">
        <f>VLOOKUP($D83,'[3]4.เขตปรับKและเกลี่ยเงินเพิ่มฯ'!$E$10:$AJ$104,13,FALSE)</f>
        <v>38411358.549999997</v>
      </c>
      <c r="H83" s="339">
        <f>VLOOKUP($D83,'[3]4.เขตปรับKและเกลี่ยเงินเพิ่มฯ'!$E$10:$AJ$104,14,FALSE)</f>
        <v>7110931.8700000001</v>
      </c>
      <c r="I83" s="339">
        <f>VLOOKUP($D83,'[3]4.เขตปรับKและเกลี่ยเงินเพิ่มฯ'!$E$10:$AJ$104,15,FALSE)+VLOOKUP($D83,'[3]4.เขตปรับKและเกลี่ยเงินเพิ่มฯ'!$E$10:$AJ$104,16,FALSE)+VLOOKUP($D83,'[3]4.เขตปรับKและเกลี่ยเงินเพิ่มฯ'!$E$10:$AJ$104,17,FALSE)</f>
        <v>13282509.68</v>
      </c>
      <c r="J83" s="339">
        <f>VLOOKUP($D83,'[3]4.เขตปรับKและเกลี่ยเงินเพิ่มฯ'!$E$10:$AJ$104,18,FALSE)</f>
        <v>58804800.100000001</v>
      </c>
      <c r="K83" s="339">
        <f>VLOOKUP($D83,'[3]4.เขตปรับKและเกลี่ยเงินเพิ่มฯ'!$E$10:$AJ$104,19,FALSE)</f>
        <v>19390584</v>
      </c>
      <c r="L83" s="339">
        <f>VLOOKUP($D83,'[3]4.เขตปรับKและเกลี่ยเงินเพิ่มฯ'!$E$10:$AJ$104,20,FALSE)</f>
        <v>39414216.100000001</v>
      </c>
      <c r="M83" s="339">
        <f>VLOOKUP($D83,'[3]4.เขตปรับKและเกลี่ยเงินเพิ่มฯ'!$E$10:$AJ$104,21,FALSE)</f>
        <v>467190.07</v>
      </c>
      <c r="N83" s="339">
        <f>VLOOKUP($D83,'[3]4.เขตปรับKและเกลี่ยเงินเพิ่มฯ'!$E$10:$AJ$104,22,FALSE)</f>
        <v>39881406.170000002</v>
      </c>
      <c r="O83" s="339">
        <f>VLOOKUP($D83,'[3]4.เขตปรับKและเกลี่ยเงินเพิ่มฯ'!$E$10:$AJ$104,30,FALSE)</f>
        <v>0</v>
      </c>
      <c r="P83" s="339">
        <f>VLOOKUP($D83,'[3]4.เขตปรับKและเกลี่ยเงินเพิ่มฯ'!$E$10:$AJ$104,32,FALSE)</f>
        <v>39881406.170000002</v>
      </c>
      <c r="Q83" s="339">
        <f>VLOOKUP($D83,'[3]4.เขตปรับKและเกลี่ยเงินเพิ่มฯ'!$E$10:$AJ$104,26,FALSE)</f>
        <v>0</v>
      </c>
      <c r="R83" s="339">
        <f>VLOOKUP($D83,'[3]4.เขตปรับKและเกลี่ยเงินเพิ่มฯ'!$E$10:$AJ$104,23,FALSE)</f>
        <v>39881406.170000002</v>
      </c>
      <c r="T83" s="349">
        <v>40651677.109999999</v>
      </c>
      <c r="U83" s="350">
        <f t="shared" si="6"/>
        <v>-770270.93999999762</v>
      </c>
    </row>
    <row r="84" spans="1:21" ht="15" customHeight="1" outlineLevel="2">
      <c r="A84" s="337">
        <v>572</v>
      </c>
      <c r="B84" s="338" t="s">
        <v>340</v>
      </c>
      <c r="C84" s="338" t="s">
        <v>4</v>
      </c>
      <c r="D84" s="338" t="s">
        <v>287</v>
      </c>
      <c r="E84" s="338" t="s">
        <v>585</v>
      </c>
      <c r="F84" s="339">
        <f>VLOOKUP($D84,'[3]4.เขตปรับKและเกลี่ยเงินเพิ่มฯ'!$E$10:$AJ$104,5,FALSE)</f>
        <v>1.1499999999999999</v>
      </c>
      <c r="G84" s="339">
        <f>VLOOKUP($D84,'[3]4.เขตปรับKและเกลี่ยเงินเพิ่มฯ'!$E$10:$AJ$104,13,FALSE)</f>
        <v>109929522.95999999</v>
      </c>
      <c r="H84" s="339">
        <f>VLOOKUP($D84,'[3]4.เขตปรับKและเกลี่ยเงินเพิ่มฯ'!$E$10:$AJ$104,14,FALSE)</f>
        <v>20350786.280000001</v>
      </c>
      <c r="I84" s="339">
        <f>VLOOKUP($D84,'[3]4.เขตปรับKและเกลี่ยเงินเพิ่มฯ'!$E$10:$AJ$104,15,FALSE)+VLOOKUP($D84,'[3]4.เขตปรับKและเกลี่ยเงินเพิ่มฯ'!$E$10:$AJ$104,16,FALSE)+VLOOKUP($D84,'[3]4.เขตปรับKและเกลี่ยเงินเพิ่มฯ'!$E$10:$AJ$104,17,FALSE)</f>
        <v>108191848.38000001</v>
      </c>
      <c r="J84" s="339">
        <f>VLOOKUP($D84,'[3]4.เขตปรับKและเกลี่ยเงินเพิ่มฯ'!$E$10:$AJ$104,18,FALSE)</f>
        <v>238472157.62</v>
      </c>
      <c r="K84" s="339">
        <f>VLOOKUP($D84,'[3]4.เขตปรับKและเกลี่ยเงินเพิ่มฯ'!$E$10:$AJ$104,19,FALSE)</f>
        <v>92408989</v>
      </c>
      <c r="L84" s="339">
        <f>VLOOKUP($D84,'[3]4.เขตปรับKและเกลี่ยเงินเพิ่มฯ'!$E$10:$AJ$104,20,FALSE)</f>
        <v>146063168.62</v>
      </c>
      <c r="M84" s="339">
        <f>VLOOKUP($D84,'[3]4.เขตปรับKและเกลี่ยเงินเพิ่มฯ'!$E$10:$AJ$104,21,FALSE)</f>
        <v>29086965.239999998</v>
      </c>
      <c r="N84" s="339">
        <f>VLOOKUP($D84,'[3]4.เขตปรับKและเกลี่ยเงินเพิ่มฯ'!$E$10:$AJ$104,22,FALSE)</f>
        <v>175150133.86000001</v>
      </c>
      <c r="O84" s="339">
        <f>VLOOKUP($D84,'[3]4.เขตปรับKและเกลี่ยเงินเพิ่มฯ'!$E$10:$AJ$104,30,FALSE)</f>
        <v>0</v>
      </c>
      <c r="P84" s="339">
        <f>VLOOKUP($D84,'[3]4.เขตปรับKและเกลี่ยเงินเพิ่มฯ'!$E$10:$AJ$104,32,FALSE)</f>
        <v>175150133.86000001</v>
      </c>
      <c r="Q84" s="339">
        <f>VLOOKUP($D84,'[3]4.เขตปรับKและเกลี่ยเงินเพิ่มฯ'!$E$10:$AJ$104,26,FALSE)</f>
        <v>0</v>
      </c>
      <c r="R84" s="339">
        <f>VLOOKUP($D84,'[3]4.เขตปรับKและเกลี่ยเงินเพิ่มฯ'!$E$10:$AJ$104,23,FALSE)</f>
        <v>175150133.86000001</v>
      </c>
      <c r="T84" s="349">
        <v>175150133.86000001</v>
      </c>
      <c r="U84" s="350">
        <f t="shared" si="6"/>
        <v>0</v>
      </c>
    </row>
    <row r="85" spans="1:21" ht="15" customHeight="1" outlineLevel="2">
      <c r="A85" s="337">
        <v>573</v>
      </c>
      <c r="B85" s="338" t="s">
        <v>340</v>
      </c>
      <c r="C85" s="338" t="s">
        <v>4</v>
      </c>
      <c r="D85" s="338" t="s">
        <v>289</v>
      </c>
      <c r="E85" s="338" t="s">
        <v>586</v>
      </c>
      <c r="F85" s="339">
        <f>VLOOKUP($D85,'[3]4.เขตปรับKและเกลี่ยเงินเพิ่มฯ'!$E$10:$AJ$104,5,FALSE)</f>
        <v>1.3</v>
      </c>
      <c r="G85" s="339">
        <f>VLOOKUP($D85,'[3]4.เขตปรับKและเกลี่ยเงินเพิ่มฯ'!$E$10:$AJ$104,13,FALSE)</f>
        <v>38829931.979999997</v>
      </c>
      <c r="H85" s="339">
        <f>VLOOKUP($D85,'[3]4.เขตปรับKและเกลี่ยเงินเพิ่มฯ'!$E$10:$AJ$104,14,FALSE)</f>
        <v>7188420.5999999996</v>
      </c>
      <c r="I85" s="339">
        <f>VLOOKUP($D85,'[3]4.เขตปรับKและเกลี่ยเงินเพิ่มฯ'!$E$10:$AJ$104,15,FALSE)+VLOOKUP($D85,'[3]4.เขตปรับKและเกลี่ยเงินเพิ่มฯ'!$E$10:$AJ$104,16,FALSE)+VLOOKUP($D85,'[3]4.เขตปรับKและเกลี่ยเงินเพิ่มฯ'!$E$10:$AJ$104,17,FALSE)</f>
        <v>8597333.3399999999</v>
      </c>
      <c r="J85" s="339">
        <f>VLOOKUP($D85,'[3]4.เขตปรับKและเกลี่ยเงินเพิ่มฯ'!$E$10:$AJ$104,18,FALSE)</f>
        <v>54615685.919999994</v>
      </c>
      <c r="K85" s="339">
        <f>VLOOKUP($D85,'[3]4.เขตปรับKและเกลี่ยเงินเพิ่มฯ'!$E$10:$AJ$104,19,FALSE)</f>
        <v>18628400</v>
      </c>
      <c r="L85" s="339">
        <f>VLOOKUP($D85,'[3]4.เขตปรับKและเกลี่ยเงินเพิ่มฯ'!$E$10:$AJ$104,20,FALSE)</f>
        <v>35987285.920000002</v>
      </c>
      <c r="M85" s="339">
        <f>VLOOKUP($D85,'[3]4.เขตปรับKและเกลี่ยเงินเพิ่มฯ'!$E$10:$AJ$104,21,FALSE)</f>
        <v>0</v>
      </c>
      <c r="N85" s="339">
        <f>VLOOKUP($D85,'[3]4.เขตปรับKและเกลี่ยเงินเพิ่มฯ'!$E$10:$AJ$104,22,FALSE)</f>
        <v>35987285.920000002</v>
      </c>
      <c r="O85" s="339">
        <f>VLOOKUP($D85,'[3]4.เขตปรับKและเกลี่ยเงินเพิ่มฯ'!$E$10:$AJ$104,30,FALSE)</f>
        <v>0</v>
      </c>
      <c r="P85" s="339">
        <f>VLOOKUP($D85,'[3]4.เขตปรับKและเกลี่ยเงินเพิ่มฯ'!$E$10:$AJ$104,32,FALSE)</f>
        <v>35987285.920000002</v>
      </c>
      <c r="Q85" s="339">
        <f>VLOOKUP($D85,'[3]4.เขตปรับKและเกลี่ยเงินเพิ่มฯ'!$E$10:$AJ$104,26,FALSE)</f>
        <v>0</v>
      </c>
      <c r="R85" s="339">
        <f>VLOOKUP($D85,'[3]4.เขตปรับKและเกลี่ยเงินเพิ่มฯ'!$E$10:$AJ$104,23,FALSE)</f>
        <v>34357827.020000003</v>
      </c>
      <c r="T85" s="349">
        <v>35995827.030000001</v>
      </c>
      <c r="U85" s="350">
        <f t="shared" si="6"/>
        <v>-8541.109999999404</v>
      </c>
    </row>
    <row r="86" spans="1:21" ht="15" customHeight="1" outlineLevel="1">
      <c r="A86" s="340"/>
      <c r="B86" s="341"/>
      <c r="C86" s="342" t="s">
        <v>587</v>
      </c>
      <c r="D86" s="341"/>
      <c r="E86" s="341"/>
      <c r="F86" s="343"/>
      <c r="G86" s="343">
        <f t="shared" ref="G86:R86" si="7">SUBTOTAL(9,G68:G85)</f>
        <v>976414817.94000006</v>
      </c>
      <c r="H86" s="343">
        <f t="shared" si="7"/>
        <v>180759533.41999999</v>
      </c>
      <c r="I86" s="343">
        <f t="shared" si="7"/>
        <v>975743475.58999968</v>
      </c>
      <c r="J86" s="343">
        <f t="shared" si="7"/>
        <v>2132917826.9500003</v>
      </c>
      <c r="K86" s="343">
        <f t="shared" si="7"/>
        <v>836652875</v>
      </c>
      <c r="L86" s="343">
        <f t="shared" si="7"/>
        <v>1296264951.9499998</v>
      </c>
      <c r="M86" s="343">
        <f t="shared" si="7"/>
        <v>37713940.420000002</v>
      </c>
      <c r="N86" s="343">
        <f t="shared" si="7"/>
        <v>1333978892.3699999</v>
      </c>
      <c r="O86" s="343">
        <f t="shared" si="7"/>
        <v>0</v>
      </c>
      <c r="P86" s="343">
        <f t="shared" si="7"/>
        <v>1333978892.3699999</v>
      </c>
      <c r="Q86" s="343">
        <f t="shared" si="7"/>
        <v>0</v>
      </c>
      <c r="R86" s="343">
        <f t="shared" si="7"/>
        <v>1261130332.46</v>
      </c>
      <c r="T86" s="351">
        <v>1357265654.8599999</v>
      </c>
      <c r="U86" s="353">
        <f t="shared" si="6"/>
        <v>-23286762.49000001</v>
      </c>
    </row>
    <row r="87" spans="1:21" ht="15" customHeight="1" outlineLevel="2">
      <c r="A87" s="337">
        <v>574</v>
      </c>
      <c r="B87" s="338" t="s">
        <v>340</v>
      </c>
      <c r="C87" s="338" t="s">
        <v>1</v>
      </c>
      <c r="D87" s="338" t="s">
        <v>234</v>
      </c>
      <c r="E87" s="338" t="s">
        <v>588</v>
      </c>
      <c r="F87" s="339">
        <f>VLOOKUP($D87,'[3]4.เขตปรับKและเกลี่ยเงินเพิ่มฯ'!$E$10:$AJ$104,5,FALSE)</f>
        <v>1.1000000000000001</v>
      </c>
      <c r="G87" s="339">
        <f>VLOOKUP($D87,'[3]4.เขตปรับKและเกลี่ยเงินเพิ่มฯ'!$E$10:$AJ$104,13,FALSE)</f>
        <v>106223877.88</v>
      </c>
      <c r="H87" s="339">
        <f>VLOOKUP($D87,'[3]4.เขตปรับKและเกลี่ยเงินเพิ่มฯ'!$E$10:$AJ$104,14,FALSE)</f>
        <v>19544728.539999999</v>
      </c>
      <c r="I87" s="339">
        <f>VLOOKUP($D87,'[3]4.เขตปรับKและเกลี่ยเงินเพิ่มฯ'!$E$10:$AJ$104,15,FALSE)+VLOOKUP($D87,'[3]4.เขตปรับKและเกลี่ยเงินเพิ่มฯ'!$E$10:$AJ$104,16,FALSE)+VLOOKUP($D87,'[3]4.เขตปรับKและเกลี่ยเงินเพิ่มฯ'!$E$10:$AJ$104,17,FALSE)</f>
        <v>210964110.53999999</v>
      </c>
      <c r="J87" s="339">
        <f>VLOOKUP($D87,'[3]4.เขตปรับKและเกลี่ยเงินเพิ่มฯ'!$E$10:$AJ$104,18,FALSE)</f>
        <v>336732716.95999998</v>
      </c>
      <c r="K87" s="339">
        <f>VLOOKUP($D87,'[3]4.เขตปรับKและเกลี่ยเงินเพิ่มฯ'!$E$10:$AJ$104,19,FALSE)</f>
        <v>185574072</v>
      </c>
      <c r="L87" s="339">
        <f>VLOOKUP($D87,'[3]4.เขตปรับKและเกลี่ยเงินเพิ่มฯ'!$E$10:$AJ$104,20,FALSE)</f>
        <v>151158644.96000001</v>
      </c>
      <c r="M87" s="339">
        <f>VLOOKUP($D87,'[3]4.เขตปรับKและเกลี่ยเงินเพิ่มฯ'!$E$10:$AJ$104,21,FALSE)</f>
        <v>0</v>
      </c>
      <c r="N87" s="339">
        <f>VLOOKUP($D87,'[3]4.เขตปรับKและเกลี่ยเงินเพิ่มฯ'!$E$10:$AJ$104,22,FALSE)</f>
        <v>151158644.96000001</v>
      </c>
      <c r="O87" s="339">
        <f>VLOOKUP($D87,'[3]4.เขตปรับKและเกลี่ยเงินเพิ่มฯ'!$E$10:$AJ$104,30,FALSE)</f>
        <v>0</v>
      </c>
      <c r="P87" s="339">
        <f>VLOOKUP($D87,'[3]4.เขตปรับKและเกลี่ยเงินเพิ่มฯ'!$E$10:$AJ$104,32,FALSE)</f>
        <v>151158644.96000001</v>
      </c>
      <c r="Q87" s="339">
        <f>VLOOKUP($D87,'[3]4.เขตปรับKและเกลี่ยเงินเพิ่มฯ'!$E$10:$AJ$104,26,FALSE)</f>
        <v>0</v>
      </c>
      <c r="R87" s="339">
        <f>VLOOKUP($D87,'[3]4.เขตปรับKและเกลี่ยเงินเพิ่มฯ'!$E$10:$AJ$104,23,FALSE)</f>
        <v>139941639.41999999</v>
      </c>
      <c r="T87" s="349">
        <v>139941639.41999999</v>
      </c>
      <c r="U87" s="350">
        <f t="shared" si="6"/>
        <v>11217005.540000021</v>
      </c>
    </row>
    <row r="88" spans="1:21" ht="15" customHeight="1" outlineLevel="2">
      <c r="A88" s="337">
        <v>575</v>
      </c>
      <c r="B88" s="338" t="s">
        <v>340</v>
      </c>
      <c r="C88" s="338" t="s">
        <v>1</v>
      </c>
      <c r="D88" s="338" t="s">
        <v>235</v>
      </c>
      <c r="E88" s="338" t="s">
        <v>589</v>
      </c>
      <c r="F88" s="339">
        <f>VLOOKUP($D88,'[3]4.เขตปรับKและเกลี่ยเงินเพิ่มฯ'!$E$10:$AJ$104,5,FALSE)</f>
        <v>1.2</v>
      </c>
      <c r="G88" s="339">
        <f>VLOOKUP($D88,'[3]4.เขตปรับKและเกลี่ยเงินเพิ่มฯ'!$E$10:$AJ$104,13,FALSE)</f>
        <v>50816947.299999997</v>
      </c>
      <c r="H88" s="339">
        <f>VLOOKUP($D88,'[3]4.เขตปรับKและเกลี่ยเงินเพิ่มฯ'!$E$10:$AJ$104,14,FALSE)</f>
        <v>9350095.8499999996</v>
      </c>
      <c r="I88" s="339">
        <f>VLOOKUP($D88,'[3]4.เขตปรับKและเกลี่ยเงินเพิ่มฯ'!$E$10:$AJ$104,15,FALSE)+VLOOKUP($D88,'[3]4.เขตปรับKและเกลี่ยเงินเพิ่มฯ'!$E$10:$AJ$104,16,FALSE)+VLOOKUP($D88,'[3]4.เขตปรับKและเกลี่ยเงินเพิ่มฯ'!$E$10:$AJ$104,17,FALSE)</f>
        <v>7970367.2800000003</v>
      </c>
      <c r="J88" s="339">
        <f>VLOOKUP($D88,'[3]4.เขตปรับKและเกลี่ยเงินเพิ่มฯ'!$E$10:$AJ$104,18,FALSE)</f>
        <v>68137410.430000007</v>
      </c>
      <c r="K88" s="339">
        <f>VLOOKUP($D88,'[3]4.เขตปรับKและเกลี่ยเงินเพิ่มฯ'!$E$10:$AJ$104,19,FALSE)</f>
        <v>26869664</v>
      </c>
      <c r="L88" s="339">
        <f>VLOOKUP($D88,'[3]4.เขตปรับKและเกลี่ยเงินเพิ่มฯ'!$E$10:$AJ$104,20,FALSE)</f>
        <v>41267746.43</v>
      </c>
      <c r="M88" s="339">
        <f>VLOOKUP($D88,'[3]4.เขตปรับKและเกลี่ยเงินเพิ่มฯ'!$E$10:$AJ$104,21,FALSE)</f>
        <v>761642.04</v>
      </c>
      <c r="N88" s="339">
        <f>VLOOKUP($D88,'[3]4.เขตปรับKและเกลี่ยเงินเพิ่มฯ'!$E$10:$AJ$104,22,FALSE)</f>
        <v>42029388.469999999</v>
      </c>
      <c r="O88" s="339">
        <f>VLOOKUP($D88,'[3]4.เขตปรับKและเกลี่ยเงินเพิ่มฯ'!$E$10:$AJ$104,30,FALSE)</f>
        <v>0</v>
      </c>
      <c r="P88" s="339">
        <f>VLOOKUP($D88,'[3]4.เขตปรับKและเกลี่ยเงินเพิ่มฯ'!$E$10:$AJ$104,32,FALSE)</f>
        <v>42029388.469999999</v>
      </c>
      <c r="Q88" s="339">
        <f>VLOOKUP($D88,'[3]4.เขตปรับKและเกลี่ยเงินเพิ่มฯ'!$E$10:$AJ$104,26,FALSE)</f>
        <v>0</v>
      </c>
      <c r="R88" s="339">
        <f>VLOOKUP($D88,'[3]4.เขตปรับKและเกลี่ยเงินเพิ่มฯ'!$E$10:$AJ$104,23,FALSE)</f>
        <v>42029388.469999999</v>
      </c>
      <c r="T88" s="349">
        <v>42648849.829999998</v>
      </c>
      <c r="U88" s="350">
        <f t="shared" si="6"/>
        <v>-619461.3599999994</v>
      </c>
    </row>
    <row r="89" spans="1:21" ht="15" customHeight="1" outlineLevel="2">
      <c r="A89" s="337">
        <v>576</v>
      </c>
      <c r="B89" s="338" t="s">
        <v>340</v>
      </c>
      <c r="C89" s="338" t="s">
        <v>1</v>
      </c>
      <c r="D89" s="338" t="s">
        <v>236</v>
      </c>
      <c r="E89" s="338" t="s">
        <v>590</v>
      </c>
      <c r="F89" s="339">
        <f>VLOOKUP($D89,'[3]4.เขตปรับKและเกลี่ยเงินเพิ่มฯ'!$E$10:$AJ$104,5,FALSE)</f>
        <v>1.2</v>
      </c>
      <c r="G89" s="339">
        <f>VLOOKUP($D89,'[3]4.เขตปรับKและเกลี่ยเงินเพิ่มฯ'!$E$10:$AJ$104,13,FALSE)</f>
        <v>54897560.880000003</v>
      </c>
      <c r="H89" s="339">
        <f>VLOOKUP($D89,'[3]4.เขตปรับKและเกลี่ยเงินเพิ่มฯ'!$E$10:$AJ$104,14,FALSE)</f>
        <v>10100910.880000001</v>
      </c>
      <c r="I89" s="339">
        <f>VLOOKUP($D89,'[3]4.เขตปรับKและเกลี่ยเงินเพิ่มฯ'!$E$10:$AJ$104,15,FALSE)+VLOOKUP($D89,'[3]4.เขตปรับKและเกลี่ยเงินเพิ่มฯ'!$E$10:$AJ$104,16,FALSE)+VLOOKUP($D89,'[3]4.เขตปรับKและเกลี่ยเงินเพิ่มฯ'!$E$10:$AJ$104,17,FALSE)</f>
        <v>10821138.299999999</v>
      </c>
      <c r="J89" s="339">
        <f>VLOOKUP($D89,'[3]4.เขตปรับKและเกลี่ยเงินเพิ่มฯ'!$E$10:$AJ$104,18,FALSE)</f>
        <v>75819610.060000017</v>
      </c>
      <c r="K89" s="339">
        <f>VLOOKUP($D89,'[3]4.เขตปรับKและเกลี่ยเงินเพิ่มฯ'!$E$10:$AJ$104,19,FALSE)</f>
        <v>35262457</v>
      </c>
      <c r="L89" s="339">
        <f>VLOOKUP($D89,'[3]4.เขตปรับKและเกลี่ยเงินเพิ่มฯ'!$E$10:$AJ$104,20,FALSE)</f>
        <v>40557153.060000002</v>
      </c>
      <c r="M89" s="339">
        <f>VLOOKUP($D89,'[3]4.เขตปรับKและเกลี่ยเงินเพิ่มฯ'!$E$10:$AJ$104,21,FALSE)</f>
        <v>0</v>
      </c>
      <c r="N89" s="339">
        <f>VLOOKUP($D89,'[3]4.เขตปรับKและเกลี่ยเงินเพิ่มฯ'!$E$10:$AJ$104,22,FALSE)</f>
        <v>40557153.060000002</v>
      </c>
      <c r="O89" s="339">
        <f>VLOOKUP($D89,'[3]4.เขตปรับKและเกลี่ยเงินเพิ่มฯ'!$E$10:$AJ$104,30,FALSE)</f>
        <v>0</v>
      </c>
      <c r="P89" s="339">
        <f>VLOOKUP($D89,'[3]4.เขตปรับKและเกลี่ยเงินเพิ่มฯ'!$E$10:$AJ$104,32,FALSE)</f>
        <v>40557153.060000002</v>
      </c>
      <c r="Q89" s="339">
        <f>VLOOKUP($D89,'[3]4.เขตปรับKและเกลี่ยเงินเพิ่มฯ'!$E$10:$AJ$104,26,FALSE)</f>
        <v>0</v>
      </c>
      <c r="R89" s="339">
        <f>VLOOKUP($D89,'[3]4.เขตปรับKและเกลี่ยเงินเพิ่มฯ'!$E$10:$AJ$104,23,FALSE)</f>
        <v>37887145.289999999</v>
      </c>
      <c r="T89" s="349">
        <v>40338708.460000001</v>
      </c>
      <c r="U89" s="350">
        <f t="shared" si="6"/>
        <v>218444.60000000149</v>
      </c>
    </row>
    <row r="90" spans="1:21" ht="15" customHeight="1" outlineLevel="2">
      <c r="A90" s="337">
        <v>577</v>
      </c>
      <c r="B90" s="338" t="s">
        <v>340</v>
      </c>
      <c r="C90" s="338" t="s">
        <v>1</v>
      </c>
      <c r="D90" s="338" t="s">
        <v>237</v>
      </c>
      <c r="E90" s="338" t="s">
        <v>591</v>
      </c>
      <c r="F90" s="339">
        <f>VLOOKUP($D90,'[3]4.เขตปรับKและเกลี่ยเงินเพิ่มฯ'!$E$10:$AJ$104,5,FALSE)</f>
        <v>1.3</v>
      </c>
      <c r="G90" s="339">
        <f>VLOOKUP($D90,'[3]4.เขตปรับKและเกลี่ยเงินเพิ่มฯ'!$E$10:$AJ$104,13,FALSE)</f>
        <v>37064880.270000003</v>
      </c>
      <c r="H90" s="339">
        <f>VLOOKUP($D90,'[3]4.เขตปรับKและเกลี่ยเงินเพิ่มฯ'!$E$10:$AJ$104,14,FALSE)</f>
        <v>6819775.7199999997</v>
      </c>
      <c r="I90" s="339">
        <f>VLOOKUP($D90,'[3]4.เขตปรับKและเกลี่ยเงินเพิ่มฯ'!$E$10:$AJ$104,15,FALSE)+VLOOKUP($D90,'[3]4.เขตปรับKและเกลี่ยเงินเพิ่มฯ'!$E$10:$AJ$104,16,FALSE)+VLOOKUP($D90,'[3]4.เขตปรับKและเกลี่ยเงินเพิ่มฯ'!$E$10:$AJ$104,17,FALSE)</f>
        <v>12202432.27</v>
      </c>
      <c r="J90" s="339">
        <f>VLOOKUP($D90,'[3]4.เขตปรับKและเกลี่ยเงินเพิ่มฯ'!$E$10:$AJ$104,18,FALSE)</f>
        <v>56087088.259999998</v>
      </c>
      <c r="K90" s="339">
        <f>VLOOKUP($D90,'[3]4.เขตปรับKและเกลี่ยเงินเพิ่มฯ'!$E$10:$AJ$104,19,FALSE)</f>
        <v>27802261</v>
      </c>
      <c r="L90" s="339">
        <f>VLOOKUP($D90,'[3]4.เขตปรับKและเกลี่ยเงินเพิ่มฯ'!$E$10:$AJ$104,20,FALSE)</f>
        <v>28284827.260000002</v>
      </c>
      <c r="M90" s="339">
        <f>VLOOKUP($D90,'[3]4.เขตปรับKและเกลี่ยเงินเพิ่มฯ'!$E$10:$AJ$104,21,FALSE)</f>
        <v>0</v>
      </c>
      <c r="N90" s="339">
        <f>VLOOKUP($D90,'[3]4.เขตปรับKและเกลี่ยเงินเพิ่มฯ'!$E$10:$AJ$104,22,FALSE)</f>
        <v>28284827.260000002</v>
      </c>
      <c r="O90" s="339">
        <f>VLOOKUP($D90,'[3]4.เขตปรับKและเกลี่ยเงินเพิ่มฯ'!$E$10:$AJ$104,30,FALSE)</f>
        <v>0</v>
      </c>
      <c r="P90" s="339">
        <f>VLOOKUP($D90,'[3]4.เขตปรับKและเกลี่ยเงินเพิ่มฯ'!$E$10:$AJ$104,32,FALSE)</f>
        <v>28284827.260000002</v>
      </c>
      <c r="Q90" s="339">
        <f>VLOOKUP($D90,'[3]4.เขตปรับKและเกลี่ยเงินเพิ่มฯ'!$E$10:$AJ$104,26,FALSE)</f>
        <v>0</v>
      </c>
      <c r="R90" s="339">
        <f>VLOOKUP($D90,'[3]4.เขตปรับKและเกลี่ยเงินเพิ่มฯ'!$E$10:$AJ$104,23,FALSE)</f>
        <v>26620446.809999999</v>
      </c>
      <c r="T90" s="349">
        <v>26620446.809999999</v>
      </c>
      <c r="U90" s="350">
        <f t="shared" si="6"/>
        <v>1664380.450000003</v>
      </c>
    </row>
    <row r="91" spans="1:21" ht="15" customHeight="1" outlineLevel="2">
      <c r="A91" s="337">
        <v>578</v>
      </c>
      <c r="B91" s="338" t="s">
        <v>340</v>
      </c>
      <c r="C91" s="338" t="s">
        <v>1</v>
      </c>
      <c r="D91" s="338" t="s">
        <v>238</v>
      </c>
      <c r="E91" s="338" t="s">
        <v>592</v>
      </c>
      <c r="F91" s="339">
        <f>VLOOKUP($D91,'[3]4.เขตปรับKและเกลี่ยเงินเพิ่มฯ'!$E$10:$AJ$104,5,FALSE)</f>
        <v>1.35</v>
      </c>
      <c r="G91" s="339">
        <f>VLOOKUP($D91,'[3]4.เขตปรับKและเกลี่ยเงินเพิ่มฯ'!$E$10:$AJ$104,13,FALSE)</f>
        <v>25880372.57</v>
      </c>
      <c r="H91" s="339">
        <f>VLOOKUP($D91,'[3]4.เขตปรับKและเกลี่ยเงินเพิ่มฯ'!$E$10:$AJ$104,14,FALSE)</f>
        <v>4761875.26</v>
      </c>
      <c r="I91" s="339">
        <f>VLOOKUP($D91,'[3]4.เขตปรับKและเกลี่ยเงินเพิ่มฯ'!$E$10:$AJ$104,15,FALSE)+VLOOKUP($D91,'[3]4.เขตปรับKและเกลี่ยเงินเพิ่มฯ'!$E$10:$AJ$104,16,FALSE)+VLOOKUP($D91,'[3]4.เขตปรับKและเกลี่ยเงินเพิ่มฯ'!$E$10:$AJ$104,17,FALSE)</f>
        <v>8162269.8000000007</v>
      </c>
      <c r="J91" s="339">
        <f>VLOOKUP($D91,'[3]4.เขตปรับKและเกลี่ยเงินเพิ่มฯ'!$E$10:$AJ$104,18,FALSE)</f>
        <v>38804517.630000003</v>
      </c>
      <c r="K91" s="339">
        <f>VLOOKUP($D91,'[3]4.เขตปรับKและเกลี่ยเงินเพิ่มฯ'!$E$10:$AJ$104,19,FALSE)</f>
        <v>14550497</v>
      </c>
      <c r="L91" s="339">
        <f>VLOOKUP($D91,'[3]4.เขตปรับKและเกลี่ยเงินเพิ่มฯ'!$E$10:$AJ$104,20,FALSE)</f>
        <v>24254020.629999999</v>
      </c>
      <c r="M91" s="339">
        <f>VLOOKUP($D91,'[3]4.เขตปรับKและเกลี่ยเงินเพิ่มฯ'!$E$10:$AJ$104,21,FALSE)</f>
        <v>0</v>
      </c>
      <c r="N91" s="339">
        <f>VLOOKUP($D91,'[3]4.เขตปรับKและเกลี่ยเงินเพิ่มฯ'!$E$10:$AJ$104,22,FALSE)</f>
        <v>24254020.629999999</v>
      </c>
      <c r="O91" s="339">
        <f>VLOOKUP($D91,'[3]4.เขตปรับKและเกลี่ยเงินเพิ่มฯ'!$E$10:$AJ$104,30,FALSE)</f>
        <v>0</v>
      </c>
      <c r="P91" s="339">
        <f>VLOOKUP($D91,'[3]4.เขตปรับKและเกลี่ยเงินเพิ่มฯ'!$E$10:$AJ$104,32,FALSE)</f>
        <v>24254020.629999999</v>
      </c>
      <c r="Q91" s="339">
        <f>VLOOKUP($D91,'[3]4.เขตปรับKและเกลี่ยเงินเพิ่มฯ'!$E$10:$AJ$104,26,FALSE)</f>
        <v>0</v>
      </c>
      <c r="R91" s="339">
        <f>VLOOKUP($D91,'[3]4.เขตปรับKและเกลี่ยเงินเพิ่มฯ'!$E$10:$AJ$104,23,FALSE)</f>
        <v>23775277.079999998</v>
      </c>
      <c r="T91" s="349">
        <v>23796485.510000002</v>
      </c>
      <c r="U91" s="350">
        <f t="shared" si="6"/>
        <v>457535.11999999732</v>
      </c>
    </row>
    <row r="92" spans="1:21" ht="15" customHeight="1" outlineLevel="2">
      <c r="A92" s="337">
        <v>579</v>
      </c>
      <c r="B92" s="338" t="s">
        <v>340</v>
      </c>
      <c r="C92" s="338" t="s">
        <v>1</v>
      </c>
      <c r="D92" s="338" t="s">
        <v>239</v>
      </c>
      <c r="E92" s="338" t="s">
        <v>593</v>
      </c>
      <c r="F92" s="339">
        <f>VLOOKUP($D92,'[3]4.เขตปรับKและเกลี่ยเงินเพิ่มฯ'!$E$10:$AJ$104,5,FALSE)</f>
        <v>1.25</v>
      </c>
      <c r="G92" s="339">
        <f>VLOOKUP($D92,'[3]4.เขตปรับKและเกลี่ยเงินเพิ่มฯ'!$E$10:$AJ$104,13,FALSE)</f>
        <v>43810452.259999998</v>
      </c>
      <c r="H92" s="339">
        <f>VLOOKUP($D92,'[3]4.เขตปรับKและเกลี่ยเงินเพิ่มฯ'!$E$10:$AJ$104,14,FALSE)</f>
        <v>8060931.4299999997</v>
      </c>
      <c r="I92" s="339">
        <f>VLOOKUP($D92,'[3]4.เขตปรับKและเกลี่ยเงินเพิ่มฯ'!$E$10:$AJ$104,15,FALSE)+VLOOKUP($D92,'[3]4.เขตปรับKและเกลี่ยเงินเพิ่มฯ'!$E$10:$AJ$104,16,FALSE)+VLOOKUP($D92,'[3]4.เขตปรับKและเกลี่ยเงินเพิ่มฯ'!$E$10:$AJ$104,17,FALSE)</f>
        <v>14242198.58</v>
      </c>
      <c r="J92" s="339">
        <f>VLOOKUP($D92,'[3]4.เขตปรับKและเกลี่ยเงินเพิ่มฯ'!$E$10:$AJ$104,18,FALSE)</f>
        <v>66113582.269999996</v>
      </c>
      <c r="K92" s="339">
        <f>VLOOKUP($D92,'[3]4.เขตปรับKและเกลี่ยเงินเพิ่มฯ'!$E$10:$AJ$104,19,FALSE)</f>
        <v>36603845</v>
      </c>
      <c r="L92" s="339">
        <f>VLOOKUP($D92,'[3]4.เขตปรับKและเกลี่ยเงินเพิ่มฯ'!$E$10:$AJ$104,20,FALSE)</f>
        <v>29509737.27</v>
      </c>
      <c r="M92" s="339">
        <f>VLOOKUP($D92,'[3]4.เขตปรับKและเกลี่ยเงินเพิ่มฯ'!$E$10:$AJ$104,21,FALSE)</f>
        <v>0</v>
      </c>
      <c r="N92" s="339">
        <f>VLOOKUP($D92,'[3]4.เขตปรับKและเกลี่ยเงินเพิ่มฯ'!$E$10:$AJ$104,22,FALSE)</f>
        <v>29509737.27</v>
      </c>
      <c r="O92" s="339">
        <f>VLOOKUP($D92,'[3]4.เขตปรับKและเกลี่ยเงินเพิ่มฯ'!$E$10:$AJ$104,30,FALSE)</f>
        <v>0</v>
      </c>
      <c r="P92" s="339">
        <f>VLOOKUP($D92,'[3]4.เขตปรับKและเกลี่ยเงินเพิ่มฯ'!$E$10:$AJ$104,32,FALSE)</f>
        <v>29509737.27</v>
      </c>
      <c r="Q92" s="339">
        <f>VLOOKUP($D92,'[3]4.เขตปรับKและเกลี่ยเงินเพิ่มฯ'!$E$10:$AJ$104,26,FALSE)</f>
        <v>0</v>
      </c>
      <c r="R92" s="339">
        <f>VLOOKUP($D92,'[3]4.เขตปรับKและเกลี่ยเงินเพิ่มฯ'!$E$10:$AJ$104,23,FALSE)</f>
        <v>25363156.41</v>
      </c>
      <c r="T92" s="349">
        <v>26545417.359999999</v>
      </c>
      <c r="U92" s="350">
        <f t="shared" si="6"/>
        <v>2964319.91</v>
      </c>
    </row>
    <row r="93" spans="1:21" ht="15" customHeight="1" outlineLevel="2">
      <c r="A93" s="337">
        <v>580</v>
      </c>
      <c r="B93" s="338" t="s">
        <v>340</v>
      </c>
      <c r="C93" s="338" t="s">
        <v>1</v>
      </c>
      <c r="D93" s="338" t="s">
        <v>240</v>
      </c>
      <c r="E93" s="338" t="s">
        <v>594</v>
      </c>
      <c r="F93" s="339">
        <f>VLOOKUP($D93,'[3]4.เขตปรับKและเกลี่ยเงินเพิ่มฯ'!$E$10:$AJ$104,5,FALSE)</f>
        <v>1.1499999999999999</v>
      </c>
      <c r="G93" s="339">
        <f>VLOOKUP($D93,'[3]4.เขตปรับKและเกลี่ยเงินเพิ่มฯ'!$E$10:$AJ$104,13,FALSE)</f>
        <v>64239304.740000002</v>
      </c>
      <c r="H93" s="339">
        <f>VLOOKUP($D93,'[3]4.เขตปรับKและเกลี่ยเงินเพิ่มฯ'!$E$10:$AJ$104,14,FALSE)</f>
        <v>11819750.859999999</v>
      </c>
      <c r="I93" s="339">
        <f>VLOOKUP($D93,'[3]4.เขตปรับKและเกลี่ยเงินเพิ่มฯ'!$E$10:$AJ$104,15,FALSE)+VLOOKUP($D93,'[3]4.เขตปรับKและเกลี่ยเงินเพิ่มฯ'!$E$10:$AJ$104,16,FALSE)+VLOOKUP($D93,'[3]4.เขตปรับKและเกลี่ยเงินเพิ่มฯ'!$E$10:$AJ$104,17,FALSE)</f>
        <v>15696995.99</v>
      </c>
      <c r="J93" s="339">
        <f>VLOOKUP($D93,'[3]4.เขตปรับKและเกลี่ยเงินเพิ่มฯ'!$E$10:$AJ$104,18,FALSE)</f>
        <v>91756051.589999989</v>
      </c>
      <c r="K93" s="339">
        <f>VLOOKUP($D93,'[3]4.เขตปรับKและเกลี่ยเงินเพิ่มฯ'!$E$10:$AJ$104,19,FALSE)</f>
        <v>44798756</v>
      </c>
      <c r="L93" s="339">
        <f>VLOOKUP($D93,'[3]4.เขตปรับKและเกลี่ยเงินเพิ่มฯ'!$E$10:$AJ$104,20,FALSE)</f>
        <v>46957295.590000004</v>
      </c>
      <c r="M93" s="339">
        <f>VLOOKUP($D93,'[3]4.เขตปรับKและเกลี่ยเงินเพิ่มฯ'!$E$10:$AJ$104,21,FALSE)</f>
        <v>2305578.77</v>
      </c>
      <c r="N93" s="339">
        <f>VLOOKUP($D93,'[3]4.เขตปรับKและเกลี่ยเงินเพิ่มฯ'!$E$10:$AJ$104,22,FALSE)</f>
        <v>49262874.359999999</v>
      </c>
      <c r="O93" s="339">
        <f>VLOOKUP($D93,'[3]4.เขตปรับKและเกลี่ยเงินเพิ่มฯ'!$E$10:$AJ$104,30,FALSE)</f>
        <v>0</v>
      </c>
      <c r="P93" s="339">
        <f>VLOOKUP($D93,'[3]4.เขตปรับKและเกลี่ยเงินเพิ่มฯ'!$E$10:$AJ$104,32,FALSE)</f>
        <v>49262874.359999999</v>
      </c>
      <c r="Q93" s="339">
        <f>VLOOKUP($D93,'[3]4.เขตปรับKและเกลี่ยเงินเพิ่มฯ'!$E$10:$AJ$104,26,FALSE)</f>
        <v>0</v>
      </c>
      <c r="R93" s="339">
        <f>VLOOKUP($D93,'[3]4.เขตปรับKและเกลี่ยเงินเพิ่มฯ'!$E$10:$AJ$104,23,FALSE)</f>
        <v>49262874.359999999</v>
      </c>
      <c r="T93" s="349">
        <v>48200504.359999999</v>
      </c>
      <c r="U93" s="350">
        <f t="shared" si="6"/>
        <v>1062370</v>
      </c>
    </row>
    <row r="94" spans="1:21" ht="15" customHeight="1" outlineLevel="2">
      <c r="A94" s="337">
        <v>581</v>
      </c>
      <c r="B94" s="338" t="s">
        <v>340</v>
      </c>
      <c r="C94" s="338" t="s">
        <v>1</v>
      </c>
      <c r="D94" s="338" t="s">
        <v>241</v>
      </c>
      <c r="E94" s="338" t="s">
        <v>595</v>
      </c>
      <c r="F94" s="339">
        <f>VLOOKUP($D94,'[3]4.เขตปรับKและเกลี่ยเงินเพิ่มฯ'!$E$10:$AJ$104,5,FALSE)</f>
        <v>1.1499999999999999</v>
      </c>
      <c r="G94" s="339">
        <f>VLOOKUP($D94,'[3]4.เขตปรับKและเกลี่ยเงินเพิ่มฯ'!$E$10:$AJ$104,13,FALSE)</f>
        <v>62617373.130000003</v>
      </c>
      <c r="H94" s="339">
        <f>VLOOKUP($D94,'[3]4.เขตปรับKและเกลี่ยเงินเพิ่มฯ'!$E$10:$AJ$104,14,FALSE)</f>
        <v>11521322.550000001</v>
      </c>
      <c r="I94" s="339">
        <f>VLOOKUP($D94,'[3]4.เขตปรับKและเกลี่ยเงินเพิ่มฯ'!$E$10:$AJ$104,15,FALSE)+VLOOKUP($D94,'[3]4.เขตปรับKและเกลี่ยเงินเพิ่มฯ'!$E$10:$AJ$104,16,FALSE)+VLOOKUP($D94,'[3]4.เขตปรับKและเกลี่ยเงินเพิ่มฯ'!$E$10:$AJ$104,17,FALSE)</f>
        <v>29244569.82</v>
      </c>
      <c r="J94" s="339">
        <f>VLOOKUP($D94,'[3]4.เขตปรับKและเกลี่ยเงินเพิ่มฯ'!$E$10:$AJ$104,18,FALSE)</f>
        <v>103383265.50000001</v>
      </c>
      <c r="K94" s="339">
        <f>VLOOKUP($D94,'[3]4.เขตปรับKและเกลี่ยเงินเพิ่มฯ'!$E$10:$AJ$104,19,FALSE)</f>
        <v>41357290</v>
      </c>
      <c r="L94" s="339">
        <f>VLOOKUP($D94,'[3]4.เขตปรับKและเกลี่ยเงินเพิ่มฯ'!$E$10:$AJ$104,20,FALSE)</f>
        <v>62025975.5</v>
      </c>
      <c r="M94" s="339">
        <f>VLOOKUP($D94,'[3]4.เขตปรับKและเกลี่ยเงินเพิ่มฯ'!$E$10:$AJ$104,21,FALSE)</f>
        <v>1984259.11</v>
      </c>
      <c r="N94" s="339">
        <f>VLOOKUP($D94,'[3]4.เขตปรับKและเกลี่ยเงินเพิ่มฯ'!$E$10:$AJ$104,22,FALSE)</f>
        <v>64010234.609999999</v>
      </c>
      <c r="O94" s="339">
        <f>VLOOKUP($D94,'[3]4.เขตปรับKและเกลี่ยเงินเพิ่มฯ'!$E$10:$AJ$104,30,FALSE)</f>
        <v>0</v>
      </c>
      <c r="P94" s="339">
        <f>VLOOKUP($D94,'[3]4.เขตปรับKและเกลี่ยเงินเพิ่มฯ'!$E$10:$AJ$104,32,FALSE)</f>
        <v>64010234.609999999</v>
      </c>
      <c r="Q94" s="339">
        <f>VLOOKUP($D94,'[3]4.เขตปรับKและเกลี่ยเงินเพิ่มฯ'!$E$10:$AJ$104,26,FALSE)</f>
        <v>0</v>
      </c>
      <c r="R94" s="339">
        <f>VLOOKUP($D94,'[3]4.เขตปรับKและเกลี่ยเงินเพิ่มฯ'!$E$10:$AJ$104,23,FALSE)</f>
        <v>64010234.609999999</v>
      </c>
      <c r="T94" s="349">
        <v>64010234.609999999</v>
      </c>
      <c r="U94" s="350">
        <f t="shared" si="6"/>
        <v>0</v>
      </c>
    </row>
    <row r="95" spans="1:21" ht="15" customHeight="1" outlineLevel="2">
      <c r="A95" s="337">
        <v>582</v>
      </c>
      <c r="B95" s="338" t="s">
        <v>340</v>
      </c>
      <c r="C95" s="338" t="s">
        <v>1</v>
      </c>
      <c r="D95" s="338" t="s">
        <v>242</v>
      </c>
      <c r="E95" s="338" t="s">
        <v>596</v>
      </c>
      <c r="F95" s="339">
        <f>VLOOKUP($D95,'[3]4.เขตปรับKและเกลี่ยเงินเพิ่มฯ'!$E$10:$AJ$104,5,FALSE)</f>
        <v>1.25</v>
      </c>
      <c r="G95" s="339">
        <f>VLOOKUP($D95,'[3]4.เขตปรับKและเกลี่ยเงินเพิ่มฯ'!$E$10:$AJ$104,13,FALSE)</f>
        <v>48526530.329999998</v>
      </c>
      <c r="H95" s="339">
        <f>VLOOKUP($D95,'[3]4.เขตปรับKและเกลี่ยเงินเพิ่มฯ'!$E$10:$AJ$104,14,FALSE)</f>
        <v>8928669.1600000001</v>
      </c>
      <c r="I95" s="339">
        <f>VLOOKUP($D95,'[3]4.เขตปรับKและเกลี่ยเงินเพิ่มฯ'!$E$10:$AJ$104,15,FALSE)+VLOOKUP($D95,'[3]4.เขตปรับKและเกลี่ยเงินเพิ่มฯ'!$E$10:$AJ$104,16,FALSE)+VLOOKUP($D95,'[3]4.เขตปรับKและเกลี่ยเงินเพิ่มฯ'!$E$10:$AJ$104,17,FALSE)</f>
        <v>11276143.93</v>
      </c>
      <c r="J95" s="339">
        <f>VLOOKUP($D95,'[3]4.เขตปรับKและเกลี่ยเงินเพิ่มฯ'!$E$10:$AJ$104,18,FALSE)</f>
        <v>68731343.420000002</v>
      </c>
      <c r="K95" s="339">
        <f>VLOOKUP($D95,'[3]4.เขตปรับKและเกลี่ยเงินเพิ่มฯ'!$E$10:$AJ$104,19,FALSE)</f>
        <v>27322644</v>
      </c>
      <c r="L95" s="339">
        <f>VLOOKUP($D95,'[3]4.เขตปรับKและเกลี่ยเงินเพิ่มฯ'!$E$10:$AJ$104,20,FALSE)</f>
        <v>41408699.420000002</v>
      </c>
      <c r="M95" s="339">
        <f>VLOOKUP($D95,'[3]4.เขตปรับKและเกลี่ยเงินเพิ่มฯ'!$E$10:$AJ$104,21,FALSE)</f>
        <v>0</v>
      </c>
      <c r="N95" s="339">
        <f>VLOOKUP($D95,'[3]4.เขตปรับKและเกลี่ยเงินเพิ่มฯ'!$E$10:$AJ$104,22,FALSE)</f>
        <v>41408699.420000002</v>
      </c>
      <c r="O95" s="339">
        <f>VLOOKUP($D95,'[3]4.เขตปรับKและเกลี่ยเงินเพิ่มฯ'!$E$10:$AJ$104,30,FALSE)</f>
        <v>0</v>
      </c>
      <c r="P95" s="339">
        <f>VLOOKUP($D95,'[3]4.เขตปรับKและเกลี่ยเงินเพิ่มฯ'!$E$10:$AJ$104,32,FALSE)</f>
        <v>41408699.420000002</v>
      </c>
      <c r="Q95" s="339">
        <f>VLOOKUP($D95,'[3]4.เขตปรับKและเกลี่ยเงินเพิ่มฯ'!$E$10:$AJ$104,26,FALSE)</f>
        <v>0</v>
      </c>
      <c r="R95" s="339">
        <f>VLOOKUP($D95,'[3]4.เขตปรับKและเกลี่ยเงินเพิ่มฯ'!$E$10:$AJ$104,23,FALSE)</f>
        <v>37724085.829999998</v>
      </c>
      <c r="T95" s="349">
        <v>39862208.210000001</v>
      </c>
      <c r="U95" s="350">
        <f t="shared" si="6"/>
        <v>1546491.2100000009</v>
      </c>
    </row>
    <row r="96" spans="1:21" ht="15" customHeight="1" outlineLevel="2">
      <c r="A96" s="337">
        <v>583</v>
      </c>
      <c r="B96" s="338" t="s">
        <v>340</v>
      </c>
      <c r="C96" s="338" t="s">
        <v>1</v>
      </c>
      <c r="D96" s="338" t="s">
        <v>243</v>
      </c>
      <c r="E96" s="338" t="s">
        <v>597</v>
      </c>
      <c r="F96" s="339">
        <f>VLOOKUP($D96,'[3]4.เขตปรับKและเกลี่ยเงินเพิ่มฯ'!$E$10:$AJ$104,5,FALSE)</f>
        <v>1.2</v>
      </c>
      <c r="G96" s="339">
        <f>VLOOKUP($D96,'[3]4.เขตปรับKและเกลี่ยเงินเพิ่มฯ'!$E$10:$AJ$104,13,FALSE)</f>
        <v>53783169.100000001</v>
      </c>
      <c r="H96" s="339">
        <f>VLOOKUP($D96,'[3]4.เขตปรับKและเกลี่ยเงินเพิ่มฯ'!$E$10:$AJ$104,14,FALSE)</f>
        <v>9895867.6799999997</v>
      </c>
      <c r="I96" s="339">
        <f>VLOOKUP($D96,'[3]4.เขตปรับKและเกลี่ยเงินเพิ่มฯ'!$E$10:$AJ$104,15,FALSE)+VLOOKUP($D96,'[3]4.เขตปรับKและเกลี่ยเงินเพิ่มฯ'!$E$10:$AJ$104,16,FALSE)+VLOOKUP($D96,'[3]4.เขตปรับKและเกลี่ยเงินเพิ่มฯ'!$E$10:$AJ$104,17,FALSE)</f>
        <v>14750995.460000001</v>
      </c>
      <c r="J96" s="339">
        <f>VLOOKUP($D96,'[3]4.เขตปรับKและเกลี่ยเงินเพิ่มฯ'!$E$10:$AJ$104,18,FALSE)</f>
        <v>78430032.239999995</v>
      </c>
      <c r="K96" s="339">
        <f>VLOOKUP($D96,'[3]4.เขตปรับKและเกลี่ยเงินเพิ่มฯ'!$E$10:$AJ$104,19,FALSE)</f>
        <v>28463961</v>
      </c>
      <c r="L96" s="339">
        <f>VLOOKUP($D96,'[3]4.เขตปรับKและเกลี่ยเงินเพิ่มฯ'!$E$10:$AJ$104,20,FALSE)</f>
        <v>49966071.240000002</v>
      </c>
      <c r="M96" s="339">
        <f>VLOOKUP($D96,'[3]4.เขตปรับKและเกลี่ยเงินเพิ่มฯ'!$E$10:$AJ$104,21,FALSE)</f>
        <v>0</v>
      </c>
      <c r="N96" s="339">
        <f>VLOOKUP($D96,'[3]4.เขตปรับKและเกลี่ยเงินเพิ่มฯ'!$E$10:$AJ$104,22,FALSE)</f>
        <v>49966071.240000002</v>
      </c>
      <c r="O96" s="339">
        <f>VLOOKUP($D96,'[3]4.เขตปรับKและเกลี่ยเงินเพิ่มฯ'!$E$10:$AJ$104,30,FALSE)</f>
        <v>0</v>
      </c>
      <c r="P96" s="339">
        <f>VLOOKUP($D96,'[3]4.เขตปรับKและเกลี่ยเงินเพิ่มฯ'!$E$10:$AJ$104,32,FALSE)</f>
        <v>49966071.240000002</v>
      </c>
      <c r="Q96" s="339">
        <f>VLOOKUP($D96,'[3]4.เขตปรับKและเกลี่ยเงินเพิ่มฯ'!$E$10:$AJ$104,26,FALSE)</f>
        <v>0</v>
      </c>
      <c r="R96" s="339">
        <f>VLOOKUP($D96,'[3]4.เขตปรับKและเกลี่ยเงินเพิ่มฯ'!$E$10:$AJ$104,23,FALSE)</f>
        <v>47136422.18</v>
      </c>
      <c r="T96" s="349">
        <v>49006531.780000001</v>
      </c>
      <c r="U96" s="350">
        <f t="shared" si="6"/>
        <v>959539.46000000089</v>
      </c>
    </row>
    <row r="97" spans="1:21" ht="15" customHeight="1" outlineLevel="2">
      <c r="A97" s="337">
        <v>584</v>
      </c>
      <c r="B97" s="338" t="s">
        <v>340</v>
      </c>
      <c r="C97" s="338" t="s">
        <v>1</v>
      </c>
      <c r="D97" s="338" t="s">
        <v>244</v>
      </c>
      <c r="E97" s="338" t="s">
        <v>598</v>
      </c>
      <c r="F97" s="339">
        <f>VLOOKUP($D97,'[3]4.เขตปรับKและเกลี่ยเงินเพิ่มฯ'!$E$10:$AJ$104,5,FALSE)</f>
        <v>1.1000000000000001</v>
      </c>
      <c r="G97" s="339">
        <f>VLOOKUP($D97,'[3]4.เขตปรับKและเกลี่ยเงินเพิ่มฯ'!$E$10:$AJ$104,13,FALSE)</f>
        <v>69213353.120000005</v>
      </c>
      <c r="H97" s="339">
        <f>VLOOKUP($D97,'[3]4.เขตปรับKและเกลี่ยเงินเพิ่มฯ'!$E$10:$AJ$104,14,FALSE)</f>
        <v>12734953.99</v>
      </c>
      <c r="I97" s="339">
        <f>VLOOKUP($D97,'[3]4.เขตปรับKและเกลี่ยเงินเพิ่มฯ'!$E$10:$AJ$104,15,FALSE)+VLOOKUP($D97,'[3]4.เขตปรับKและเกลี่ยเงินเพิ่มฯ'!$E$10:$AJ$104,16,FALSE)+VLOOKUP($D97,'[3]4.เขตปรับKและเกลี่ยเงินเพิ่มฯ'!$E$10:$AJ$104,17,FALSE)</f>
        <v>41775368.039999999</v>
      </c>
      <c r="J97" s="339">
        <f>VLOOKUP($D97,'[3]4.เขตปรับKและเกลี่ยเงินเพิ่มฯ'!$E$10:$AJ$104,18,FALSE)</f>
        <v>123723675.15000001</v>
      </c>
      <c r="K97" s="339">
        <f>VLOOKUP($D97,'[3]4.เขตปรับKและเกลี่ยเงินเพิ่มฯ'!$E$10:$AJ$104,19,FALSE)</f>
        <v>64307476</v>
      </c>
      <c r="L97" s="339">
        <f>VLOOKUP($D97,'[3]4.เขตปรับKและเกลี่ยเงินเพิ่มฯ'!$E$10:$AJ$104,20,FALSE)</f>
        <v>59416199.149999999</v>
      </c>
      <c r="M97" s="339">
        <f>VLOOKUP($D97,'[3]4.เขตปรับKและเกลี่ยเงินเพิ่มฯ'!$E$10:$AJ$104,21,FALSE)</f>
        <v>0</v>
      </c>
      <c r="N97" s="339">
        <f>VLOOKUP($D97,'[3]4.เขตปรับKและเกลี่ยเงินเพิ่มฯ'!$E$10:$AJ$104,22,FALSE)</f>
        <v>59416199.149999999</v>
      </c>
      <c r="O97" s="339">
        <f>VLOOKUP($D97,'[3]4.เขตปรับKและเกลี่ยเงินเพิ่มฯ'!$E$10:$AJ$104,30,FALSE)</f>
        <v>0</v>
      </c>
      <c r="P97" s="339">
        <f>VLOOKUP($D97,'[3]4.เขตปรับKและเกลี่ยเงินเพิ่มฯ'!$E$10:$AJ$104,32,FALSE)</f>
        <v>59416199.149999999</v>
      </c>
      <c r="Q97" s="339">
        <f>VLOOKUP($D97,'[3]4.เขตปรับKและเกลี่ยเงินเพิ่มฯ'!$E$10:$AJ$104,26,FALSE)</f>
        <v>0</v>
      </c>
      <c r="R97" s="339">
        <f>VLOOKUP($D97,'[3]4.เขตปรับKและเกลี่ยเงินเพิ่มฯ'!$E$10:$AJ$104,23,FALSE)</f>
        <v>56071921.600000001</v>
      </c>
      <c r="T97" s="349">
        <v>58482621.410000004</v>
      </c>
      <c r="U97" s="350">
        <f t="shared" si="6"/>
        <v>933577.73999999464</v>
      </c>
    </row>
    <row r="98" spans="1:21" ht="15" customHeight="1" outlineLevel="2">
      <c r="A98" s="337">
        <v>585</v>
      </c>
      <c r="B98" s="338" t="s">
        <v>340</v>
      </c>
      <c r="C98" s="338" t="s">
        <v>1</v>
      </c>
      <c r="D98" s="338" t="s">
        <v>246</v>
      </c>
      <c r="E98" s="338" t="s">
        <v>599</v>
      </c>
      <c r="F98" s="339">
        <f>VLOOKUP($D98,'[3]4.เขตปรับKและเกลี่ยเงินเพิ่มฯ'!$E$10:$AJ$104,5,FALSE)</f>
        <v>1.35</v>
      </c>
      <c r="G98" s="339">
        <f>VLOOKUP($D98,'[3]4.เขตปรับKและเกลี่ยเงินเพิ่มฯ'!$E$10:$AJ$104,13,FALSE)</f>
        <v>17891486.030000001</v>
      </c>
      <c r="H98" s="339">
        <f>VLOOKUP($D98,'[3]4.เขตปรับKและเกลี่ยเงินเพิ่มฯ'!$E$10:$AJ$104,14,FALSE)</f>
        <v>3291955.11</v>
      </c>
      <c r="I98" s="339">
        <f>VLOOKUP($D98,'[3]4.เขตปรับKและเกลี่ยเงินเพิ่มฯ'!$E$10:$AJ$104,15,FALSE)+VLOOKUP($D98,'[3]4.เขตปรับKและเกลี่ยเงินเพิ่มฯ'!$E$10:$AJ$104,16,FALSE)+VLOOKUP($D98,'[3]4.เขตปรับKและเกลี่ยเงินเพิ่มฯ'!$E$10:$AJ$104,17,FALSE)</f>
        <v>6020489.0499999998</v>
      </c>
      <c r="J98" s="339">
        <f>VLOOKUP($D98,'[3]4.เขตปรับKและเกลี่ยเงินเพิ่มฯ'!$E$10:$AJ$104,18,FALSE)</f>
        <v>27203930.190000001</v>
      </c>
      <c r="K98" s="339">
        <f>VLOOKUP($D98,'[3]4.เขตปรับKและเกลี่ยเงินเพิ่มฯ'!$E$10:$AJ$104,19,FALSE)</f>
        <v>10926693</v>
      </c>
      <c r="L98" s="339">
        <f>VLOOKUP($D98,'[3]4.เขตปรับKและเกลี่ยเงินเพิ่มฯ'!$E$10:$AJ$104,20,FALSE)</f>
        <v>16277237.189999999</v>
      </c>
      <c r="M98" s="339">
        <f>VLOOKUP($D98,'[3]4.เขตปรับKและเกลี่ยเงินเพิ่มฯ'!$E$10:$AJ$104,21,FALSE)</f>
        <v>0</v>
      </c>
      <c r="N98" s="339">
        <f>VLOOKUP($D98,'[3]4.เขตปรับKและเกลี่ยเงินเพิ่มฯ'!$E$10:$AJ$104,22,FALSE)</f>
        <v>16277237.189999999</v>
      </c>
      <c r="O98" s="339">
        <f>VLOOKUP($D98,'[3]4.เขตปรับKและเกลี่ยเงินเพิ่มฯ'!$E$10:$AJ$104,30,FALSE)</f>
        <v>0</v>
      </c>
      <c r="P98" s="339">
        <f>VLOOKUP($D98,'[3]4.เขตปรับKและเกลี่ยเงินเพิ่มฯ'!$E$10:$AJ$104,32,FALSE)</f>
        <v>16277237.189999999</v>
      </c>
      <c r="Q98" s="339">
        <f>VLOOKUP($D98,'[3]4.เขตปรับKและเกลี่ยเงินเพิ่มฯ'!$E$10:$AJ$104,26,FALSE)</f>
        <v>0</v>
      </c>
      <c r="R98" s="339">
        <f>VLOOKUP($D98,'[3]4.เขตปรับKและเกลี่ยเงินเพิ่มฯ'!$E$10:$AJ$104,23,FALSE)</f>
        <v>15062557.74</v>
      </c>
      <c r="T98" s="349">
        <v>19424746.199999999</v>
      </c>
      <c r="U98" s="350">
        <f t="shared" si="6"/>
        <v>-3147509.01</v>
      </c>
    </row>
    <row r="99" spans="1:21" ht="15" customHeight="1" outlineLevel="1">
      <c r="A99" s="340"/>
      <c r="B99" s="341"/>
      <c r="C99" s="342" t="s">
        <v>600</v>
      </c>
      <c r="D99" s="341"/>
      <c r="E99" s="341"/>
      <c r="F99" s="343"/>
      <c r="G99" s="343">
        <f t="shared" ref="G99:R99" si="8">SUBTOTAL(9,G87:G98)</f>
        <v>634965307.61000001</v>
      </c>
      <c r="H99" s="343">
        <f t="shared" si="8"/>
        <v>116830837.02999997</v>
      </c>
      <c r="I99" s="343">
        <f t="shared" si="8"/>
        <v>383127079.06000006</v>
      </c>
      <c r="J99" s="343">
        <f t="shared" si="8"/>
        <v>1134923223.7</v>
      </c>
      <c r="K99" s="343">
        <f t="shared" si="8"/>
        <v>543839616</v>
      </c>
      <c r="L99" s="343">
        <f t="shared" si="8"/>
        <v>591083607.70000017</v>
      </c>
      <c r="M99" s="343">
        <f t="shared" si="8"/>
        <v>5051479.92</v>
      </c>
      <c r="N99" s="343">
        <f t="shared" si="8"/>
        <v>596135087.62000012</v>
      </c>
      <c r="O99" s="343">
        <f t="shared" si="8"/>
        <v>0</v>
      </c>
      <c r="P99" s="343">
        <f t="shared" si="8"/>
        <v>596135087.62000012</v>
      </c>
      <c r="Q99" s="343">
        <f t="shared" si="8"/>
        <v>0</v>
      </c>
      <c r="R99" s="343">
        <f t="shared" si="8"/>
        <v>564885149.80000007</v>
      </c>
      <c r="T99" s="351">
        <v>578878393.96000004</v>
      </c>
      <c r="U99" s="353">
        <f t="shared" si="6"/>
        <v>17256693.660000086</v>
      </c>
    </row>
    <row r="100" spans="1:21" ht="15" customHeight="1">
      <c r="A100" s="344"/>
      <c r="B100" s="345"/>
      <c r="C100" s="346" t="s">
        <v>601</v>
      </c>
      <c r="D100" s="345"/>
      <c r="E100" s="345"/>
      <c r="F100" s="347"/>
      <c r="G100" s="347">
        <f t="shared" ref="G100:R100" si="9">SUBTOTAL(9,G5:G99)</f>
        <v>4826033768.6900005</v>
      </c>
      <c r="H100" s="347">
        <f t="shared" si="9"/>
        <v>879960084.8299998</v>
      </c>
      <c r="I100" s="347">
        <f t="shared" si="9"/>
        <v>4358265643.8000002</v>
      </c>
      <c r="J100" s="347">
        <f t="shared" si="9"/>
        <v>10064259497.320002</v>
      </c>
      <c r="K100" s="347">
        <f t="shared" si="9"/>
        <v>3939727035</v>
      </c>
      <c r="L100" s="347">
        <f t="shared" si="9"/>
        <v>6124532462.3200026</v>
      </c>
      <c r="M100" s="347">
        <f t="shared" si="9"/>
        <v>115839716.42999998</v>
      </c>
      <c r="N100" s="347">
        <f t="shared" si="9"/>
        <v>6240372178.7500029</v>
      </c>
      <c r="O100" s="347">
        <f t="shared" si="9"/>
        <v>0</v>
      </c>
      <c r="P100" s="347">
        <f t="shared" si="9"/>
        <v>6240372178.7500029</v>
      </c>
      <c r="Q100" s="347">
        <f t="shared" si="9"/>
        <v>0</v>
      </c>
      <c r="R100" s="347">
        <f t="shared" si="9"/>
        <v>5921835902.2700005</v>
      </c>
      <c r="T100" s="141">
        <v>6235338748.4199982</v>
      </c>
      <c r="U100" s="354">
        <f t="shared" si="6"/>
        <v>5033430.3300046921</v>
      </c>
    </row>
  </sheetData>
  <mergeCells count="1">
    <mergeCell ref="A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AE8A-81E5-4A10-B840-E6A917D91A47}">
  <sheetPr>
    <tabColor rgb="FF00FFFF"/>
  </sheetPr>
  <dimension ref="A1:N25"/>
  <sheetViews>
    <sheetView workbookViewId="0">
      <selection activeCell="B15" sqref="B15"/>
    </sheetView>
  </sheetViews>
  <sheetFormatPr defaultRowHeight="24"/>
  <cols>
    <col min="1" max="1" width="13.1796875" style="10" customWidth="1"/>
    <col min="2" max="2" width="8.7265625" style="37"/>
    <col min="3" max="3" width="10.54296875" style="37" customWidth="1"/>
    <col min="4" max="4" width="9.81640625" style="37" customWidth="1"/>
    <col min="5" max="14" width="8.7265625" style="37"/>
    <col min="15" max="16384" width="8.7265625" style="10"/>
  </cols>
  <sheetData>
    <row r="1" spans="1:14">
      <c r="A1" s="36" t="s">
        <v>228</v>
      </c>
    </row>
    <row r="2" spans="1:14" s="58" customFormat="1" ht="21">
      <c r="A2" s="55" t="s">
        <v>0</v>
      </c>
      <c r="B2" s="85" t="s">
        <v>140</v>
      </c>
      <c r="C2" s="85" t="s">
        <v>141</v>
      </c>
      <c r="D2" s="86" t="s">
        <v>142</v>
      </c>
      <c r="E2" s="86" t="s">
        <v>143</v>
      </c>
      <c r="F2" s="87" t="s">
        <v>144</v>
      </c>
      <c r="G2" s="87" t="s">
        <v>145</v>
      </c>
      <c r="H2" s="88" t="s">
        <v>146</v>
      </c>
      <c r="I2" s="88" t="s">
        <v>147</v>
      </c>
      <c r="J2" s="87" t="s">
        <v>148</v>
      </c>
      <c r="K2" s="87" t="s">
        <v>149</v>
      </c>
      <c r="L2" s="87" t="s">
        <v>150</v>
      </c>
      <c r="M2" s="88" t="s">
        <v>151</v>
      </c>
      <c r="N2" s="88" t="s">
        <v>152</v>
      </c>
    </row>
    <row r="3" spans="1:14">
      <c r="A3" s="35" t="s">
        <v>1</v>
      </c>
      <c r="B3" s="279">
        <v>2</v>
      </c>
      <c r="C3" s="89">
        <v>3</v>
      </c>
      <c r="D3" s="89">
        <v>3.5</v>
      </c>
      <c r="E3" s="89">
        <v>3</v>
      </c>
      <c r="F3" s="279">
        <v>2.0699999999999998</v>
      </c>
      <c r="G3" s="90">
        <v>3.89</v>
      </c>
      <c r="H3" s="90">
        <v>5</v>
      </c>
      <c r="I3" s="90">
        <v>4</v>
      </c>
      <c r="J3" s="89">
        <v>2.17</v>
      </c>
      <c r="K3" s="89">
        <v>5</v>
      </c>
      <c r="L3" s="279">
        <v>1</v>
      </c>
      <c r="M3" s="279">
        <v>1</v>
      </c>
      <c r="N3" s="89">
        <v>5</v>
      </c>
    </row>
    <row r="4" spans="1:14">
      <c r="A4" s="35" t="s">
        <v>2</v>
      </c>
      <c r="B4" s="89">
        <v>3.5</v>
      </c>
      <c r="C4" s="89">
        <v>4.5</v>
      </c>
      <c r="D4" s="89">
        <v>3.5</v>
      </c>
      <c r="E4" s="89">
        <v>4</v>
      </c>
      <c r="F4" s="89">
        <v>5</v>
      </c>
      <c r="G4" s="90">
        <v>5</v>
      </c>
      <c r="H4" s="280">
        <v>1</v>
      </c>
      <c r="I4" s="90">
        <v>4</v>
      </c>
      <c r="J4" s="279">
        <v>1</v>
      </c>
      <c r="K4" s="91">
        <v>5</v>
      </c>
      <c r="L4" s="91">
        <v>5</v>
      </c>
      <c r="M4" s="279">
        <v>1</v>
      </c>
      <c r="N4" s="91">
        <v>5</v>
      </c>
    </row>
    <row r="5" spans="1:14">
      <c r="A5" s="35" t="s">
        <v>3</v>
      </c>
      <c r="B5" s="89">
        <v>3.5</v>
      </c>
      <c r="C5" s="279">
        <v>2</v>
      </c>
      <c r="D5" s="89">
        <v>4</v>
      </c>
      <c r="E5" s="89">
        <v>4</v>
      </c>
      <c r="F5" s="89">
        <v>5</v>
      </c>
      <c r="G5" s="90">
        <v>3.48</v>
      </c>
      <c r="H5" s="90">
        <v>4</v>
      </c>
      <c r="I5" s="90">
        <v>3</v>
      </c>
      <c r="J5" s="279">
        <v>1</v>
      </c>
      <c r="K5" s="91">
        <v>5</v>
      </c>
      <c r="L5" s="91">
        <v>5</v>
      </c>
      <c r="M5" s="91">
        <v>5</v>
      </c>
      <c r="N5" s="91">
        <v>5</v>
      </c>
    </row>
    <row r="6" spans="1:14">
      <c r="A6" s="35" t="s">
        <v>4</v>
      </c>
      <c r="B6" s="89">
        <v>3.5</v>
      </c>
      <c r="C6" s="89">
        <v>3.6666666666666665</v>
      </c>
      <c r="D6" s="89">
        <v>3.5</v>
      </c>
      <c r="E6" s="89">
        <v>4</v>
      </c>
      <c r="F6" s="279">
        <v>2.14</v>
      </c>
      <c r="G6" s="90">
        <v>5</v>
      </c>
      <c r="H6" s="90">
        <v>5</v>
      </c>
      <c r="I6" s="90">
        <v>3</v>
      </c>
      <c r="J6" s="91">
        <v>4.13</v>
      </c>
      <c r="K6" s="91">
        <v>5</v>
      </c>
      <c r="L6" s="91">
        <v>5</v>
      </c>
      <c r="M6" s="91">
        <v>5</v>
      </c>
      <c r="N6" s="91">
        <v>5</v>
      </c>
    </row>
    <row r="7" spans="1:14">
      <c r="A7" s="35" t="s">
        <v>5</v>
      </c>
      <c r="B7" s="89">
        <v>3</v>
      </c>
      <c r="C7" s="89">
        <v>3.3333333333333335</v>
      </c>
      <c r="D7" s="279">
        <v>2.5</v>
      </c>
      <c r="E7" s="89">
        <v>3</v>
      </c>
      <c r="F7" s="89">
        <v>5</v>
      </c>
      <c r="G7" s="90">
        <v>5</v>
      </c>
      <c r="H7" s="280">
        <v>1</v>
      </c>
      <c r="I7" s="90">
        <v>3</v>
      </c>
      <c r="J7" s="91">
        <v>5</v>
      </c>
      <c r="K7" s="91">
        <v>5</v>
      </c>
      <c r="L7" s="91">
        <v>5</v>
      </c>
      <c r="M7" s="279">
        <v>1</v>
      </c>
      <c r="N7" s="91">
        <v>5</v>
      </c>
    </row>
    <row r="8" spans="1:14">
      <c r="A8" s="35" t="s">
        <v>6</v>
      </c>
      <c r="B8" s="89">
        <v>3.5</v>
      </c>
      <c r="C8" s="89">
        <v>3</v>
      </c>
      <c r="D8" s="89">
        <v>3</v>
      </c>
      <c r="E8" s="89">
        <v>4</v>
      </c>
      <c r="F8" s="89">
        <v>5</v>
      </c>
      <c r="G8" s="90">
        <v>5</v>
      </c>
      <c r="H8" s="280">
        <v>2</v>
      </c>
      <c r="I8" s="90">
        <v>4</v>
      </c>
      <c r="J8" s="91">
        <v>5</v>
      </c>
      <c r="K8" s="91">
        <v>5</v>
      </c>
      <c r="L8" s="91">
        <v>5</v>
      </c>
      <c r="M8" s="279">
        <v>1</v>
      </c>
      <c r="N8" s="91">
        <v>4.97</v>
      </c>
    </row>
    <row r="9" spans="1:14">
      <c r="A9" s="35" t="s">
        <v>7</v>
      </c>
      <c r="B9" s="89">
        <v>3.5</v>
      </c>
      <c r="C9" s="89">
        <v>3</v>
      </c>
      <c r="D9" s="89">
        <v>3</v>
      </c>
      <c r="E9" s="89">
        <v>4</v>
      </c>
      <c r="F9" s="89">
        <v>5</v>
      </c>
      <c r="G9" s="90">
        <v>5</v>
      </c>
      <c r="H9" s="90">
        <v>5</v>
      </c>
      <c r="I9" s="90">
        <v>4</v>
      </c>
      <c r="J9" s="91">
        <v>4.99</v>
      </c>
      <c r="K9" s="91">
        <v>5</v>
      </c>
      <c r="L9" s="91">
        <v>5</v>
      </c>
      <c r="M9" s="279">
        <v>1</v>
      </c>
      <c r="N9" s="91">
        <v>2.48</v>
      </c>
    </row>
    <row r="10" spans="1:14">
      <c r="A10" s="39" t="s">
        <v>423</v>
      </c>
      <c r="B10" s="282" t="s">
        <v>425</v>
      </c>
    </row>
    <row r="11" spans="1:14">
      <c r="B11" s="281" t="s">
        <v>424</v>
      </c>
    </row>
    <row r="12" spans="1:14">
      <c r="B12" s="281" t="s">
        <v>426</v>
      </c>
    </row>
    <row r="13" spans="1:14">
      <c r="B13" s="281" t="s">
        <v>427</v>
      </c>
    </row>
    <row r="14" spans="1:14">
      <c r="B14" s="281" t="s">
        <v>428</v>
      </c>
    </row>
    <row r="15" spans="1:14">
      <c r="B15" s="282" t="s">
        <v>429</v>
      </c>
    </row>
    <row r="16" spans="1:14">
      <c r="B16" s="281" t="s">
        <v>430</v>
      </c>
    </row>
    <row r="17" spans="2:2">
      <c r="B17" s="281" t="s">
        <v>431</v>
      </c>
    </row>
    <row r="18" spans="2:2">
      <c r="B18" s="281" t="s">
        <v>432</v>
      </c>
    </row>
    <row r="19" spans="2:2">
      <c r="B19" s="281" t="s">
        <v>433</v>
      </c>
    </row>
    <row r="20" spans="2:2">
      <c r="B20" s="281" t="s">
        <v>434</v>
      </c>
    </row>
    <row r="21" spans="2:2">
      <c r="B21" s="281" t="s">
        <v>435</v>
      </c>
    </row>
    <row r="22" spans="2:2">
      <c r="B22" s="281" t="s">
        <v>436</v>
      </c>
    </row>
    <row r="23" spans="2:2">
      <c r="B23" s="281" t="s">
        <v>437</v>
      </c>
    </row>
    <row r="24" spans="2:2">
      <c r="B24" s="281" t="s">
        <v>612</v>
      </c>
    </row>
    <row r="25" spans="2:2">
      <c r="B25" s="281"/>
    </row>
  </sheetData>
  <phoneticPr fontId="10" type="noConversion"/>
  <printOptions horizontalCentered="1"/>
  <pageMargins left="0.2" right="0.2" top="0.75" bottom="0.75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22C6-1212-4FA9-B99D-437681F15492}">
  <sheetPr>
    <tabColor rgb="FF00B050"/>
  </sheetPr>
  <dimension ref="A1:M23"/>
  <sheetViews>
    <sheetView zoomScale="70" zoomScaleNormal="70" workbookViewId="0">
      <selection activeCell="A11" sqref="A11:B22"/>
    </sheetView>
  </sheetViews>
  <sheetFormatPr defaultRowHeight="14.5"/>
  <cols>
    <col min="1" max="1" width="14.81640625" customWidth="1"/>
    <col min="2" max="2" width="12.6328125" style="115" customWidth="1"/>
    <col min="3" max="3" width="9.7265625" style="69" customWidth="1"/>
    <col min="4" max="4" width="13.81640625" style="69" bestFit="1" customWidth="1"/>
    <col min="5" max="5" width="14.6328125" style="69" bestFit="1" customWidth="1"/>
    <col min="6" max="6" width="13.6328125" style="69" bestFit="1" customWidth="1"/>
    <col min="7" max="7" width="12.26953125" style="69" customWidth="1"/>
    <col min="8" max="8" width="13.6328125" style="118" bestFit="1" customWidth="1"/>
    <col min="9" max="9" width="13.81640625" style="69" bestFit="1" customWidth="1"/>
    <col min="10" max="10" width="13.7265625" style="69" customWidth="1"/>
    <col min="11" max="11" width="15.26953125" style="69" customWidth="1"/>
    <col min="13" max="13" width="12.54296875" bestFit="1" customWidth="1"/>
    <col min="241" max="241" width="11.36328125" customWidth="1"/>
    <col min="242" max="242" width="11.26953125" customWidth="1"/>
    <col min="243" max="244" width="15.26953125" customWidth="1"/>
    <col min="245" max="245" width="15.26953125" bestFit="1" customWidth="1"/>
    <col min="247" max="247" width="12.36328125" customWidth="1"/>
    <col min="248" max="248" width="12.08984375" customWidth="1"/>
    <col min="249" max="249" width="13.08984375" customWidth="1"/>
    <col min="250" max="251" width="13.36328125" customWidth="1"/>
    <col min="252" max="252" width="15.26953125" bestFit="1" customWidth="1"/>
    <col min="497" max="497" width="11.36328125" customWidth="1"/>
    <col min="498" max="498" width="11.26953125" customWidth="1"/>
    <col min="499" max="500" width="15.26953125" customWidth="1"/>
    <col min="501" max="501" width="15.26953125" bestFit="1" customWidth="1"/>
    <col min="503" max="503" width="12.36328125" customWidth="1"/>
    <col min="504" max="504" width="12.08984375" customWidth="1"/>
    <col min="505" max="505" width="13.08984375" customWidth="1"/>
    <col min="506" max="507" width="13.36328125" customWidth="1"/>
    <col min="508" max="508" width="15.26953125" bestFit="1" customWidth="1"/>
    <col min="753" max="753" width="11.36328125" customWidth="1"/>
    <col min="754" max="754" width="11.26953125" customWidth="1"/>
    <col min="755" max="756" width="15.26953125" customWidth="1"/>
    <col min="757" max="757" width="15.26953125" bestFit="1" customWidth="1"/>
    <col min="759" max="759" width="12.36328125" customWidth="1"/>
    <col min="760" max="760" width="12.08984375" customWidth="1"/>
    <col min="761" max="761" width="13.08984375" customWidth="1"/>
    <col min="762" max="763" width="13.36328125" customWidth="1"/>
    <col min="764" max="764" width="15.26953125" bestFit="1" customWidth="1"/>
    <col min="1009" max="1009" width="11.36328125" customWidth="1"/>
    <col min="1010" max="1010" width="11.26953125" customWidth="1"/>
    <col min="1011" max="1012" width="15.26953125" customWidth="1"/>
    <col min="1013" max="1013" width="15.26953125" bestFit="1" customWidth="1"/>
    <col min="1015" max="1015" width="12.36328125" customWidth="1"/>
    <col min="1016" max="1016" width="12.08984375" customWidth="1"/>
    <col min="1017" max="1017" width="13.08984375" customWidth="1"/>
    <col min="1018" max="1019" width="13.36328125" customWidth="1"/>
    <col min="1020" max="1020" width="15.26953125" bestFit="1" customWidth="1"/>
    <col min="1265" max="1265" width="11.36328125" customWidth="1"/>
    <col min="1266" max="1266" width="11.26953125" customWidth="1"/>
    <col min="1267" max="1268" width="15.26953125" customWidth="1"/>
    <col min="1269" max="1269" width="15.26953125" bestFit="1" customWidth="1"/>
    <col min="1271" max="1271" width="12.36328125" customWidth="1"/>
    <col min="1272" max="1272" width="12.08984375" customWidth="1"/>
    <col min="1273" max="1273" width="13.08984375" customWidth="1"/>
    <col min="1274" max="1275" width="13.36328125" customWidth="1"/>
    <col min="1276" max="1276" width="15.26953125" bestFit="1" customWidth="1"/>
    <col min="1521" max="1521" width="11.36328125" customWidth="1"/>
    <col min="1522" max="1522" width="11.26953125" customWidth="1"/>
    <col min="1523" max="1524" width="15.26953125" customWidth="1"/>
    <col min="1525" max="1525" width="15.26953125" bestFit="1" customWidth="1"/>
    <col min="1527" max="1527" width="12.36328125" customWidth="1"/>
    <col min="1528" max="1528" width="12.08984375" customWidth="1"/>
    <col min="1529" max="1529" width="13.08984375" customWidth="1"/>
    <col min="1530" max="1531" width="13.36328125" customWidth="1"/>
    <col min="1532" max="1532" width="15.26953125" bestFit="1" customWidth="1"/>
    <col min="1777" max="1777" width="11.36328125" customWidth="1"/>
    <col min="1778" max="1778" width="11.26953125" customWidth="1"/>
    <col min="1779" max="1780" width="15.26953125" customWidth="1"/>
    <col min="1781" max="1781" width="15.26953125" bestFit="1" customWidth="1"/>
    <col min="1783" max="1783" width="12.36328125" customWidth="1"/>
    <col min="1784" max="1784" width="12.08984375" customWidth="1"/>
    <col min="1785" max="1785" width="13.08984375" customWidth="1"/>
    <col min="1786" max="1787" width="13.36328125" customWidth="1"/>
    <col min="1788" max="1788" width="15.26953125" bestFit="1" customWidth="1"/>
    <col min="2033" max="2033" width="11.36328125" customWidth="1"/>
    <col min="2034" max="2034" width="11.26953125" customWidth="1"/>
    <col min="2035" max="2036" width="15.26953125" customWidth="1"/>
    <col min="2037" max="2037" width="15.26953125" bestFit="1" customWidth="1"/>
    <col min="2039" max="2039" width="12.36328125" customWidth="1"/>
    <col min="2040" max="2040" width="12.08984375" customWidth="1"/>
    <col min="2041" max="2041" width="13.08984375" customWidth="1"/>
    <col min="2042" max="2043" width="13.36328125" customWidth="1"/>
    <col min="2044" max="2044" width="15.26953125" bestFit="1" customWidth="1"/>
    <col min="2289" max="2289" width="11.36328125" customWidth="1"/>
    <col min="2290" max="2290" width="11.26953125" customWidth="1"/>
    <col min="2291" max="2292" width="15.26953125" customWidth="1"/>
    <col min="2293" max="2293" width="15.26953125" bestFit="1" customWidth="1"/>
    <col min="2295" max="2295" width="12.36328125" customWidth="1"/>
    <col min="2296" max="2296" width="12.08984375" customWidth="1"/>
    <col min="2297" max="2297" width="13.08984375" customWidth="1"/>
    <col min="2298" max="2299" width="13.36328125" customWidth="1"/>
    <col min="2300" max="2300" width="15.26953125" bestFit="1" customWidth="1"/>
    <col min="2545" max="2545" width="11.36328125" customWidth="1"/>
    <col min="2546" max="2546" width="11.26953125" customWidth="1"/>
    <col min="2547" max="2548" width="15.26953125" customWidth="1"/>
    <col min="2549" max="2549" width="15.26953125" bestFit="1" customWidth="1"/>
    <col min="2551" max="2551" width="12.36328125" customWidth="1"/>
    <col min="2552" max="2552" width="12.08984375" customWidth="1"/>
    <col min="2553" max="2553" width="13.08984375" customWidth="1"/>
    <col min="2554" max="2555" width="13.36328125" customWidth="1"/>
    <col min="2556" max="2556" width="15.26953125" bestFit="1" customWidth="1"/>
    <col min="2801" max="2801" width="11.36328125" customWidth="1"/>
    <col min="2802" max="2802" width="11.26953125" customWidth="1"/>
    <col min="2803" max="2804" width="15.26953125" customWidth="1"/>
    <col min="2805" max="2805" width="15.26953125" bestFit="1" customWidth="1"/>
    <col min="2807" max="2807" width="12.36328125" customWidth="1"/>
    <col min="2808" max="2808" width="12.08984375" customWidth="1"/>
    <col min="2809" max="2809" width="13.08984375" customWidth="1"/>
    <col min="2810" max="2811" width="13.36328125" customWidth="1"/>
    <col min="2812" max="2812" width="15.26953125" bestFit="1" customWidth="1"/>
    <col min="3057" max="3057" width="11.36328125" customWidth="1"/>
    <col min="3058" max="3058" width="11.26953125" customWidth="1"/>
    <col min="3059" max="3060" width="15.26953125" customWidth="1"/>
    <col min="3061" max="3061" width="15.26953125" bestFit="1" customWidth="1"/>
    <col min="3063" max="3063" width="12.36328125" customWidth="1"/>
    <col min="3064" max="3064" width="12.08984375" customWidth="1"/>
    <col min="3065" max="3065" width="13.08984375" customWidth="1"/>
    <col min="3066" max="3067" width="13.36328125" customWidth="1"/>
    <col min="3068" max="3068" width="15.26953125" bestFit="1" customWidth="1"/>
    <col min="3313" max="3313" width="11.36328125" customWidth="1"/>
    <col min="3314" max="3314" width="11.26953125" customWidth="1"/>
    <col min="3315" max="3316" width="15.26953125" customWidth="1"/>
    <col min="3317" max="3317" width="15.26953125" bestFit="1" customWidth="1"/>
    <col min="3319" max="3319" width="12.36328125" customWidth="1"/>
    <col min="3320" max="3320" width="12.08984375" customWidth="1"/>
    <col min="3321" max="3321" width="13.08984375" customWidth="1"/>
    <col min="3322" max="3323" width="13.36328125" customWidth="1"/>
    <col min="3324" max="3324" width="15.26953125" bestFit="1" customWidth="1"/>
    <col min="3569" max="3569" width="11.36328125" customWidth="1"/>
    <col min="3570" max="3570" width="11.26953125" customWidth="1"/>
    <col min="3571" max="3572" width="15.26953125" customWidth="1"/>
    <col min="3573" max="3573" width="15.26953125" bestFit="1" customWidth="1"/>
    <col min="3575" max="3575" width="12.36328125" customWidth="1"/>
    <col min="3576" max="3576" width="12.08984375" customWidth="1"/>
    <col min="3577" max="3577" width="13.08984375" customWidth="1"/>
    <col min="3578" max="3579" width="13.36328125" customWidth="1"/>
    <col min="3580" max="3580" width="15.26953125" bestFit="1" customWidth="1"/>
    <col min="3825" max="3825" width="11.36328125" customWidth="1"/>
    <col min="3826" max="3826" width="11.26953125" customWidth="1"/>
    <col min="3827" max="3828" width="15.26953125" customWidth="1"/>
    <col min="3829" max="3829" width="15.26953125" bestFit="1" customWidth="1"/>
    <col min="3831" max="3831" width="12.36328125" customWidth="1"/>
    <col min="3832" max="3832" width="12.08984375" customWidth="1"/>
    <col min="3833" max="3833" width="13.08984375" customWidth="1"/>
    <col min="3834" max="3835" width="13.36328125" customWidth="1"/>
    <col min="3836" max="3836" width="15.26953125" bestFit="1" customWidth="1"/>
    <col min="4081" max="4081" width="11.36328125" customWidth="1"/>
    <col min="4082" max="4082" width="11.26953125" customWidth="1"/>
    <col min="4083" max="4084" width="15.26953125" customWidth="1"/>
    <col min="4085" max="4085" width="15.26953125" bestFit="1" customWidth="1"/>
    <col min="4087" max="4087" width="12.36328125" customWidth="1"/>
    <col min="4088" max="4088" width="12.08984375" customWidth="1"/>
    <col min="4089" max="4089" width="13.08984375" customWidth="1"/>
    <col min="4090" max="4091" width="13.36328125" customWidth="1"/>
    <col min="4092" max="4092" width="15.26953125" bestFit="1" customWidth="1"/>
    <col min="4337" max="4337" width="11.36328125" customWidth="1"/>
    <col min="4338" max="4338" width="11.26953125" customWidth="1"/>
    <col min="4339" max="4340" width="15.26953125" customWidth="1"/>
    <col min="4341" max="4341" width="15.26953125" bestFit="1" customWidth="1"/>
    <col min="4343" max="4343" width="12.36328125" customWidth="1"/>
    <col min="4344" max="4344" width="12.08984375" customWidth="1"/>
    <col min="4345" max="4345" width="13.08984375" customWidth="1"/>
    <col min="4346" max="4347" width="13.36328125" customWidth="1"/>
    <col min="4348" max="4348" width="15.26953125" bestFit="1" customWidth="1"/>
    <col min="4593" max="4593" width="11.36328125" customWidth="1"/>
    <col min="4594" max="4594" width="11.26953125" customWidth="1"/>
    <col min="4595" max="4596" width="15.26953125" customWidth="1"/>
    <col min="4597" max="4597" width="15.26953125" bestFit="1" customWidth="1"/>
    <col min="4599" max="4599" width="12.36328125" customWidth="1"/>
    <col min="4600" max="4600" width="12.08984375" customWidth="1"/>
    <col min="4601" max="4601" width="13.08984375" customWidth="1"/>
    <col min="4602" max="4603" width="13.36328125" customWidth="1"/>
    <col min="4604" max="4604" width="15.26953125" bestFit="1" customWidth="1"/>
    <col min="4849" max="4849" width="11.36328125" customWidth="1"/>
    <col min="4850" max="4850" width="11.26953125" customWidth="1"/>
    <col min="4851" max="4852" width="15.26953125" customWidth="1"/>
    <col min="4853" max="4853" width="15.26953125" bestFit="1" customWidth="1"/>
    <col min="4855" max="4855" width="12.36328125" customWidth="1"/>
    <col min="4856" max="4856" width="12.08984375" customWidth="1"/>
    <col min="4857" max="4857" width="13.08984375" customWidth="1"/>
    <col min="4858" max="4859" width="13.36328125" customWidth="1"/>
    <col min="4860" max="4860" width="15.26953125" bestFit="1" customWidth="1"/>
    <col min="5105" max="5105" width="11.36328125" customWidth="1"/>
    <col min="5106" max="5106" width="11.26953125" customWidth="1"/>
    <col min="5107" max="5108" width="15.26953125" customWidth="1"/>
    <col min="5109" max="5109" width="15.26953125" bestFit="1" customWidth="1"/>
    <col min="5111" max="5111" width="12.36328125" customWidth="1"/>
    <col min="5112" max="5112" width="12.08984375" customWidth="1"/>
    <col min="5113" max="5113" width="13.08984375" customWidth="1"/>
    <col min="5114" max="5115" width="13.36328125" customWidth="1"/>
    <col min="5116" max="5116" width="15.26953125" bestFit="1" customWidth="1"/>
    <col min="5361" max="5361" width="11.36328125" customWidth="1"/>
    <col min="5362" max="5362" width="11.26953125" customWidth="1"/>
    <col min="5363" max="5364" width="15.26953125" customWidth="1"/>
    <col min="5365" max="5365" width="15.26953125" bestFit="1" customWidth="1"/>
    <col min="5367" max="5367" width="12.36328125" customWidth="1"/>
    <col min="5368" max="5368" width="12.08984375" customWidth="1"/>
    <col min="5369" max="5369" width="13.08984375" customWidth="1"/>
    <col min="5370" max="5371" width="13.36328125" customWidth="1"/>
    <col min="5372" max="5372" width="15.26953125" bestFit="1" customWidth="1"/>
    <col min="5617" max="5617" width="11.36328125" customWidth="1"/>
    <col min="5618" max="5618" width="11.26953125" customWidth="1"/>
    <col min="5619" max="5620" width="15.26953125" customWidth="1"/>
    <col min="5621" max="5621" width="15.26953125" bestFit="1" customWidth="1"/>
    <col min="5623" max="5623" width="12.36328125" customWidth="1"/>
    <col min="5624" max="5624" width="12.08984375" customWidth="1"/>
    <col min="5625" max="5625" width="13.08984375" customWidth="1"/>
    <col min="5626" max="5627" width="13.36328125" customWidth="1"/>
    <col min="5628" max="5628" width="15.26953125" bestFit="1" customWidth="1"/>
    <col min="5873" max="5873" width="11.36328125" customWidth="1"/>
    <col min="5874" max="5874" width="11.26953125" customWidth="1"/>
    <col min="5875" max="5876" width="15.26953125" customWidth="1"/>
    <col min="5877" max="5877" width="15.26953125" bestFit="1" customWidth="1"/>
    <col min="5879" max="5879" width="12.36328125" customWidth="1"/>
    <col min="5880" max="5880" width="12.08984375" customWidth="1"/>
    <col min="5881" max="5881" width="13.08984375" customWidth="1"/>
    <col min="5882" max="5883" width="13.36328125" customWidth="1"/>
    <col min="5884" max="5884" width="15.26953125" bestFit="1" customWidth="1"/>
    <col min="6129" max="6129" width="11.36328125" customWidth="1"/>
    <col min="6130" max="6130" width="11.26953125" customWidth="1"/>
    <col min="6131" max="6132" width="15.26953125" customWidth="1"/>
    <col min="6133" max="6133" width="15.26953125" bestFit="1" customWidth="1"/>
    <col min="6135" max="6135" width="12.36328125" customWidth="1"/>
    <col min="6136" max="6136" width="12.08984375" customWidth="1"/>
    <col min="6137" max="6137" width="13.08984375" customWidth="1"/>
    <col min="6138" max="6139" width="13.36328125" customWidth="1"/>
    <col min="6140" max="6140" width="15.26953125" bestFit="1" customWidth="1"/>
    <col min="6385" max="6385" width="11.36328125" customWidth="1"/>
    <col min="6386" max="6386" width="11.26953125" customWidth="1"/>
    <col min="6387" max="6388" width="15.26953125" customWidth="1"/>
    <col min="6389" max="6389" width="15.26953125" bestFit="1" customWidth="1"/>
    <col min="6391" max="6391" width="12.36328125" customWidth="1"/>
    <col min="6392" max="6392" width="12.08984375" customWidth="1"/>
    <col min="6393" max="6393" width="13.08984375" customWidth="1"/>
    <col min="6394" max="6395" width="13.36328125" customWidth="1"/>
    <col min="6396" max="6396" width="15.26953125" bestFit="1" customWidth="1"/>
    <col min="6641" max="6641" width="11.36328125" customWidth="1"/>
    <col min="6642" max="6642" width="11.26953125" customWidth="1"/>
    <col min="6643" max="6644" width="15.26953125" customWidth="1"/>
    <col min="6645" max="6645" width="15.26953125" bestFit="1" customWidth="1"/>
    <col min="6647" max="6647" width="12.36328125" customWidth="1"/>
    <col min="6648" max="6648" width="12.08984375" customWidth="1"/>
    <col min="6649" max="6649" width="13.08984375" customWidth="1"/>
    <col min="6650" max="6651" width="13.36328125" customWidth="1"/>
    <col min="6652" max="6652" width="15.26953125" bestFit="1" customWidth="1"/>
    <col min="6897" max="6897" width="11.36328125" customWidth="1"/>
    <col min="6898" max="6898" width="11.26953125" customWidth="1"/>
    <col min="6899" max="6900" width="15.26953125" customWidth="1"/>
    <col min="6901" max="6901" width="15.26953125" bestFit="1" customWidth="1"/>
    <col min="6903" max="6903" width="12.36328125" customWidth="1"/>
    <col min="6904" max="6904" width="12.08984375" customWidth="1"/>
    <col min="6905" max="6905" width="13.08984375" customWidth="1"/>
    <col min="6906" max="6907" width="13.36328125" customWidth="1"/>
    <col min="6908" max="6908" width="15.26953125" bestFit="1" customWidth="1"/>
    <col min="7153" max="7153" width="11.36328125" customWidth="1"/>
    <col min="7154" max="7154" width="11.26953125" customWidth="1"/>
    <col min="7155" max="7156" width="15.26953125" customWidth="1"/>
    <col min="7157" max="7157" width="15.26953125" bestFit="1" customWidth="1"/>
    <col min="7159" max="7159" width="12.36328125" customWidth="1"/>
    <col min="7160" max="7160" width="12.08984375" customWidth="1"/>
    <col min="7161" max="7161" width="13.08984375" customWidth="1"/>
    <col min="7162" max="7163" width="13.36328125" customWidth="1"/>
    <col min="7164" max="7164" width="15.26953125" bestFit="1" customWidth="1"/>
    <col min="7409" max="7409" width="11.36328125" customWidth="1"/>
    <col min="7410" max="7410" width="11.26953125" customWidth="1"/>
    <col min="7411" max="7412" width="15.26953125" customWidth="1"/>
    <col min="7413" max="7413" width="15.26953125" bestFit="1" customWidth="1"/>
    <col min="7415" max="7415" width="12.36328125" customWidth="1"/>
    <col min="7416" max="7416" width="12.08984375" customWidth="1"/>
    <col min="7417" max="7417" width="13.08984375" customWidth="1"/>
    <col min="7418" max="7419" width="13.36328125" customWidth="1"/>
    <col min="7420" max="7420" width="15.26953125" bestFit="1" customWidth="1"/>
    <col min="7665" max="7665" width="11.36328125" customWidth="1"/>
    <col min="7666" max="7666" width="11.26953125" customWidth="1"/>
    <col min="7667" max="7668" width="15.26953125" customWidth="1"/>
    <col min="7669" max="7669" width="15.26953125" bestFit="1" customWidth="1"/>
    <col min="7671" max="7671" width="12.36328125" customWidth="1"/>
    <col min="7672" max="7672" width="12.08984375" customWidth="1"/>
    <col min="7673" max="7673" width="13.08984375" customWidth="1"/>
    <col min="7674" max="7675" width="13.36328125" customWidth="1"/>
    <col min="7676" max="7676" width="15.26953125" bestFit="1" customWidth="1"/>
    <col min="7921" max="7921" width="11.36328125" customWidth="1"/>
    <col min="7922" max="7922" width="11.26953125" customWidth="1"/>
    <col min="7923" max="7924" width="15.26953125" customWidth="1"/>
    <col min="7925" max="7925" width="15.26953125" bestFit="1" customWidth="1"/>
    <col min="7927" max="7927" width="12.36328125" customWidth="1"/>
    <col min="7928" max="7928" width="12.08984375" customWidth="1"/>
    <col min="7929" max="7929" width="13.08984375" customWidth="1"/>
    <col min="7930" max="7931" width="13.36328125" customWidth="1"/>
    <col min="7932" max="7932" width="15.26953125" bestFit="1" customWidth="1"/>
    <col min="8177" max="8177" width="11.36328125" customWidth="1"/>
    <col min="8178" max="8178" width="11.26953125" customWidth="1"/>
    <col min="8179" max="8180" width="15.26953125" customWidth="1"/>
    <col min="8181" max="8181" width="15.26953125" bestFit="1" customWidth="1"/>
    <col min="8183" max="8183" width="12.36328125" customWidth="1"/>
    <col min="8184" max="8184" width="12.08984375" customWidth="1"/>
    <col min="8185" max="8185" width="13.08984375" customWidth="1"/>
    <col min="8186" max="8187" width="13.36328125" customWidth="1"/>
    <col min="8188" max="8188" width="15.26953125" bestFit="1" customWidth="1"/>
    <col min="8433" max="8433" width="11.36328125" customWidth="1"/>
    <col min="8434" max="8434" width="11.26953125" customWidth="1"/>
    <col min="8435" max="8436" width="15.26953125" customWidth="1"/>
    <col min="8437" max="8437" width="15.26953125" bestFit="1" customWidth="1"/>
    <col min="8439" max="8439" width="12.36328125" customWidth="1"/>
    <col min="8440" max="8440" width="12.08984375" customWidth="1"/>
    <col min="8441" max="8441" width="13.08984375" customWidth="1"/>
    <col min="8442" max="8443" width="13.36328125" customWidth="1"/>
    <col min="8444" max="8444" width="15.26953125" bestFit="1" customWidth="1"/>
    <col min="8689" max="8689" width="11.36328125" customWidth="1"/>
    <col min="8690" max="8690" width="11.26953125" customWidth="1"/>
    <col min="8691" max="8692" width="15.26953125" customWidth="1"/>
    <col min="8693" max="8693" width="15.26953125" bestFit="1" customWidth="1"/>
    <col min="8695" max="8695" width="12.36328125" customWidth="1"/>
    <col min="8696" max="8696" width="12.08984375" customWidth="1"/>
    <col min="8697" max="8697" width="13.08984375" customWidth="1"/>
    <col min="8698" max="8699" width="13.36328125" customWidth="1"/>
    <col min="8700" max="8700" width="15.26953125" bestFit="1" customWidth="1"/>
    <col min="8945" max="8945" width="11.36328125" customWidth="1"/>
    <col min="8946" max="8946" width="11.26953125" customWidth="1"/>
    <col min="8947" max="8948" width="15.26953125" customWidth="1"/>
    <col min="8949" max="8949" width="15.26953125" bestFit="1" customWidth="1"/>
    <col min="8951" max="8951" width="12.36328125" customWidth="1"/>
    <col min="8952" max="8952" width="12.08984375" customWidth="1"/>
    <col min="8953" max="8953" width="13.08984375" customWidth="1"/>
    <col min="8954" max="8955" width="13.36328125" customWidth="1"/>
    <col min="8956" max="8956" width="15.26953125" bestFit="1" customWidth="1"/>
    <col min="9201" max="9201" width="11.36328125" customWidth="1"/>
    <col min="9202" max="9202" width="11.26953125" customWidth="1"/>
    <col min="9203" max="9204" width="15.26953125" customWidth="1"/>
    <col min="9205" max="9205" width="15.26953125" bestFit="1" customWidth="1"/>
    <col min="9207" max="9207" width="12.36328125" customWidth="1"/>
    <col min="9208" max="9208" width="12.08984375" customWidth="1"/>
    <col min="9209" max="9209" width="13.08984375" customWidth="1"/>
    <col min="9210" max="9211" width="13.36328125" customWidth="1"/>
    <col min="9212" max="9212" width="15.26953125" bestFit="1" customWidth="1"/>
    <col min="9457" max="9457" width="11.36328125" customWidth="1"/>
    <col min="9458" max="9458" width="11.26953125" customWidth="1"/>
    <col min="9459" max="9460" width="15.26953125" customWidth="1"/>
    <col min="9461" max="9461" width="15.26953125" bestFit="1" customWidth="1"/>
    <col min="9463" max="9463" width="12.36328125" customWidth="1"/>
    <col min="9464" max="9464" width="12.08984375" customWidth="1"/>
    <col min="9465" max="9465" width="13.08984375" customWidth="1"/>
    <col min="9466" max="9467" width="13.36328125" customWidth="1"/>
    <col min="9468" max="9468" width="15.26953125" bestFit="1" customWidth="1"/>
    <col min="9713" max="9713" width="11.36328125" customWidth="1"/>
    <col min="9714" max="9714" width="11.26953125" customWidth="1"/>
    <col min="9715" max="9716" width="15.26953125" customWidth="1"/>
    <col min="9717" max="9717" width="15.26953125" bestFit="1" customWidth="1"/>
    <col min="9719" max="9719" width="12.36328125" customWidth="1"/>
    <col min="9720" max="9720" width="12.08984375" customWidth="1"/>
    <col min="9721" max="9721" width="13.08984375" customWidth="1"/>
    <col min="9722" max="9723" width="13.36328125" customWidth="1"/>
    <col min="9724" max="9724" width="15.26953125" bestFit="1" customWidth="1"/>
    <col min="9969" max="9969" width="11.36328125" customWidth="1"/>
    <col min="9970" max="9970" width="11.26953125" customWidth="1"/>
    <col min="9971" max="9972" width="15.26953125" customWidth="1"/>
    <col min="9973" max="9973" width="15.26953125" bestFit="1" customWidth="1"/>
    <col min="9975" max="9975" width="12.36328125" customWidth="1"/>
    <col min="9976" max="9976" width="12.08984375" customWidth="1"/>
    <col min="9977" max="9977" width="13.08984375" customWidth="1"/>
    <col min="9978" max="9979" width="13.36328125" customWidth="1"/>
    <col min="9980" max="9980" width="15.26953125" bestFit="1" customWidth="1"/>
    <col min="10225" max="10225" width="11.36328125" customWidth="1"/>
    <col min="10226" max="10226" width="11.26953125" customWidth="1"/>
    <col min="10227" max="10228" width="15.26953125" customWidth="1"/>
    <col min="10229" max="10229" width="15.26953125" bestFit="1" customWidth="1"/>
    <col min="10231" max="10231" width="12.36328125" customWidth="1"/>
    <col min="10232" max="10232" width="12.08984375" customWidth="1"/>
    <col min="10233" max="10233" width="13.08984375" customWidth="1"/>
    <col min="10234" max="10235" width="13.36328125" customWidth="1"/>
    <col min="10236" max="10236" width="15.26953125" bestFit="1" customWidth="1"/>
    <col min="10481" max="10481" width="11.36328125" customWidth="1"/>
    <col min="10482" max="10482" width="11.26953125" customWidth="1"/>
    <col min="10483" max="10484" width="15.26953125" customWidth="1"/>
    <col min="10485" max="10485" width="15.26953125" bestFit="1" customWidth="1"/>
    <col min="10487" max="10487" width="12.36328125" customWidth="1"/>
    <col min="10488" max="10488" width="12.08984375" customWidth="1"/>
    <col min="10489" max="10489" width="13.08984375" customWidth="1"/>
    <col min="10490" max="10491" width="13.36328125" customWidth="1"/>
    <col min="10492" max="10492" width="15.26953125" bestFit="1" customWidth="1"/>
    <col min="10737" max="10737" width="11.36328125" customWidth="1"/>
    <col min="10738" max="10738" width="11.26953125" customWidth="1"/>
    <col min="10739" max="10740" width="15.26953125" customWidth="1"/>
    <col min="10741" max="10741" width="15.26953125" bestFit="1" customWidth="1"/>
    <col min="10743" max="10743" width="12.36328125" customWidth="1"/>
    <col min="10744" max="10744" width="12.08984375" customWidth="1"/>
    <col min="10745" max="10745" width="13.08984375" customWidth="1"/>
    <col min="10746" max="10747" width="13.36328125" customWidth="1"/>
    <col min="10748" max="10748" width="15.26953125" bestFit="1" customWidth="1"/>
    <col min="10993" max="10993" width="11.36328125" customWidth="1"/>
    <col min="10994" max="10994" width="11.26953125" customWidth="1"/>
    <col min="10995" max="10996" width="15.26953125" customWidth="1"/>
    <col min="10997" max="10997" width="15.26953125" bestFit="1" customWidth="1"/>
    <col min="10999" max="10999" width="12.36328125" customWidth="1"/>
    <col min="11000" max="11000" width="12.08984375" customWidth="1"/>
    <col min="11001" max="11001" width="13.08984375" customWidth="1"/>
    <col min="11002" max="11003" width="13.36328125" customWidth="1"/>
    <col min="11004" max="11004" width="15.26953125" bestFit="1" customWidth="1"/>
    <col min="11249" max="11249" width="11.36328125" customWidth="1"/>
    <col min="11250" max="11250" width="11.26953125" customWidth="1"/>
    <col min="11251" max="11252" width="15.26953125" customWidth="1"/>
    <col min="11253" max="11253" width="15.26953125" bestFit="1" customWidth="1"/>
    <col min="11255" max="11255" width="12.36328125" customWidth="1"/>
    <col min="11256" max="11256" width="12.08984375" customWidth="1"/>
    <col min="11257" max="11257" width="13.08984375" customWidth="1"/>
    <col min="11258" max="11259" width="13.36328125" customWidth="1"/>
    <col min="11260" max="11260" width="15.26953125" bestFit="1" customWidth="1"/>
    <col min="11505" max="11505" width="11.36328125" customWidth="1"/>
    <col min="11506" max="11506" width="11.26953125" customWidth="1"/>
    <col min="11507" max="11508" width="15.26953125" customWidth="1"/>
    <col min="11509" max="11509" width="15.26953125" bestFit="1" customWidth="1"/>
    <col min="11511" max="11511" width="12.36328125" customWidth="1"/>
    <col min="11512" max="11512" width="12.08984375" customWidth="1"/>
    <col min="11513" max="11513" width="13.08984375" customWidth="1"/>
    <col min="11514" max="11515" width="13.36328125" customWidth="1"/>
    <col min="11516" max="11516" width="15.26953125" bestFit="1" customWidth="1"/>
    <col min="11761" max="11761" width="11.36328125" customWidth="1"/>
    <col min="11762" max="11762" width="11.26953125" customWidth="1"/>
    <col min="11763" max="11764" width="15.26953125" customWidth="1"/>
    <col min="11765" max="11765" width="15.26953125" bestFit="1" customWidth="1"/>
    <col min="11767" max="11767" width="12.36328125" customWidth="1"/>
    <col min="11768" max="11768" width="12.08984375" customWidth="1"/>
    <col min="11769" max="11769" width="13.08984375" customWidth="1"/>
    <col min="11770" max="11771" width="13.36328125" customWidth="1"/>
    <col min="11772" max="11772" width="15.26953125" bestFit="1" customWidth="1"/>
    <col min="12017" max="12017" width="11.36328125" customWidth="1"/>
    <col min="12018" max="12018" width="11.26953125" customWidth="1"/>
    <col min="12019" max="12020" width="15.26953125" customWidth="1"/>
    <col min="12021" max="12021" width="15.26953125" bestFit="1" customWidth="1"/>
    <col min="12023" max="12023" width="12.36328125" customWidth="1"/>
    <col min="12024" max="12024" width="12.08984375" customWidth="1"/>
    <col min="12025" max="12025" width="13.08984375" customWidth="1"/>
    <col min="12026" max="12027" width="13.36328125" customWidth="1"/>
    <col min="12028" max="12028" width="15.26953125" bestFit="1" customWidth="1"/>
    <col min="12273" max="12273" width="11.36328125" customWidth="1"/>
    <col min="12274" max="12274" width="11.26953125" customWidth="1"/>
    <col min="12275" max="12276" width="15.26953125" customWidth="1"/>
    <col min="12277" max="12277" width="15.26953125" bestFit="1" customWidth="1"/>
    <col min="12279" max="12279" width="12.36328125" customWidth="1"/>
    <col min="12280" max="12280" width="12.08984375" customWidth="1"/>
    <col min="12281" max="12281" width="13.08984375" customWidth="1"/>
    <col min="12282" max="12283" width="13.36328125" customWidth="1"/>
    <col min="12284" max="12284" width="15.26953125" bestFit="1" customWidth="1"/>
    <col min="12529" max="12529" width="11.36328125" customWidth="1"/>
    <col min="12530" max="12530" width="11.26953125" customWidth="1"/>
    <col min="12531" max="12532" width="15.26953125" customWidth="1"/>
    <col min="12533" max="12533" width="15.26953125" bestFit="1" customWidth="1"/>
    <col min="12535" max="12535" width="12.36328125" customWidth="1"/>
    <col min="12536" max="12536" width="12.08984375" customWidth="1"/>
    <col min="12537" max="12537" width="13.08984375" customWidth="1"/>
    <col min="12538" max="12539" width="13.36328125" customWidth="1"/>
    <col min="12540" max="12540" width="15.26953125" bestFit="1" customWidth="1"/>
    <col min="12785" max="12785" width="11.36328125" customWidth="1"/>
    <col min="12786" max="12786" width="11.26953125" customWidth="1"/>
    <col min="12787" max="12788" width="15.26953125" customWidth="1"/>
    <col min="12789" max="12789" width="15.26953125" bestFit="1" customWidth="1"/>
    <col min="12791" max="12791" width="12.36328125" customWidth="1"/>
    <col min="12792" max="12792" width="12.08984375" customWidth="1"/>
    <col min="12793" max="12793" width="13.08984375" customWidth="1"/>
    <col min="12794" max="12795" width="13.36328125" customWidth="1"/>
    <col min="12796" max="12796" width="15.26953125" bestFit="1" customWidth="1"/>
    <col min="13041" max="13041" width="11.36328125" customWidth="1"/>
    <col min="13042" max="13042" width="11.26953125" customWidth="1"/>
    <col min="13043" max="13044" width="15.26953125" customWidth="1"/>
    <col min="13045" max="13045" width="15.26953125" bestFit="1" customWidth="1"/>
    <col min="13047" max="13047" width="12.36328125" customWidth="1"/>
    <col min="13048" max="13048" width="12.08984375" customWidth="1"/>
    <col min="13049" max="13049" width="13.08984375" customWidth="1"/>
    <col min="13050" max="13051" width="13.36328125" customWidth="1"/>
    <col min="13052" max="13052" width="15.26953125" bestFit="1" customWidth="1"/>
    <col min="13297" max="13297" width="11.36328125" customWidth="1"/>
    <col min="13298" max="13298" width="11.26953125" customWidth="1"/>
    <col min="13299" max="13300" width="15.26953125" customWidth="1"/>
    <col min="13301" max="13301" width="15.26953125" bestFit="1" customWidth="1"/>
    <col min="13303" max="13303" width="12.36328125" customWidth="1"/>
    <col min="13304" max="13304" width="12.08984375" customWidth="1"/>
    <col min="13305" max="13305" width="13.08984375" customWidth="1"/>
    <col min="13306" max="13307" width="13.36328125" customWidth="1"/>
    <col min="13308" max="13308" width="15.26953125" bestFit="1" customWidth="1"/>
    <col min="13553" max="13553" width="11.36328125" customWidth="1"/>
    <col min="13554" max="13554" width="11.26953125" customWidth="1"/>
    <col min="13555" max="13556" width="15.26953125" customWidth="1"/>
    <col min="13557" max="13557" width="15.26953125" bestFit="1" customWidth="1"/>
    <col min="13559" max="13559" width="12.36328125" customWidth="1"/>
    <col min="13560" max="13560" width="12.08984375" customWidth="1"/>
    <col min="13561" max="13561" width="13.08984375" customWidth="1"/>
    <col min="13562" max="13563" width="13.36328125" customWidth="1"/>
    <col min="13564" max="13564" width="15.26953125" bestFit="1" customWidth="1"/>
    <col min="13809" max="13809" width="11.36328125" customWidth="1"/>
    <col min="13810" max="13810" width="11.26953125" customWidth="1"/>
    <col min="13811" max="13812" width="15.26953125" customWidth="1"/>
    <col min="13813" max="13813" width="15.26953125" bestFit="1" customWidth="1"/>
    <col min="13815" max="13815" width="12.36328125" customWidth="1"/>
    <col min="13816" max="13816" width="12.08984375" customWidth="1"/>
    <col min="13817" max="13817" width="13.08984375" customWidth="1"/>
    <col min="13818" max="13819" width="13.36328125" customWidth="1"/>
    <col min="13820" max="13820" width="15.26953125" bestFit="1" customWidth="1"/>
    <col min="14065" max="14065" width="11.36328125" customWidth="1"/>
    <col min="14066" max="14066" width="11.26953125" customWidth="1"/>
    <col min="14067" max="14068" width="15.26953125" customWidth="1"/>
    <col min="14069" max="14069" width="15.26953125" bestFit="1" customWidth="1"/>
    <col min="14071" max="14071" width="12.36328125" customWidth="1"/>
    <col min="14072" max="14072" width="12.08984375" customWidth="1"/>
    <col min="14073" max="14073" width="13.08984375" customWidth="1"/>
    <col min="14074" max="14075" width="13.36328125" customWidth="1"/>
    <col min="14076" max="14076" width="15.26953125" bestFit="1" customWidth="1"/>
    <col min="14321" max="14321" width="11.36328125" customWidth="1"/>
    <col min="14322" max="14322" width="11.26953125" customWidth="1"/>
    <col min="14323" max="14324" width="15.26953125" customWidth="1"/>
    <col min="14325" max="14325" width="15.26953125" bestFit="1" customWidth="1"/>
    <col min="14327" max="14327" width="12.36328125" customWidth="1"/>
    <col min="14328" max="14328" width="12.08984375" customWidth="1"/>
    <col min="14329" max="14329" width="13.08984375" customWidth="1"/>
    <col min="14330" max="14331" width="13.36328125" customWidth="1"/>
    <col min="14332" max="14332" width="15.26953125" bestFit="1" customWidth="1"/>
    <col min="14577" max="14577" width="11.36328125" customWidth="1"/>
    <col min="14578" max="14578" width="11.26953125" customWidth="1"/>
    <col min="14579" max="14580" width="15.26953125" customWidth="1"/>
    <col min="14581" max="14581" width="15.26953125" bestFit="1" customWidth="1"/>
    <col min="14583" max="14583" width="12.36328125" customWidth="1"/>
    <col min="14584" max="14584" width="12.08984375" customWidth="1"/>
    <col min="14585" max="14585" width="13.08984375" customWidth="1"/>
    <col min="14586" max="14587" width="13.36328125" customWidth="1"/>
    <col min="14588" max="14588" width="15.26953125" bestFit="1" customWidth="1"/>
    <col min="14833" max="14833" width="11.36328125" customWidth="1"/>
    <col min="14834" max="14834" width="11.26953125" customWidth="1"/>
    <col min="14835" max="14836" width="15.26953125" customWidth="1"/>
    <col min="14837" max="14837" width="15.26953125" bestFit="1" customWidth="1"/>
    <col min="14839" max="14839" width="12.36328125" customWidth="1"/>
    <col min="14840" max="14840" width="12.08984375" customWidth="1"/>
    <col min="14841" max="14841" width="13.08984375" customWidth="1"/>
    <col min="14842" max="14843" width="13.36328125" customWidth="1"/>
    <col min="14844" max="14844" width="15.26953125" bestFit="1" customWidth="1"/>
    <col min="15089" max="15089" width="11.36328125" customWidth="1"/>
    <col min="15090" max="15090" width="11.26953125" customWidth="1"/>
    <col min="15091" max="15092" width="15.26953125" customWidth="1"/>
    <col min="15093" max="15093" width="15.26953125" bestFit="1" customWidth="1"/>
    <col min="15095" max="15095" width="12.36328125" customWidth="1"/>
    <col min="15096" max="15096" width="12.08984375" customWidth="1"/>
    <col min="15097" max="15097" width="13.08984375" customWidth="1"/>
    <col min="15098" max="15099" width="13.36328125" customWidth="1"/>
    <col min="15100" max="15100" width="15.26953125" bestFit="1" customWidth="1"/>
    <col min="15345" max="15345" width="11.36328125" customWidth="1"/>
    <col min="15346" max="15346" width="11.26953125" customWidth="1"/>
    <col min="15347" max="15348" width="15.26953125" customWidth="1"/>
    <col min="15349" max="15349" width="15.26953125" bestFit="1" customWidth="1"/>
    <col min="15351" max="15351" width="12.36328125" customWidth="1"/>
    <col min="15352" max="15352" width="12.08984375" customWidth="1"/>
    <col min="15353" max="15353" width="13.08984375" customWidth="1"/>
    <col min="15354" max="15355" width="13.36328125" customWidth="1"/>
    <col min="15356" max="15356" width="15.26953125" bestFit="1" customWidth="1"/>
    <col min="15601" max="15601" width="11.36328125" customWidth="1"/>
    <col min="15602" max="15602" width="11.26953125" customWidth="1"/>
    <col min="15603" max="15604" width="15.26953125" customWidth="1"/>
    <col min="15605" max="15605" width="15.26953125" bestFit="1" customWidth="1"/>
    <col min="15607" max="15607" width="12.36328125" customWidth="1"/>
    <col min="15608" max="15608" width="12.08984375" customWidth="1"/>
    <col min="15609" max="15609" width="13.08984375" customWidth="1"/>
    <col min="15610" max="15611" width="13.36328125" customWidth="1"/>
    <col min="15612" max="15612" width="15.26953125" bestFit="1" customWidth="1"/>
    <col min="15857" max="15857" width="11.36328125" customWidth="1"/>
    <col min="15858" max="15858" width="11.26953125" customWidth="1"/>
    <col min="15859" max="15860" width="15.26953125" customWidth="1"/>
    <col min="15861" max="15861" width="15.26953125" bestFit="1" customWidth="1"/>
    <col min="15863" max="15863" width="12.36328125" customWidth="1"/>
    <col min="15864" max="15864" width="12.08984375" customWidth="1"/>
    <col min="15865" max="15865" width="13.08984375" customWidth="1"/>
    <col min="15866" max="15867" width="13.36328125" customWidth="1"/>
    <col min="15868" max="15868" width="15.26953125" bestFit="1" customWidth="1"/>
    <col min="16113" max="16113" width="11.36328125" customWidth="1"/>
    <col min="16114" max="16114" width="11.26953125" customWidth="1"/>
    <col min="16115" max="16116" width="15.26953125" customWidth="1"/>
    <col min="16117" max="16117" width="15.26953125" bestFit="1" customWidth="1"/>
    <col min="16119" max="16119" width="12.36328125" customWidth="1"/>
    <col min="16120" max="16120" width="12.08984375" customWidth="1"/>
    <col min="16121" max="16121" width="13.08984375" customWidth="1"/>
    <col min="16122" max="16123" width="13.36328125" customWidth="1"/>
    <col min="16124" max="16124" width="15.26953125" bestFit="1" customWidth="1"/>
  </cols>
  <sheetData>
    <row r="1" spans="1:13" ht="15.5">
      <c r="A1" s="1"/>
      <c r="B1" s="133" t="s">
        <v>348</v>
      </c>
      <c r="C1" s="1"/>
      <c r="D1" s="1"/>
      <c r="E1" s="1"/>
    </row>
    <row r="2" spans="1:13" s="69" customFormat="1">
      <c r="A2" s="1"/>
      <c r="B2" s="149" t="s">
        <v>220</v>
      </c>
      <c r="C2" s="1"/>
      <c r="D2" s="1"/>
      <c r="E2" s="1"/>
      <c r="H2" s="118"/>
    </row>
    <row r="3" spans="1:13" s="69" customFormat="1">
      <c r="A3" s="1"/>
      <c r="B3" s="119" t="s">
        <v>194</v>
      </c>
      <c r="C3" s="127">
        <v>0.35</v>
      </c>
      <c r="D3" s="128">
        <f>221798008.08/100*35</f>
        <v>77629302.828000009</v>
      </c>
      <c r="E3" s="120" t="s">
        <v>197</v>
      </c>
      <c r="F3" s="121">
        <f>D3/2</f>
        <v>38814651.414000005</v>
      </c>
      <c r="G3" s="120" t="s">
        <v>198</v>
      </c>
      <c r="H3" s="130">
        <f>D3/2</f>
        <v>38814651.414000005</v>
      </c>
    </row>
    <row r="4" spans="1:13" s="69" customFormat="1">
      <c r="A4" s="1"/>
      <c r="B4" s="119" t="s">
        <v>195</v>
      </c>
      <c r="C4" s="127">
        <v>0.35</v>
      </c>
      <c r="D4" s="128">
        <f>221798008.08/100*35</f>
        <v>77629302.828000009</v>
      </c>
      <c r="E4" s="122" t="s">
        <v>199</v>
      </c>
      <c r="F4" s="123">
        <f>D4/2</f>
        <v>38814651.414000005</v>
      </c>
      <c r="G4" s="122" t="s">
        <v>200</v>
      </c>
      <c r="H4" s="131">
        <f>D4/2</f>
        <v>38814651.414000005</v>
      </c>
    </row>
    <row r="5" spans="1:13" s="69" customFormat="1">
      <c r="A5" s="1"/>
      <c r="B5" s="119" t="s">
        <v>196</v>
      </c>
      <c r="C5" s="127">
        <v>0.3</v>
      </c>
      <c r="D5" s="128">
        <f>221798008.08/100*30</f>
        <v>66539402.424000002</v>
      </c>
      <c r="E5" s="124"/>
      <c r="F5" s="129"/>
      <c r="G5" s="124"/>
      <c r="H5" s="132"/>
    </row>
    <row r="6" spans="1:13" s="69" customFormat="1">
      <c r="A6" s="1"/>
      <c r="B6" s="134" t="s">
        <v>213</v>
      </c>
      <c r="C6" s="135">
        <v>7.4999999999999997E-2</v>
      </c>
      <c r="D6" s="136">
        <f>$D$5/4-0.01</f>
        <v>16634850.596000001</v>
      </c>
      <c r="E6" s="120" t="s">
        <v>201</v>
      </c>
      <c r="F6" s="121">
        <f>D6/2</f>
        <v>8317425.2980000004</v>
      </c>
      <c r="G6" s="120" t="s">
        <v>202</v>
      </c>
      <c r="H6" s="121">
        <f>D6/2</f>
        <v>8317425.2980000004</v>
      </c>
    </row>
    <row r="7" spans="1:13" s="69" customFormat="1">
      <c r="A7" s="1"/>
      <c r="B7" s="134" t="s">
        <v>210</v>
      </c>
      <c r="C7" s="135">
        <v>7.4999999999999997E-2</v>
      </c>
      <c r="D7" s="136">
        <f>$D$5/4-0.01</f>
        <v>16634850.596000001</v>
      </c>
      <c r="E7" s="122" t="s">
        <v>203</v>
      </c>
      <c r="F7" s="123">
        <f>D7/2</f>
        <v>8317425.2980000004</v>
      </c>
      <c r="G7" s="122" t="s">
        <v>204</v>
      </c>
      <c r="H7" s="131">
        <f>D7/2</f>
        <v>8317425.2980000004</v>
      </c>
      <c r="I7" s="124"/>
      <c r="J7" s="125"/>
    </row>
    <row r="8" spans="1:13" s="69" customFormat="1">
      <c r="A8" s="1"/>
      <c r="B8" s="134" t="s">
        <v>211</v>
      </c>
      <c r="C8" s="135">
        <v>7.4999999999999997E-2</v>
      </c>
      <c r="D8" s="136">
        <f t="shared" ref="D8:D9" si="0">$D$5/4</f>
        <v>16634850.606000001</v>
      </c>
      <c r="E8" s="120" t="s">
        <v>205</v>
      </c>
      <c r="F8" s="121">
        <f>ROUND(D8/100*40,2)+0.01</f>
        <v>6653940.25</v>
      </c>
      <c r="G8" s="120" t="s">
        <v>206</v>
      </c>
      <c r="H8" s="121">
        <f>ROUND(D8/100*30,2)</f>
        <v>4990455.18</v>
      </c>
      <c r="I8" s="120" t="s">
        <v>207</v>
      </c>
      <c r="J8" s="121">
        <f>ROUND(D8/100*30,2)</f>
        <v>4990455.18</v>
      </c>
      <c r="K8" s="117"/>
    </row>
    <row r="9" spans="1:13" s="69" customFormat="1">
      <c r="A9" s="1"/>
      <c r="B9" s="134" t="s">
        <v>212</v>
      </c>
      <c r="C9" s="135">
        <v>7.4999999999999997E-2</v>
      </c>
      <c r="D9" s="136">
        <f t="shared" si="0"/>
        <v>16634850.606000001</v>
      </c>
      <c r="E9" s="122" t="s">
        <v>208</v>
      </c>
      <c r="F9" s="123">
        <f>D9/2</f>
        <v>8317425.3030000003</v>
      </c>
      <c r="G9" s="122" t="s">
        <v>209</v>
      </c>
      <c r="H9" s="131">
        <f>D9/2</f>
        <v>8317425.3030000003</v>
      </c>
    </row>
    <row r="10" spans="1:13" s="125" customFormat="1" ht="21">
      <c r="A10" s="140" t="s">
        <v>216</v>
      </c>
      <c r="B10" s="126"/>
      <c r="C10" s="124"/>
      <c r="D10" s="124"/>
      <c r="E10" s="1"/>
      <c r="F10" s="69"/>
      <c r="G10" s="69"/>
      <c r="H10" s="118"/>
    </row>
    <row r="11" spans="1:13" ht="14.5" customHeight="1">
      <c r="A11" s="376" t="s">
        <v>0</v>
      </c>
      <c r="B11" s="373" t="s">
        <v>190</v>
      </c>
      <c r="C11" s="379" t="s">
        <v>349</v>
      </c>
      <c r="D11" s="380"/>
      <c r="E11" s="380"/>
      <c r="F11" s="380"/>
      <c r="G11" s="380"/>
      <c r="H11" s="380"/>
      <c r="I11" s="380"/>
      <c r="J11" s="381"/>
      <c r="K11" s="370" t="s">
        <v>193</v>
      </c>
    </row>
    <row r="12" spans="1:13" s="3" customFormat="1" ht="14.5" customHeight="1">
      <c r="A12" s="377"/>
      <c r="B12" s="374"/>
      <c r="C12" s="382" t="s">
        <v>350</v>
      </c>
      <c r="D12" s="383"/>
      <c r="E12" s="383"/>
      <c r="F12" s="383"/>
      <c r="G12" s="383"/>
      <c r="H12" s="383"/>
      <c r="I12" s="383"/>
      <c r="J12" s="384"/>
      <c r="K12" s="371"/>
    </row>
    <row r="13" spans="1:13" s="3" customFormat="1" ht="53" customHeight="1">
      <c r="A13" s="377"/>
      <c r="B13" s="374"/>
      <c r="C13" s="385" t="s">
        <v>351</v>
      </c>
      <c r="D13" s="386"/>
      <c r="E13" s="386"/>
      <c r="F13" s="387"/>
      <c r="G13" s="385" t="s">
        <v>352</v>
      </c>
      <c r="H13" s="386"/>
      <c r="I13" s="386"/>
      <c r="J13" s="387"/>
      <c r="K13" s="371"/>
    </row>
    <row r="14" spans="1:13" s="5" customFormat="1" ht="30.5" customHeight="1">
      <c r="A14" s="378"/>
      <c r="B14" s="375"/>
      <c r="C14" s="73" t="s">
        <v>133</v>
      </c>
      <c r="D14" s="73" t="s">
        <v>192</v>
      </c>
      <c r="E14" s="116" t="s">
        <v>191</v>
      </c>
      <c r="F14" s="73" t="s">
        <v>153</v>
      </c>
      <c r="G14" s="73" t="s">
        <v>133</v>
      </c>
      <c r="H14" s="73" t="s">
        <v>192</v>
      </c>
      <c r="I14" s="73" t="s">
        <v>191</v>
      </c>
      <c r="J14" s="73" t="s">
        <v>153</v>
      </c>
      <c r="K14" s="372"/>
    </row>
    <row r="15" spans="1:13" ht="15.5">
      <c r="A15" s="6" t="s">
        <v>1</v>
      </c>
      <c r="B15" s="112">
        <v>533694</v>
      </c>
      <c r="C15" s="160">
        <v>2</v>
      </c>
      <c r="D15" s="6">
        <f>38814651.41/4127723*B15</f>
        <v>5018540.868563259</v>
      </c>
      <c r="E15" s="6">
        <f t="shared" ref="E15:E21" si="1">C15*D15</f>
        <v>10037081.737126518</v>
      </c>
      <c r="F15" s="6">
        <f>E15/$E$22*$D$22</f>
        <v>3078516.8296239558</v>
      </c>
      <c r="G15" s="160">
        <f>'K1.2บช'!G5</f>
        <v>3</v>
      </c>
      <c r="H15" s="6">
        <f t="shared" ref="H15:H21" si="2">D15</f>
        <v>5018540.868563259</v>
      </c>
      <c r="I15" s="6">
        <f t="shared" ref="I15:I21" si="3">G15*H15</f>
        <v>15055622.605689777</v>
      </c>
      <c r="J15" s="6">
        <f>I15/$I$22*$H$22</f>
        <v>4758091.7038319586</v>
      </c>
      <c r="K15" s="6">
        <f>ROUND(F15+J15,2)+0.01</f>
        <v>7836608.54</v>
      </c>
      <c r="M15" s="151"/>
    </row>
    <row r="16" spans="1:13" ht="15.5">
      <c r="A16" s="6" t="s">
        <v>2</v>
      </c>
      <c r="B16" s="112">
        <v>325933</v>
      </c>
      <c r="C16" s="160">
        <v>3.5</v>
      </c>
      <c r="D16" s="6">
        <f t="shared" ref="D16:D21" si="4">38814651.41/4127723*B16</f>
        <v>3064880.0265946938</v>
      </c>
      <c r="E16" s="6">
        <f t="shared" si="1"/>
        <v>10727080.093081428</v>
      </c>
      <c r="F16" s="6">
        <f t="shared" ref="F16:F21" si="5">E16/$E$22*$D$22</f>
        <v>3290149.2150974022</v>
      </c>
      <c r="G16" s="161">
        <f>'K1.2บช'!G8</f>
        <v>4.5</v>
      </c>
      <c r="H16" s="6">
        <f t="shared" si="2"/>
        <v>3064880.0265946938</v>
      </c>
      <c r="I16" s="6">
        <f t="shared" si="3"/>
        <v>13791960.119676122</v>
      </c>
      <c r="J16" s="6">
        <f t="shared" ref="J16:J21" si="6">I16/$I$22*$H$22</f>
        <v>4358731.1361146886</v>
      </c>
      <c r="K16" s="6">
        <f t="shared" ref="K16:K21" si="7">ROUND(F16+J16,2)</f>
        <v>7648880.3499999996</v>
      </c>
      <c r="M16" s="151"/>
    </row>
    <row r="17" spans="1:13" ht="15.5">
      <c r="A17" s="6" t="s">
        <v>3</v>
      </c>
      <c r="B17" s="112">
        <v>503135</v>
      </c>
      <c r="C17" s="160">
        <v>3.5</v>
      </c>
      <c r="D17" s="6">
        <f t="shared" si="4"/>
        <v>4731182.2128496384</v>
      </c>
      <c r="E17" s="6">
        <f t="shared" si="1"/>
        <v>16559137.744973734</v>
      </c>
      <c r="F17" s="6">
        <f t="shared" si="5"/>
        <v>5078924.8874401534</v>
      </c>
      <c r="G17" s="160">
        <f>'K1.2บช'!G11</f>
        <v>2</v>
      </c>
      <c r="H17" s="6">
        <f t="shared" si="2"/>
        <v>4731182.2128496384</v>
      </c>
      <c r="I17" s="6">
        <f t="shared" si="3"/>
        <v>9462364.4256992768</v>
      </c>
      <c r="J17" s="6">
        <f t="shared" si="6"/>
        <v>2990430.8079255051</v>
      </c>
      <c r="K17" s="6">
        <f t="shared" si="7"/>
        <v>8069355.7000000002</v>
      </c>
      <c r="M17" s="151"/>
    </row>
    <row r="18" spans="1:13" ht="15.5">
      <c r="A18" s="6" t="s">
        <v>4</v>
      </c>
      <c r="B18" s="112">
        <v>849486</v>
      </c>
      <c r="C18" s="160">
        <v>3.5</v>
      </c>
      <c r="D18" s="6">
        <f t="shared" si="4"/>
        <v>7988060.9642835185</v>
      </c>
      <c r="E18" s="6">
        <f t="shared" si="1"/>
        <v>27958213.374992315</v>
      </c>
      <c r="F18" s="6">
        <f t="shared" si="5"/>
        <v>8575184.7653850093</v>
      </c>
      <c r="G18" s="160">
        <f>'K1.2บช'!G15</f>
        <v>3.6666666666666665</v>
      </c>
      <c r="H18" s="6">
        <f t="shared" si="2"/>
        <v>7988060.9642835185</v>
      </c>
      <c r="I18" s="6">
        <f t="shared" si="3"/>
        <v>29289556.869039565</v>
      </c>
      <c r="J18" s="6">
        <f t="shared" si="6"/>
        <v>9256501.7865700275</v>
      </c>
      <c r="K18" s="6">
        <f t="shared" si="7"/>
        <v>17831686.550000001</v>
      </c>
      <c r="M18" s="151"/>
    </row>
    <row r="19" spans="1:13" ht="15.5">
      <c r="A19" s="6" t="s">
        <v>5</v>
      </c>
      <c r="B19" s="112">
        <v>377230</v>
      </c>
      <c r="C19" s="160">
        <v>3</v>
      </c>
      <c r="D19" s="6">
        <f t="shared" si="4"/>
        <v>3547246.4967717794</v>
      </c>
      <c r="E19" s="6">
        <f t="shared" si="1"/>
        <v>10641739.490315339</v>
      </c>
      <c r="F19" s="6">
        <f t="shared" si="5"/>
        <v>3263974.0290476703</v>
      </c>
      <c r="G19" s="160">
        <f>'K1.2บช'!G19</f>
        <v>3.3333333333333335</v>
      </c>
      <c r="H19" s="6">
        <f t="shared" si="2"/>
        <v>3547246.4967717794</v>
      </c>
      <c r="I19" s="6">
        <f t="shared" si="3"/>
        <v>11824154.989239264</v>
      </c>
      <c r="J19" s="6">
        <f t="shared" si="6"/>
        <v>3736837.4083620314</v>
      </c>
      <c r="K19" s="6">
        <f t="shared" si="7"/>
        <v>7000811.4400000004</v>
      </c>
      <c r="M19" s="151"/>
    </row>
    <row r="20" spans="1:13" ht="15.5">
      <c r="A20" s="6" t="s">
        <v>6</v>
      </c>
      <c r="B20" s="112">
        <v>381258</v>
      </c>
      <c r="C20" s="161">
        <v>3.5</v>
      </c>
      <c r="D20" s="6">
        <f t="shared" si="4"/>
        <v>3585123.4124173978</v>
      </c>
      <c r="E20" s="6">
        <f t="shared" si="1"/>
        <v>12547931.943460893</v>
      </c>
      <c r="F20" s="6">
        <f t="shared" si="5"/>
        <v>3848630.5757612931</v>
      </c>
      <c r="G20" s="160">
        <f>'K1.2บช'!G20</f>
        <v>3</v>
      </c>
      <c r="H20" s="6">
        <f t="shared" si="2"/>
        <v>3585123.4124173978</v>
      </c>
      <c r="I20" s="6">
        <f t="shared" si="3"/>
        <v>10755370.237252194</v>
      </c>
      <c r="J20" s="6">
        <f t="shared" si="6"/>
        <v>3399064.8701682328</v>
      </c>
      <c r="K20" s="6">
        <f t="shared" si="7"/>
        <v>7247695.4500000002</v>
      </c>
      <c r="M20" s="151"/>
    </row>
    <row r="21" spans="1:13" ht="15.5">
      <c r="A21" s="6" t="s">
        <v>7</v>
      </c>
      <c r="B21" s="112">
        <v>1156987</v>
      </c>
      <c r="C21" s="160">
        <v>3.5</v>
      </c>
      <c r="D21" s="6">
        <f t="shared" si="4"/>
        <v>10879617.428519711</v>
      </c>
      <c r="E21" s="6">
        <f t="shared" si="1"/>
        <v>38078660.999818988</v>
      </c>
      <c r="F21" s="6">
        <f t="shared" si="5"/>
        <v>11679271.107644511</v>
      </c>
      <c r="G21" s="160">
        <f>'K1.2บช'!G24</f>
        <v>3</v>
      </c>
      <c r="H21" s="6">
        <f t="shared" si="2"/>
        <v>10879617.428519711</v>
      </c>
      <c r="I21" s="6">
        <f t="shared" si="3"/>
        <v>32638852.285559133</v>
      </c>
      <c r="J21" s="6">
        <f t="shared" si="6"/>
        <v>10314993.697027557</v>
      </c>
      <c r="K21" s="6">
        <f t="shared" si="7"/>
        <v>21994264.800000001</v>
      </c>
      <c r="M21" s="151"/>
    </row>
    <row r="22" spans="1:13">
      <c r="A22" s="7" t="s">
        <v>8</v>
      </c>
      <c r="B22" s="113">
        <v>4127723</v>
      </c>
      <c r="C22" s="7"/>
      <c r="D22" s="7">
        <f>SUM(D15:D21)</f>
        <v>38814651.409999996</v>
      </c>
      <c r="E22" s="7">
        <f>SUM(E15:E21)</f>
        <v>126549845.38376921</v>
      </c>
      <c r="F22" s="7">
        <f t="shared" ref="F22:K22" si="8">SUM(F15:F21)</f>
        <v>38814651.409999996</v>
      </c>
      <c r="G22" s="7"/>
      <c r="H22" s="7">
        <f>SUM(H15:H21)</f>
        <v>38814651.409999996</v>
      </c>
      <c r="I22" s="7">
        <f>SUM(I15:I21)</f>
        <v>122817881.53215532</v>
      </c>
      <c r="J22" s="7">
        <f t="shared" si="8"/>
        <v>38814651.409999996</v>
      </c>
      <c r="K22" s="7">
        <f t="shared" si="8"/>
        <v>77629302.829999998</v>
      </c>
      <c r="M22" s="151"/>
    </row>
    <row r="23" spans="1:13">
      <c r="A23" s="2"/>
      <c r="B23" s="114"/>
      <c r="C23" s="2"/>
      <c r="D23" s="2"/>
      <c r="E23" s="2"/>
      <c r="F23" s="2"/>
      <c r="G23" s="2"/>
      <c r="H23" s="2"/>
      <c r="I23" s="2"/>
      <c r="J23" s="2"/>
      <c r="K23" s="2"/>
    </row>
  </sheetData>
  <mergeCells count="7">
    <mergeCell ref="K11:K14"/>
    <mergeCell ref="B11:B14"/>
    <mergeCell ref="A11:A14"/>
    <mergeCell ref="C11:J11"/>
    <mergeCell ref="C12:J12"/>
    <mergeCell ref="C13:F13"/>
    <mergeCell ref="G13:J13"/>
  </mergeCells>
  <phoneticPr fontId="10" type="noConversion"/>
  <printOptions horizontalCentered="1"/>
  <pageMargins left="0.2" right="0.2" top="0.75" bottom="0.75" header="0.3" footer="0.3"/>
  <pageSetup scale="90" orientation="landscape" r:id="rId1"/>
  <headerFooter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66D1-59AE-4C99-A1A6-10628CEEF583}">
  <sheetPr>
    <tabColor rgb="FF00B050"/>
  </sheetPr>
  <dimension ref="A1:K23"/>
  <sheetViews>
    <sheetView tabSelected="1" zoomScale="80" zoomScaleNormal="80" workbookViewId="0">
      <selection activeCell="G13" sqref="G13:J13"/>
    </sheetView>
  </sheetViews>
  <sheetFormatPr defaultRowHeight="14.5"/>
  <cols>
    <col min="1" max="1" width="14.81640625" style="69" customWidth="1"/>
    <col min="2" max="2" width="14.81640625" style="115" customWidth="1"/>
    <col min="3" max="3" width="7.6328125" style="69" customWidth="1"/>
    <col min="4" max="4" width="14.453125" style="69" bestFit="1" customWidth="1"/>
    <col min="5" max="5" width="15.1796875" style="69" bestFit="1" customWidth="1"/>
    <col min="6" max="6" width="14.1796875" style="69" bestFit="1" customWidth="1"/>
    <col min="7" max="7" width="11.90625" style="69" bestFit="1" customWidth="1"/>
    <col min="8" max="8" width="14.1796875" style="69" bestFit="1" customWidth="1"/>
    <col min="9" max="9" width="15.1796875" style="69" bestFit="1" customWidth="1"/>
    <col min="10" max="10" width="14.81640625" style="69" customWidth="1"/>
    <col min="11" max="11" width="14.453125" style="69" bestFit="1" customWidth="1"/>
    <col min="12" max="12" width="8.7265625" style="69" customWidth="1"/>
    <col min="13" max="238" width="8.7265625" style="69"/>
    <col min="239" max="239" width="11.36328125" style="69" customWidth="1"/>
    <col min="240" max="240" width="11.26953125" style="69" customWidth="1"/>
    <col min="241" max="242" width="15.26953125" style="69" customWidth="1"/>
    <col min="243" max="243" width="15.26953125" style="69" bestFit="1" customWidth="1"/>
    <col min="244" max="244" width="8.7265625" style="69"/>
    <col min="245" max="245" width="12.36328125" style="69" customWidth="1"/>
    <col min="246" max="246" width="12.08984375" style="69" customWidth="1"/>
    <col min="247" max="247" width="13.08984375" style="69" customWidth="1"/>
    <col min="248" max="249" width="13.36328125" style="69" customWidth="1"/>
    <col min="250" max="250" width="15.26953125" style="69" bestFit="1" customWidth="1"/>
    <col min="251" max="494" width="8.7265625" style="69"/>
    <col min="495" max="495" width="11.36328125" style="69" customWidth="1"/>
    <col min="496" max="496" width="11.26953125" style="69" customWidth="1"/>
    <col min="497" max="498" width="15.26953125" style="69" customWidth="1"/>
    <col min="499" max="499" width="15.26953125" style="69" bestFit="1" customWidth="1"/>
    <col min="500" max="500" width="8.7265625" style="69"/>
    <col min="501" max="501" width="12.36328125" style="69" customWidth="1"/>
    <col min="502" max="502" width="12.08984375" style="69" customWidth="1"/>
    <col min="503" max="503" width="13.08984375" style="69" customWidth="1"/>
    <col min="504" max="505" width="13.36328125" style="69" customWidth="1"/>
    <col min="506" max="506" width="15.26953125" style="69" bestFit="1" customWidth="1"/>
    <col min="507" max="750" width="8.7265625" style="69"/>
    <col min="751" max="751" width="11.36328125" style="69" customWidth="1"/>
    <col min="752" max="752" width="11.26953125" style="69" customWidth="1"/>
    <col min="753" max="754" width="15.26953125" style="69" customWidth="1"/>
    <col min="755" max="755" width="15.26953125" style="69" bestFit="1" customWidth="1"/>
    <col min="756" max="756" width="8.7265625" style="69"/>
    <col min="757" max="757" width="12.36328125" style="69" customWidth="1"/>
    <col min="758" max="758" width="12.08984375" style="69" customWidth="1"/>
    <col min="759" max="759" width="13.08984375" style="69" customWidth="1"/>
    <col min="760" max="761" width="13.36328125" style="69" customWidth="1"/>
    <col min="762" max="762" width="15.26953125" style="69" bestFit="1" customWidth="1"/>
    <col min="763" max="1006" width="8.7265625" style="69"/>
    <col min="1007" max="1007" width="11.36328125" style="69" customWidth="1"/>
    <col min="1008" max="1008" width="11.26953125" style="69" customWidth="1"/>
    <col min="1009" max="1010" width="15.26953125" style="69" customWidth="1"/>
    <col min="1011" max="1011" width="15.26953125" style="69" bestFit="1" customWidth="1"/>
    <col min="1012" max="1012" width="8.7265625" style="69"/>
    <col min="1013" max="1013" width="12.36328125" style="69" customWidth="1"/>
    <col min="1014" max="1014" width="12.08984375" style="69" customWidth="1"/>
    <col min="1015" max="1015" width="13.08984375" style="69" customWidth="1"/>
    <col min="1016" max="1017" width="13.36328125" style="69" customWidth="1"/>
    <col min="1018" max="1018" width="15.26953125" style="69" bestFit="1" customWidth="1"/>
    <col min="1019" max="1262" width="8.7265625" style="69"/>
    <col min="1263" max="1263" width="11.36328125" style="69" customWidth="1"/>
    <col min="1264" max="1264" width="11.26953125" style="69" customWidth="1"/>
    <col min="1265" max="1266" width="15.26953125" style="69" customWidth="1"/>
    <col min="1267" max="1267" width="15.26953125" style="69" bestFit="1" customWidth="1"/>
    <col min="1268" max="1268" width="8.7265625" style="69"/>
    <col min="1269" max="1269" width="12.36328125" style="69" customWidth="1"/>
    <col min="1270" max="1270" width="12.08984375" style="69" customWidth="1"/>
    <col min="1271" max="1271" width="13.08984375" style="69" customWidth="1"/>
    <col min="1272" max="1273" width="13.36328125" style="69" customWidth="1"/>
    <col min="1274" max="1274" width="15.26953125" style="69" bestFit="1" customWidth="1"/>
    <col min="1275" max="1518" width="8.7265625" style="69"/>
    <col min="1519" max="1519" width="11.36328125" style="69" customWidth="1"/>
    <col min="1520" max="1520" width="11.26953125" style="69" customWidth="1"/>
    <col min="1521" max="1522" width="15.26953125" style="69" customWidth="1"/>
    <col min="1523" max="1523" width="15.26953125" style="69" bestFit="1" customWidth="1"/>
    <col min="1524" max="1524" width="8.7265625" style="69"/>
    <col min="1525" max="1525" width="12.36328125" style="69" customWidth="1"/>
    <col min="1526" max="1526" width="12.08984375" style="69" customWidth="1"/>
    <col min="1527" max="1527" width="13.08984375" style="69" customWidth="1"/>
    <col min="1528" max="1529" width="13.36328125" style="69" customWidth="1"/>
    <col min="1530" max="1530" width="15.26953125" style="69" bestFit="1" customWidth="1"/>
    <col min="1531" max="1774" width="8.7265625" style="69"/>
    <col min="1775" max="1775" width="11.36328125" style="69" customWidth="1"/>
    <col min="1776" max="1776" width="11.26953125" style="69" customWidth="1"/>
    <col min="1777" max="1778" width="15.26953125" style="69" customWidth="1"/>
    <col min="1779" max="1779" width="15.26953125" style="69" bestFit="1" customWidth="1"/>
    <col min="1780" max="1780" width="8.7265625" style="69"/>
    <col min="1781" max="1781" width="12.36328125" style="69" customWidth="1"/>
    <col min="1782" max="1782" width="12.08984375" style="69" customWidth="1"/>
    <col min="1783" max="1783" width="13.08984375" style="69" customWidth="1"/>
    <col min="1784" max="1785" width="13.36328125" style="69" customWidth="1"/>
    <col min="1786" max="1786" width="15.26953125" style="69" bestFit="1" customWidth="1"/>
    <col min="1787" max="2030" width="8.7265625" style="69"/>
    <col min="2031" max="2031" width="11.36328125" style="69" customWidth="1"/>
    <col min="2032" max="2032" width="11.26953125" style="69" customWidth="1"/>
    <col min="2033" max="2034" width="15.26953125" style="69" customWidth="1"/>
    <col min="2035" max="2035" width="15.26953125" style="69" bestFit="1" customWidth="1"/>
    <col min="2036" max="2036" width="8.7265625" style="69"/>
    <col min="2037" max="2037" width="12.36328125" style="69" customWidth="1"/>
    <col min="2038" max="2038" width="12.08984375" style="69" customWidth="1"/>
    <col min="2039" max="2039" width="13.08984375" style="69" customWidth="1"/>
    <col min="2040" max="2041" width="13.36328125" style="69" customWidth="1"/>
    <col min="2042" max="2042" width="15.26953125" style="69" bestFit="1" customWidth="1"/>
    <col min="2043" max="2286" width="8.7265625" style="69"/>
    <col min="2287" max="2287" width="11.36328125" style="69" customWidth="1"/>
    <col min="2288" max="2288" width="11.26953125" style="69" customWidth="1"/>
    <col min="2289" max="2290" width="15.26953125" style="69" customWidth="1"/>
    <col min="2291" max="2291" width="15.26953125" style="69" bestFit="1" customWidth="1"/>
    <col min="2292" max="2292" width="8.7265625" style="69"/>
    <col min="2293" max="2293" width="12.36328125" style="69" customWidth="1"/>
    <col min="2294" max="2294" width="12.08984375" style="69" customWidth="1"/>
    <col min="2295" max="2295" width="13.08984375" style="69" customWidth="1"/>
    <col min="2296" max="2297" width="13.36328125" style="69" customWidth="1"/>
    <col min="2298" max="2298" width="15.26953125" style="69" bestFit="1" customWidth="1"/>
    <col min="2299" max="2542" width="8.7265625" style="69"/>
    <col min="2543" max="2543" width="11.36328125" style="69" customWidth="1"/>
    <col min="2544" max="2544" width="11.26953125" style="69" customWidth="1"/>
    <col min="2545" max="2546" width="15.26953125" style="69" customWidth="1"/>
    <col min="2547" max="2547" width="15.26953125" style="69" bestFit="1" customWidth="1"/>
    <col min="2548" max="2548" width="8.7265625" style="69"/>
    <col min="2549" max="2549" width="12.36328125" style="69" customWidth="1"/>
    <col min="2550" max="2550" width="12.08984375" style="69" customWidth="1"/>
    <col min="2551" max="2551" width="13.08984375" style="69" customWidth="1"/>
    <col min="2552" max="2553" width="13.36328125" style="69" customWidth="1"/>
    <col min="2554" max="2554" width="15.26953125" style="69" bestFit="1" customWidth="1"/>
    <col min="2555" max="2798" width="8.7265625" style="69"/>
    <col min="2799" max="2799" width="11.36328125" style="69" customWidth="1"/>
    <col min="2800" max="2800" width="11.26953125" style="69" customWidth="1"/>
    <col min="2801" max="2802" width="15.26953125" style="69" customWidth="1"/>
    <col min="2803" max="2803" width="15.26953125" style="69" bestFit="1" customWidth="1"/>
    <col min="2804" max="2804" width="8.7265625" style="69"/>
    <col min="2805" max="2805" width="12.36328125" style="69" customWidth="1"/>
    <col min="2806" max="2806" width="12.08984375" style="69" customWidth="1"/>
    <col min="2807" max="2807" width="13.08984375" style="69" customWidth="1"/>
    <col min="2808" max="2809" width="13.36328125" style="69" customWidth="1"/>
    <col min="2810" max="2810" width="15.26953125" style="69" bestFit="1" customWidth="1"/>
    <col min="2811" max="3054" width="8.7265625" style="69"/>
    <col min="3055" max="3055" width="11.36328125" style="69" customWidth="1"/>
    <col min="3056" max="3056" width="11.26953125" style="69" customWidth="1"/>
    <col min="3057" max="3058" width="15.26953125" style="69" customWidth="1"/>
    <col min="3059" max="3059" width="15.26953125" style="69" bestFit="1" customWidth="1"/>
    <col min="3060" max="3060" width="8.7265625" style="69"/>
    <col min="3061" max="3061" width="12.36328125" style="69" customWidth="1"/>
    <col min="3062" max="3062" width="12.08984375" style="69" customWidth="1"/>
    <col min="3063" max="3063" width="13.08984375" style="69" customWidth="1"/>
    <col min="3064" max="3065" width="13.36328125" style="69" customWidth="1"/>
    <col min="3066" max="3066" width="15.26953125" style="69" bestFit="1" customWidth="1"/>
    <col min="3067" max="3310" width="8.7265625" style="69"/>
    <col min="3311" max="3311" width="11.36328125" style="69" customWidth="1"/>
    <col min="3312" max="3312" width="11.26953125" style="69" customWidth="1"/>
    <col min="3313" max="3314" width="15.26953125" style="69" customWidth="1"/>
    <col min="3315" max="3315" width="15.26953125" style="69" bestFit="1" customWidth="1"/>
    <col min="3316" max="3316" width="8.7265625" style="69"/>
    <col min="3317" max="3317" width="12.36328125" style="69" customWidth="1"/>
    <col min="3318" max="3318" width="12.08984375" style="69" customWidth="1"/>
    <col min="3319" max="3319" width="13.08984375" style="69" customWidth="1"/>
    <col min="3320" max="3321" width="13.36328125" style="69" customWidth="1"/>
    <col min="3322" max="3322" width="15.26953125" style="69" bestFit="1" customWidth="1"/>
    <col min="3323" max="3566" width="8.7265625" style="69"/>
    <col min="3567" max="3567" width="11.36328125" style="69" customWidth="1"/>
    <col min="3568" max="3568" width="11.26953125" style="69" customWidth="1"/>
    <col min="3569" max="3570" width="15.26953125" style="69" customWidth="1"/>
    <col min="3571" max="3571" width="15.26953125" style="69" bestFit="1" customWidth="1"/>
    <col min="3572" max="3572" width="8.7265625" style="69"/>
    <col min="3573" max="3573" width="12.36328125" style="69" customWidth="1"/>
    <col min="3574" max="3574" width="12.08984375" style="69" customWidth="1"/>
    <col min="3575" max="3575" width="13.08984375" style="69" customWidth="1"/>
    <col min="3576" max="3577" width="13.36328125" style="69" customWidth="1"/>
    <col min="3578" max="3578" width="15.26953125" style="69" bestFit="1" customWidth="1"/>
    <col min="3579" max="3822" width="8.7265625" style="69"/>
    <col min="3823" max="3823" width="11.36328125" style="69" customWidth="1"/>
    <col min="3824" max="3824" width="11.26953125" style="69" customWidth="1"/>
    <col min="3825" max="3826" width="15.26953125" style="69" customWidth="1"/>
    <col min="3827" max="3827" width="15.26953125" style="69" bestFit="1" customWidth="1"/>
    <col min="3828" max="3828" width="8.7265625" style="69"/>
    <col min="3829" max="3829" width="12.36328125" style="69" customWidth="1"/>
    <col min="3830" max="3830" width="12.08984375" style="69" customWidth="1"/>
    <col min="3831" max="3831" width="13.08984375" style="69" customWidth="1"/>
    <col min="3832" max="3833" width="13.36328125" style="69" customWidth="1"/>
    <col min="3834" max="3834" width="15.26953125" style="69" bestFit="1" customWidth="1"/>
    <col min="3835" max="4078" width="8.7265625" style="69"/>
    <col min="4079" max="4079" width="11.36328125" style="69" customWidth="1"/>
    <col min="4080" max="4080" width="11.26953125" style="69" customWidth="1"/>
    <col min="4081" max="4082" width="15.26953125" style="69" customWidth="1"/>
    <col min="4083" max="4083" width="15.26953125" style="69" bestFit="1" customWidth="1"/>
    <col min="4084" max="4084" width="8.7265625" style="69"/>
    <col min="4085" max="4085" width="12.36328125" style="69" customWidth="1"/>
    <col min="4086" max="4086" width="12.08984375" style="69" customWidth="1"/>
    <col min="4087" max="4087" width="13.08984375" style="69" customWidth="1"/>
    <col min="4088" max="4089" width="13.36328125" style="69" customWidth="1"/>
    <col min="4090" max="4090" width="15.26953125" style="69" bestFit="1" customWidth="1"/>
    <col min="4091" max="4334" width="8.7265625" style="69"/>
    <col min="4335" max="4335" width="11.36328125" style="69" customWidth="1"/>
    <col min="4336" max="4336" width="11.26953125" style="69" customWidth="1"/>
    <col min="4337" max="4338" width="15.26953125" style="69" customWidth="1"/>
    <col min="4339" max="4339" width="15.26953125" style="69" bestFit="1" customWidth="1"/>
    <col min="4340" max="4340" width="8.7265625" style="69"/>
    <col min="4341" max="4341" width="12.36328125" style="69" customWidth="1"/>
    <col min="4342" max="4342" width="12.08984375" style="69" customWidth="1"/>
    <col min="4343" max="4343" width="13.08984375" style="69" customWidth="1"/>
    <col min="4344" max="4345" width="13.36328125" style="69" customWidth="1"/>
    <col min="4346" max="4346" width="15.26953125" style="69" bestFit="1" customWidth="1"/>
    <col min="4347" max="4590" width="8.7265625" style="69"/>
    <col min="4591" max="4591" width="11.36328125" style="69" customWidth="1"/>
    <col min="4592" max="4592" width="11.26953125" style="69" customWidth="1"/>
    <col min="4593" max="4594" width="15.26953125" style="69" customWidth="1"/>
    <col min="4595" max="4595" width="15.26953125" style="69" bestFit="1" customWidth="1"/>
    <col min="4596" max="4596" width="8.7265625" style="69"/>
    <col min="4597" max="4597" width="12.36328125" style="69" customWidth="1"/>
    <col min="4598" max="4598" width="12.08984375" style="69" customWidth="1"/>
    <col min="4599" max="4599" width="13.08984375" style="69" customWidth="1"/>
    <col min="4600" max="4601" width="13.36328125" style="69" customWidth="1"/>
    <col min="4602" max="4602" width="15.26953125" style="69" bestFit="1" customWidth="1"/>
    <col min="4603" max="4846" width="8.7265625" style="69"/>
    <col min="4847" max="4847" width="11.36328125" style="69" customWidth="1"/>
    <col min="4848" max="4848" width="11.26953125" style="69" customWidth="1"/>
    <col min="4849" max="4850" width="15.26953125" style="69" customWidth="1"/>
    <col min="4851" max="4851" width="15.26953125" style="69" bestFit="1" customWidth="1"/>
    <col min="4852" max="4852" width="8.7265625" style="69"/>
    <col min="4853" max="4853" width="12.36328125" style="69" customWidth="1"/>
    <col min="4854" max="4854" width="12.08984375" style="69" customWidth="1"/>
    <col min="4855" max="4855" width="13.08984375" style="69" customWidth="1"/>
    <col min="4856" max="4857" width="13.36328125" style="69" customWidth="1"/>
    <col min="4858" max="4858" width="15.26953125" style="69" bestFit="1" customWidth="1"/>
    <col min="4859" max="5102" width="8.7265625" style="69"/>
    <col min="5103" max="5103" width="11.36328125" style="69" customWidth="1"/>
    <col min="5104" max="5104" width="11.26953125" style="69" customWidth="1"/>
    <col min="5105" max="5106" width="15.26953125" style="69" customWidth="1"/>
    <col min="5107" max="5107" width="15.26953125" style="69" bestFit="1" customWidth="1"/>
    <col min="5108" max="5108" width="8.7265625" style="69"/>
    <col min="5109" max="5109" width="12.36328125" style="69" customWidth="1"/>
    <col min="5110" max="5110" width="12.08984375" style="69" customWidth="1"/>
    <col min="5111" max="5111" width="13.08984375" style="69" customWidth="1"/>
    <col min="5112" max="5113" width="13.36328125" style="69" customWidth="1"/>
    <col min="5114" max="5114" width="15.26953125" style="69" bestFit="1" customWidth="1"/>
    <col min="5115" max="5358" width="8.7265625" style="69"/>
    <col min="5359" max="5359" width="11.36328125" style="69" customWidth="1"/>
    <col min="5360" max="5360" width="11.26953125" style="69" customWidth="1"/>
    <col min="5361" max="5362" width="15.26953125" style="69" customWidth="1"/>
    <col min="5363" max="5363" width="15.26953125" style="69" bestFit="1" customWidth="1"/>
    <col min="5364" max="5364" width="8.7265625" style="69"/>
    <col min="5365" max="5365" width="12.36328125" style="69" customWidth="1"/>
    <col min="5366" max="5366" width="12.08984375" style="69" customWidth="1"/>
    <col min="5367" max="5367" width="13.08984375" style="69" customWidth="1"/>
    <col min="5368" max="5369" width="13.36328125" style="69" customWidth="1"/>
    <col min="5370" max="5370" width="15.26953125" style="69" bestFit="1" customWidth="1"/>
    <col min="5371" max="5614" width="8.7265625" style="69"/>
    <col min="5615" max="5615" width="11.36328125" style="69" customWidth="1"/>
    <col min="5616" max="5616" width="11.26953125" style="69" customWidth="1"/>
    <col min="5617" max="5618" width="15.26953125" style="69" customWidth="1"/>
    <col min="5619" max="5619" width="15.26953125" style="69" bestFit="1" customWidth="1"/>
    <col min="5620" max="5620" width="8.7265625" style="69"/>
    <col min="5621" max="5621" width="12.36328125" style="69" customWidth="1"/>
    <col min="5622" max="5622" width="12.08984375" style="69" customWidth="1"/>
    <col min="5623" max="5623" width="13.08984375" style="69" customWidth="1"/>
    <col min="5624" max="5625" width="13.36328125" style="69" customWidth="1"/>
    <col min="5626" max="5626" width="15.26953125" style="69" bestFit="1" customWidth="1"/>
    <col min="5627" max="5870" width="8.7265625" style="69"/>
    <col min="5871" max="5871" width="11.36328125" style="69" customWidth="1"/>
    <col min="5872" max="5872" width="11.26953125" style="69" customWidth="1"/>
    <col min="5873" max="5874" width="15.26953125" style="69" customWidth="1"/>
    <col min="5875" max="5875" width="15.26953125" style="69" bestFit="1" customWidth="1"/>
    <col min="5876" max="5876" width="8.7265625" style="69"/>
    <col min="5877" max="5877" width="12.36328125" style="69" customWidth="1"/>
    <col min="5878" max="5878" width="12.08984375" style="69" customWidth="1"/>
    <col min="5879" max="5879" width="13.08984375" style="69" customWidth="1"/>
    <col min="5880" max="5881" width="13.36328125" style="69" customWidth="1"/>
    <col min="5882" max="5882" width="15.26953125" style="69" bestFit="1" customWidth="1"/>
    <col min="5883" max="6126" width="8.7265625" style="69"/>
    <col min="6127" max="6127" width="11.36328125" style="69" customWidth="1"/>
    <col min="6128" max="6128" width="11.26953125" style="69" customWidth="1"/>
    <col min="6129" max="6130" width="15.26953125" style="69" customWidth="1"/>
    <col min="6131" max="6131" width="15.26953125" style="69" bestFit="1" customWidth="1"/>
    <col min="6132" max="6132" width="8.7265625" style="69"/>
    <col min="6133" max="6133" width="12.36328125" style="69" customWidth="1"/>
    <col min="6134" max="6134" width="12.08984375" style="69" customWidth="1"/>
    <col min="6135" max="6135" width="13.08984375" style="69" customWidth="1"/>
    <col min="6136" max="6137" width="13.36328125" style="69" customWidth="1"/>
    <col min="6138" max="6138" width="15.26953125" style="69" bestFit="1" customWidth="1"/>
    <col min="6139" max="6382" width="8.7265625" style="69"/>
    <col min="6383" max="6383" width="11.36328125" style="69" customWidth="1"/>
    <col min="6384" max="6384" width="11.26953125" style="69" customWidth="1"/>
    <col min="6385" max="6386" width="15.26953125" style="69" customWidth="1"/>
    <col min="6387" max="6387" width="15.26953125" style="69" bestFit="1" customWidth="1"/>
    <col min="6388" max="6388" width="8.7265625" style="69"/>
    <col min="6389" max="6389" width="12.36328125" style="69" customWidth="1"/>
    <col min="6390" max="6390" width="12.08984375" style="69" customWidth="1"/>
    <col min="6391" max="6391" width="13.08984375" style="69" customWidth="1"/>
    <col min="6392" max="6393" width="13.36328125" style="69" customWidth="1"/>
    <col min="6394" max="6394" width="15.26953125" style="69" bestFit="1" customWidth="1"/>
    <col min="6395" max="6638" width="8.7265625" style="69"/>
    <col min="6639" max="6639" width="11.36328125" style="69" customWidth="1"/>
    <col min="6640" max="6640" width="11.26953125" style="69" customWidth="1"/>
    <col min="6641" max="6642" width="15.26953125" style="69" customWidth="1"/>
    <col min="6643" max="6643" width="15.26953125" style="69" bestFit="1" customWidth="1"/>
    <col min="6644" max="6644" width="8.7265625" style="69"/>
    <col min="6645" max="6645" width="12.36328125" style="69" customWidth="1"/>
    <col min="6646" max="6646" width="12.08984375" style="69" customWidth="1"/>
    <col min="6647" max="6647" width="13.08984375" style="69" customWidth="1"/>
    <col min="6648" max="6649" width="13.36328125" style="69" customWidth="1"/>
    <col min="6650" max="6650" width="15.26953125" style="69" bestFit="1" customWidth="1"/>
    <col min="6651" max="6894" width="8.7265625" style="69"/>
    <col min="6895" max="6895" width="11.36328125" style="69" customWidth="1"/>
    <col min="6896" max="6896" width="11.26953125" style="69" customWidth="1"/>
    <col min="6897" max="6898" width="15.26953125" style="69" customWidth="1"/>
    <col min="6899" max="6899" width="15.26953125" style="69" bestFit="1" customWidth="1"/>
    <col min="6900" max="6900" width="8.7265625" style="69"/>
    <col min="6901" max="6901" width="12.36328125" style="69" customWidth="1"/>
    <col min="6902" max="6902" width="12.08984375" style="69" customWidth="1"/>
    <col min="6903" max="6903" width="13.08984375" style="69" customWidth="1"/>
    <col min="6904" max="6905" width="13.36328125" style="69" customWidth="1"/>
    <col min="6906" max="6906" width="15.26953125" style="69" bestFit="1" customWidth="1"/>
    <col min="6907" max="7150" width="8.7265625" style="69"/>
    <col min="7151" max="7151" width="11.36328125" style="69" customWidth="1"/>
    <col min="7152" max="7152" width="11.26953125" style="69" customWidth="1"/>
    <col min="7153" max="7154" width="15.26953125" style="69" customWidth="1"/>
    <col min="7155" max="7155" width="15.26953125" style="69" bestFit="1" customWidth="1"/>
    <col min="7156" max="7156" width="8.7265625" style="69"/>
    <col min="7157" max="7157" width="12.36328125" style="69" customWidth="1"/>
    <col min="7158" max="7158" width="12.08984375" style="69" customWidth="1"/>
    <col min="7159" max="7159" width="13.08984375" style="69" customWidth="1"/>
    <col min="7160" max="7161" width="13.36328125" style="69" customWidth="1"/>
    <col min="7162" max="7162" width="15.26953125" style="69" bestFit="1" customWidth="1"/>
    <col min="7163" max="7406" width="8.7265625" style="69"/>
    <col min="7407" max="7407" width="11.36328125" style="69" customWidth="1"/>
    <col min="7408" max="7408" width="11.26953125" style="69" customWidth="1"/>
    <col min="7409" max="7410" width="15.26953125" style="69" customWidth="1"/>
    <col min="7411" max="7411" width="15.26953125" style="69" bestFit="1" customWidth="1"/>
    <col min="7412" max="7412" width="8.7265625" style="69"/>
    <col min="7413" max="7413" width="12.36328125" style="69" customWidth="1"/>
    <col min="7414" max="7414" width="12.08984375" style="69" customWidth="1"/>
    <col min="7415" max="7415" width="13.08984375" style="69" customWidth="1"/>
    <col min="7416" max="7417" width="13.36328125" style="69" customWidth="1"/>
    <col min="7418" max="7418" width="15.26953125" style="69" bestFit="1" customWidth="1"/>
    <col min="7419" max="7662" width="8.7265625" style="69"/>
    <col min="7663" max="7663" width="11.36328125" style="69" customWidth="1"/>
    <col min="7664" max="7664" width="11.26953125" style="69" customWidth="1"/>
    <col min="7665" max="7666" width="15.26953125" style="69" customWidth="1"/>
    <col min="7667" max="7667" width="15.26953125" style="69" bestFit="1" customWidth="1"/>
    <col min="7668" max="7668" width="8.7265625" style="69"/>
    <col min="7669" max="7669" width="12.36328125" style="69" customWidth="1"/>
    <col min="7670" max="7670" width="12.08984375" style="69" customWidth="1"/>
    <col min="7671" max="7671" width="13.08984375" style="69" customWidth="1"/>
    <col min="7672" max="7673" width="13.36328125" style="69" customWidth="1"/>
    <col min="7674" max="7674" width="15.26953125" style="69" bestFit="1" customWidth="1"/>
    <col min="7675" max="7918" width="8.7265625" style="69"/>
    <col min="7919" max="7919" width="11.36328125" style="69" customWidth="1"/>
    <col min="7920" max="7920" width="11.26953125" style="69" customWidth="1"/>
    <col min="7921" max="7922" width="15.26953125" style="69" customWidth="1"/>
    <col min="7923" max="7923" width="15.26953125" style="69" bestFit="1" customWidth="1"/>
    <col min="7924" max="7924" width="8.7265625" style="69"/>
    <col min="7925" max="7925" width="12.36328125" style="69" customWidth="1"/>
    <col min="7926" max="7926" width="12.08984375" style="69" customWidth="1"/>
    <col min="7927" max="7927" width="13.08984375" style="69" customWidth="1"/>
    <col min="7928" max="7929" width="13.36328125" style="69" customWidth="1"/>
    <col min="7930" max="7930" width="15.26953125" style="69" bestFit="1" customWidth="1"/>
    <col min="7931" max="8174" width="8.7265625" style="69"/>
    <col min="8175" max="8175" width="11.36328125" style="69" customWidth="1"/>
    <col min="8176" max="8176" width="11.26953125" style="69" customWidth="1"/>
    <col min="8177" max="8178" width="15.26953125" style="69" customWidth="1"/>
    <col min="8179" max="8179" width="15.26953125" style="69" bestFit="1" customWidth="1"/>
    <col min="8180" max="8180" width="8.7265625" style="69"/>
    <col min="8181" max="8181" width="12.36328125" style="69" customWidth="1"/>
    <col min="8182" max="8182" width="12.08984375" style="69" customWidth="1"/>
    <col min="8183" max="8183" width="13.08984375" style="69" customWidth="1"/>
    <col min="8184" max="8185" width="13.36328125" style="69" customWidth="1"/>
    <col min="8186" max="8186" width="15.26953125" style="69" bestFit="1" customWidth="1"/>
    <col min="8187" max="8430" width="8.7265625" style="69"/>
    <col min="8431" max="8431" width="11.36328125" style="69" customWidth="1"/>
    <col min="8432" max="8432" width="11.26953125" style="69" customWidth="1"/>
    <col min="8433" max="8434" width="15.26953125" style="69" customWidth="1"/>
    <col min="8435" max="8435" width="15.26953125" style="69" bestFit="1" customWidth="1"/>
    <col min="8436" max="8436" width="8.7265625" style="69"/>
    <col min="8437" max="8437" width="12.36328125" style="69" customWidth="1"/>
    <col min="8438" max="8438" width="12.08984375" style="69" customWidth="1"/>
    <col min="8439" max="8439" width="13.08984375" style="69" customWidth="1"/>
    <col min="8440" max="8441" width="13.36328125" style="69" customWidth="1"/>
    <col min="8442" max="8442" width="15.26953125" style="69" bestFit="1" customWidth="1"/>
    <col min="8443" max="8686" width="8.7265625" style="69"/>
    <col min="8687" max="8687" width="11.36328125" style="69" customWidth="1"/>
    <col min="8688" max="8688" width="11.26953125" style="69" customWidth="1"/>
    <col min="8689" max="8690" width="15.26953125" style="69" customWidth="1"/>
    <col min="8691" max="8691" width="15.26953125" style="69" bestFit="1" customWidth="1"/>
    <col min="8692" max="8692" width="8.7265625" style="69"/>
    <col min="8693" max="8693" width="12.36328125" style="69" customWidth="1"/>
    <col min="8694" max="8694" width="12.08984375" style="69" customWidth="1"/>
    <col min="8695" max="8695" width="13.08984375" style="69" customWidth="1"/>
    <col min="8696" max="8697" width="13.36328125" style="69" customWidth="1"/>
    <col min="8698" max="8698" width="15.26953125" style="69" bestFit="1" customWidth="1"/>
    <col min="8699" max="8942" width="8.7265625" style="69"/>
    <col min="8943" max="8943" width="11.36328125" style="69" customWidth="1"/>
    <col min="8944" max="8944" width="11.26953125" style="69" customWidth="1"/>
    <col min="8945" max="8946" width="15.26953125" style="69" customWidth="1"/>
    <col min="8947" max="8947" width="15.26953125" style="69" bestFit="1" customWidth="1"/>
    <col min="8948" max="8948" width="8.7265625" style="69"/>
    <col min="8949" max="8949" width="12.36328125" style="69" customWidth="1"/>
    <col min="8950" max="8950" width="12.08984375" style="69" customWidth="1"/>
    <col min="8951" max="8951" width="13.08984375" style="69" customWidth="1"/>
    <col min="8952" max="8953" width="13.36328125" style="69" customWidth="1"/>
    <col min="8954" max="8954" width="15.26953125" style="69" bestFit="1" customWidth="1"/>
    <col min="8955" max="9198" width="8.7265625" style="69"/>
    <col min="9199" max="9199" width="11.36328125" style="69" customWidth="1"/>
    <col min="9200" max="9200" width="11.26953125" style="69" customWidth="1"/>
    <col min="9201" max="9202" width="15.26953125" style="69" customWidth="1"/>
    <col min="9203" max="9203" width="15.26953125" style="69" bestFit="1" customWidth="1"/>
    <col min="9204" max="9204" width="8.7265625" style="69"/>
    <col min="9205" max="9205" width="12.36328125" style="69" customWidth="1"/>
    <col min="9206" max="9206" width="12.08984375" style="69" customWidth="1"/>
    <col min="9207" max="9207" width="13.08984375" style="69" customWidth="1"/>
    <col min="9208" max="9209" width="13.36328125" style="69" customWidth="1"/>
    <col min="9210" max="9210" width="15.26953125" style="69" bestFit="1" customWidth="1"/>
    <col min="9211" max="9454" width="8.7265625" style="69"/>
    <col min="9455" max="9455" width="11.36328125" style="69" customWidth="1"/>
    <col min="9456" max="9456" width="11.26953125" style="69" customWidth="1"/>
    <col min="9457" max="9458" width="15.26953125" style="69" customWidth="1"/>
    <col min="9459" max="9459" width="15.26953125" style="69" bestFit="1" customWidth="1"/>
    <col min="9460" max="9460" width="8.7265625" style="69"/>
    <col min="9461" max="9461" width="12.36328125" style="69" customWidth="1"/>
    <col min="9462" max="9462" width="12.08984375" style="69" customWidth="1"/>
    <col min="9463" max="9463" width="13.08984375" style="69" customWidth="1"/>
    <col min="9464" max="9465" width="13.36328125" style="69" customWidth="1"/>
    <col min="9466" max="9466" width="15.26953125" style="69" bestFit="1" customWidth="1"/>
    <col min="9467" max="9710" width="8.7265625" style="69"/>
    <col min="9711" max="9711" width="11.36328125" style="69" customWidth="1"/>
    <col min="9712" max="9712" width="11.26953125" style="69" customWidth="1"/>
    <col min="9713" max="9714" width="15.26953125" style="69" customWidth="1"/>
    <col min="9715" max="9715" width="15.26953125" style="69" bestFit="1" customWidth="1"/>
    <col min="9716" max="9716" width="8.7265625" style="69"/>
    <col min="9717" max="9717" width="12.36328125" style="69" customWidth="1"/>
    <col min="9718" max="9718" width="12.08984375" style="69" customWidth="1"/>
    <col min="9719" max="9719" width="13.08984375" style="69" customWidth="1"/>
    <col min="9720" max="9721" width="13.36328125" style="69" customWidth="1"/>
    <col min="9722" max="9722" width="15.26953125" style="69" bestFit="1" customWidth="1"/>
    <col min="9723" max="9966" width="8.7265625" style="69"/>
    <col min="9967" max="9967" width="11.36328125" style="69" customWidth="1"/>
    <col min="9968" max="9968" width="11.26953125" style="69" customWidth="1"/>
    <col min="9969" max="9970" width="15.26953125" style="69" customWidth="1"/>
    <col min="9971" max="9971" width="15.26953125" style="69" bestFit="1" customWidth="1"/>
    <col min="9972" max="9972" width="8.7265625" style="69"/>
    <col min="9973" max="9973" width="12.36328125" style="69" customWidth="1"/>
    <col min="9974" max="9974" width="12.08984375" style="69" customWidth="1"/>
    <col min="9975" max="9975" width="13.08984375" style="69" customWidth="1"/>
    <col min="9976" max="9977" width="13.36328125" style="69" customWidth="1"/>
    <col min="9978" max="9978" width="15.26953125" style="69" bestFit="1" customWidth="1"/>
    <col min="9979" max="10222" width="8.7265625" style="69"/>
    <col min="10223" max="10223" width="11.36328125" style="69" customWidth="1"/>
    <col min="10224" max="10224" width="11.26953125" style="69" customWidth="1"/>
    <col min="10225" max="10226" width="15.26953125" style="69" customWidth="1"/>
    <col min="10227" max="10227" width="15.26953125" style="69" bestFit="1" customWidth="1"/>
    <col min="10228" max="10228" width="8.7265625" style="69"/>
    <col min="10229" max="10229" width="12.36328125" style="69" customWidth="1"/>
    <col min="10230" max="10230" width="12.08984375" style="69" customWidth="1"/>
    <col min="10231" max="10231" width="13.08984375" style="69" customWidth="1"/>
    <col min="10232" max="10233" width="13.36328125" style="69" customWidth="1"/>
    <col min="10234" max="10234" width="15.26953125" style="69" bestFit="1" customWidth="1"/>
    <col min="10235" max="10478" width="8.7265625" style="69"/>
    <col min="10479" max="10479" width="11.36328125" style="69" customWidth="1"/>
    <col min="10480" max="10480" width="11.26953125" style="69" customWidth="1"/>
    <col min="10481" max="10482" width="15.26953125" style="69" customWidth="1"/>
    <col min="10483" max="10483" width="15.26953125" style="69" bestFit="1" customWidth="1"/>
    <col min="10484" max="10484" width="8.7265625" style="69"/>
    <col min="10485" max="10485" width="12.36328125" style="69" customWidth="1"/>
    <col min="10486" max="10486" width="12.08984375" style="69" customWidth="1"/>
    <col min="10487" max="10487" width="13.08984375" style="69" customWidth="1"/>
    <col min="10488" max="10489" width="13.36328125" style="69" customWidth="1"/>
    <col min="10490" max="10490" width="15.26953125" style="69" bestFit="1" customWidth="1"/>
    <col min="10491" max="10734" width="8.7265625" style="69"/>
    <col min="10735" max="10735" width="11.36328125" style="69" customWidth="1"/>
    <col min="10736" max="10736" width="11.26953125" style="69" customWidth="1"/>
    <col min="10737" max="10738" width="15.26953125" style="69" customWidth="1"/>
    <col min="10739" max="10739" width="15.26953125" style="69" bestFit="1" customWidth="1"/>
    <col min="10740" max="10740" width="8.7265625" style="69"/>
    <col min="10741" max="10741" width="12.36328125" style="69" customWidth="1"/>
    <col min="10742" max="10742" width="12.08984375" style="69" customWidth="1"/>
    <col min="10743" max="10743" width="13.08984375" style="69" customWidth="1"/>
    <col min="10744" max="10745" width="13.36328125" style="69" customWidth="1"/>
    <col min="10746" max="10746" width="15.26953125" style="69" bestFit="1" customWidth="1"/>
    <col min="10747" max="10990" width="8.7265625" style="69"/>
    <col min="10991" max="10991" width="11.36328125" style="69" customWidth="1"/>
    <col min="10992" max="10992" width="11.26953125" style="69" customWidth="1"/>
    <col min="10993" max="10994" width="15.26953125" style="69" customWidth="1"/>
    <col min="10995" max="10995" width="15.26953125" style="69" bestFit="1" customWidth="1"/>
    <col min="10996" max="10996" width="8.7265625" style="69"/>
    <col min="10997" max="10997" width="12.36328125" style="69" customWidth="1"/>
    <col min="10998" max="10998" width="12.08984375" style="69" customWidth="1"/>
    <col min="10999" max="10999" width="13.08984375" style="69" customWidth="1"/>
    <col min="11000" max="11001" width="13.36328125" style="69" customWidth="1"/>
    <col min="11002" max="11002" width="15.26953125" style="69" bestFit="1" customWidth="1"/>
    <col min="11003" max="11246" width="8.7265625" style="69"/>
    <col min="11247" max="11247" width="11.36328125" style="69" customWidth="1"/>
    <col min="11248" max="11248" width="11.26953125" style="69" customWidth="1"/>
    <col min="11249" max="11250" width="15.26953125" style="69" customWidth="1"/>
    <col min="11251" max="11251" width="15.26953125" style="69" bestFit="1" customWidth="1"/>
    <col min="11252" max="11252" width="8.7265625" style="69"/>
    <col min="11253" max="11253" width="12.36328125" style="69" customWidth="1"/>
    <col min="11254" max="11254" width="12.08984375" style="69" customWidth="1"/>
    <col min="11255" max="11255" width="13.08984375" style="69" customWidth="1"/>
    <col min="11256" max="11257" width="13.36328125" style="69" customWidth="1"/>
    <col min="11258" max="11258" width="15.26953125" style="69" bestFit="1" customWidth="1"/>
    <col min="11259" max="11502" width="8.7265625" style="69"/>
    <col min="11503" max="11503" width="11.36328125" style="69" customWidth="1"/>
    <col min="11504" max="11504" width="11.26953125" style="69" customWidth="1"/>
    <col min="11505" max="11506" width="15.26953125" style="69" customWidth="1"/>
    <col min="11507" max="11507" width="15.26953125" style="69" bestFit="1" customWidth="1"/>
    <col min="11508" max="11508" width="8.7265625" style="69"/>
    <col min="11509" max="11509" width="12.36328125" style="69" customWidth="1"/>
    <col min="11510" max="11510" width="12.08984375" style="69" customWidth="1"/>
    <col min="11511" max="11511" width="13.08984375" style="69" customWidth="1"/>
    <col min="11512" max="11513" width="13.36328125" style="69" customWidth="1"/>
    <col min="11514" max="11514" width="15.26953125" style="69" bestFit="1" customWidth="1"/>
    <col min="11515" max="11758" width="8.7265625" style="69"/>
    <col min="11759" max="11759" width="11.36328125" style="69" customWidth="1"/>
    <col min="11760" max="11760" width="11.26953125" style="69" customWidth="1"/>
    <col min="11761" max="11762" width="15.26953125" style="69" customWidth="1"/>
    <col min="11763" max="11763" width="15.26953125" style="69" bestFit="1" customWidth="1"/>
    <col min="11764" max="11764" width="8.7265625" style="69"/>
    <col min="11765" max="11765" width="12.36328125" style="69" customWidth="1"/>
    <col min="11766" max="11766" width="12.08984375" style="69" customWidth="1"/>
    <col min="11767" max="11767" width="13.08984375" style="69" customWidth="1"/>
    <col min="11768" max="11769" width="13.36328125" style="69" customWidth="1"/>
    <col min="11770" max="11770" width="15.26953125" style="69" bestFit="1" customWidth="1"/>
    <col min="11771" max="12014" width="8.7265625" style="69"/>
    <col min="12015" max="12015" width="11.36328125" style="69" customWidth="1"/>
    <col min="12016" max="12016" width="11.26953125" style="69" customWidth="1"/>
    <col min="12017" max="12018" width="15.26953125" style="69" customWidth="1"/>
    <col min="12019" max="12019" width="15.26953125" style="69" bestFit="1" customWidth="1"/>
    <col min="12020" max="12020" width="8.7265625" style="69"/>
    <col min="12021" max="12021" width="12.36328125" style="69" customWidth="1"/>
    <col min="12022" max="12022" width="12.08984375" style="69" customWidth="1"/>
    <col min="12023" max="12023" width="13.08984375" style="69" customWidth="1"/>
    <col min="12024" max="12025" width="13.36328125" style="69" customWidth="1"/>
    <col min="12026" max="12026" width="15.26953125" style="69" bestFit="1" customWidth="1"/>
    <col min="12027" max="12270" width="8.7265625" style="69"/>
    <col min="12271" max="12271" width="11.36328125" style="69" customWidth="1"/>
    <col min="12272" max="12272" width="11.26953125" style="69" customWidth="1"/>
    <col min="12273" max="12274" width="15.26953125" style="69" customWidth="1"/>
    <col min="12275" max="12275" width="15.26953125" style="69" bestFit="1" customWidth="1"/>
    <col min="12276" max="12276" width="8.7265625" style="69"/>
    <col min="12277" max="12277" width="12.36328125" style="69" customWidth="1"/>
    <col min="12278" max="12278" width="12.08984375" style="69" customWidth="1"/>
    <col min="12279" max="12279" width="13.08984375" style="69" customWidth="1"/>
    <col min="12280" max="12281" width="13.36328125" style="69" customWidth="1"/>
    <col min="12282" max="12282" width="15.26953125" style="69" bestFit="1" customWidth="1"/>
    <col min="12283" max="12526" width="8.7265625" style="69"/>
    <col min="12527" max="12527" width="11.36328125" style="69" customWidth="1"/>
    <col min="12528" max="12528" width="11.26953125" style="69" customWidth="1"/>
    <col min="12529" max="12530" width="15.26953125" style="69" customWidth="1"/>
    <col min="12531" max="12531" width="15.26953125" style="69" bestFit="1" customWidth="1"/>
    <col min="12532" max="12532" width="8.7265625" style="69"/>
    <col min="12533" max="12533" width="12.36328125" style="69" customWidth="1"/>
    <col min="12534" max="12534" width="12.08984375" style="69" customWidth="1"/>
    <col min="12535" max="12535" width="13.08984375" style="69" customWidth="1"/>
    <col min="12536" max="12537" width="13.36328125" style="69" customWidth="1"/>
    <col min="12538" max="12538" width="15.26953125" style="69" bestFit="1" customWidth="1"/>
    <col min="12539" max="12782" width="8.7265625" style="69"/>
    <col min="12783" max="12783" width="11.36328125" style="69" customWidth="1"/>
    <col min="12784" max="12784" width="11.26953125" style="69" customWidth="1"/>
    <col min="12785" max="12786" width="15.26953125" style="69" customWidth="1"/>
    <col min="12787" max="12787" width="15.26953125" style="69" bestFit="1" customWidth="1"/>
    <col min="12788" max="12788" width="8.7265625" style="69"/>
    <col min="12789" max="12789" width="12.36328125" style="69" customWidth="1"/>
    <col min="12790" max="12790" width="12.08984375" style="69" customWidth="1"/>
    <col min="12791" max="12791" width="13.08984375" style="69" customWidth="1"/>
    <col min="12792" max="12793" width="13.36328125" style="69" customWidth="1"/>
    <col min="12794" max="12794" width="15.26953125" style="69" bestFit="1" customWidth="1"/>
    <col min="12795" max="13038" width="8.7265625" style="69"/>
    <col min="13039" max="13039" width="11.36328125" style="69" customWidth="1"/>
    <col min="13040" max="13040" width="11.26953125" style="69" customWidth="1"/>
    <col min="13041" max="13042" width="15.26953125" style="69" customWidth="1"/>
    <col min="13043" max="13043" width="15.26953125" style="69" bestFit="1" customWidth="1"/>
    <col min="13044" max="13044" width="8.7265625" style="69"/>
    <col min="13045" max="13045" width="12.36328125" style="69" customWidth="1"/>
    <col min="13046" max="13046" width="12.08984375" style="69" customWidth="1"/>
    <col min="13047" max="13047" width="13.08984375" style="69" customWidth="1"/>
    <col min="13048" max="13049" width="13.36328125" style="69" customWidth="1"/>
    <col min="13050" max="13050" width="15.26953125" style="69" bestFit="1" customWidth="1"/>
    <col min="13051" max="13294" width="8.7265625" style="69"/>
    <col min="13295" max="13295" width="11.36328125" style="69" customWidth="1"/>
    <col min="13296" max="13296" width="11.26953125" style="69" customWidth="1"/>
    <col min="13297" max="13298" width="15.26953125" style="69" customWidth="1"/>
    <col min="13299" max="13299" width="15.26953125" style="69" bestFit="1" customWidth="1"/>
    <col min="13300" max="13300" width="8.7265625" style="69"/>
    <col min="13301" max="13301" width="12.36328125" style="69" customWidth="1"/>
    <col min="13302" max="13302" width="12.08984375" style="69" customWidth="1"/>
    <col min="13303" max="13303" width="13.08984375" style="69" customWidth="1"/>
    <col min="13304" max="13305" width="13.36328125" style="69" customWidth="1"/>
    <col min="13306" max="13306" width="15.26953125" style="69" bestFit="1" customWidth="1"/>
    <col min="13307" max="13550" width="8.7265625" style="69"/>
    <col min="13551" max="13551" width="11.36328125" style="69" customWidth="1"/>
    <col min="13552" max="13552" width="11.26953125" style="69" customWidth="1"/>
    <col min="13553" max="13554" width="15.26953125" style="69" customWidth="1"/>
    <col min="13555" max="13555" width="15.26953125" style="69" bestFit="1" customWidth="1"/>
    <col min="13556" max="13556" width="8.7265625" style="69"/>
    <col min="13557" max="13557" width="12.36328125" style="69" customWidth="1"/>
    <col min="13558" max="13558" width="12.08984375" style="69" customWidth="1"/>
    <col min="13559" max="13559" width="13.08984375" style="69" customWidth="1"/>
    <col min="13560" max="13561" width="13.36328125" style="69" customWidth="1"/>
    <col min="13562" max="13562" width="15.26953125" style="69" bestFit="1" customWidth="1"/>
    <col min="13563" max="13806" width="8.7265625" style="69"/>
    <col min="13807" max="13807" width="11.36328125" style="69" customWidth="1"/>
    <col min="13808" max="13808" width="11.26953125" style="69" customWidth="1"/>
    <col min="13809" max="13810" width="15.26953125" style="69" customWidth="1"/>
    <col min="13811" max="13811" width="15.26953125" style="69" bestFit="1" customWidth="1"/>
    <col min="13812" max="13812" width="8.7265625" style="69"/>
    <col min="13813" max="13813" width="12.36328125" style="69" customWidth="1"/>
    <col min="13814" max="13814" width="12.08984375" style="69" customWidth="1"/>
    <col min="13815" max="13815" width="13.08984375" style="69" customWidth="1"/>
    <col min="13816" max="13817" width="13.36328125" style="69" customWidth="1"/>
    <col min="13818" max="13818" width="15.26953125" style="69" bestFit="1" customWidth="1"/>
    <col min="13819" max="14062" width="8.7265625" style="69"/>
    <col min="14063" max="14063" width="11.36328125" style="69" customWidth="1"/>
    <col min="14064" max="14064" width="11.26953125" style="69" customWidth="1"/>
    <col min="14065" max="14066" width="15.26953125" style="69" customWidth="1"/>
    <col min="14067" max="14067" width="15.26953125" style="69" bestFit="1" customWidth="1"/>
    <col min="14068" max="14068" width="8.7265625" style="69"/>
    <col min="14069" max="14069" width="12.36328125" style="69" customWidth="1"/>
    <col min="14070" max="14070" width="12.08984375" style="69" customWidth="1"/>
    <col min="14071" max="14071" width="13.08984375" style="69" customWidth="1"/>
    <col min="14072" max="14073" width="13.36328125" style="69" customWidth="1"/>
    <col min="14074" max="14074" width="15.26953125" style="69" bestFit="1" customWidth="1"/>
    <col min="14075" max="14318" width="8.7265625" style="69"/>
    <col min="14319" max="14319" width="11.36328125" style="69" customWidth="1"/>
    <col min="14320" max="14320" width="11.26953125" style="69" customWidth="1"/>
    <col min="14321" max="14322" width="15.26953125" style="69" customWidth="1"/>
    <col min="14323" max="14323" width="15.26953125" style="69" bestFit="1" customWidth="1"/>
    <col min="14324" max="14324" width="8.7265625" style="69"/>
    <col min="14325" max="14325" width="12.36328125" style="69" customWidth="1"/>
    <col min="14326" max="14326" width="12.08984375" style="69" customWidth="1"/>
    <col min="14327" max="14327" width="13.08984375" style="69" customWidth="1"/>
    <col min="14328" max="14329" width="13.36328125" style="69" customWidth="1"/>
    <col min="14330" max="14330" width="15.26953125" style="69" bestFit="1" customWidth="1"/>
    <col min="14331" max="14574" width="8.7265625" style="69"/>
    <col min="14575" max="14575" width="11.36328125" style="69" customWidth="1"/>
    <col min="14576" max="14576" width="11.26953125" style="69" customWidth="1"/>
    <col min="14577" max="14578" width="15.26953125" style="69" customWidth="1"/>
    <col min="14579" max="14579" width="15.26953125" style="69" bestFit="1" customWidth="1"/>
    <col min="14580" max="14580" width="8.7265625" style="69"/>
    <col min="14581" max="14581" width="12.36328125" style="69" customWidth="1"/>
    <col min="14582" max="14582" width="12.08984375" style="69" customWidth="1"/>
    <col min="14583" max="14583" width="13.08984375" style="69" customWidth="1"/>
    <col min="14584" max="14585" width="13.36328125" style="69" customWidth="1"/>
    <col min="14586" max="14586" width="15.26953125" style="69" bestFit="1" customWidth="1"/>
    <col min="14587" max="14830" width="8.7265625" style="69"/>
    <col min="14831" max="14831" width="11.36328125" style="69" customWidth="1"/>
    <col min="14832" max="14832" width="11.26953125" style="69" customWidth="1"/>
    <col min="14833" max="14834" width="15.26953125" style="69" customWidth="1"/>
    <col min="14835" max="14835" width="15.26953125" style="69" bestFit="1" customWidth="1"/>
    <col min="14836" max="14836" width="8.7265625" style="69"/>
    <col min="14837" max="14837" width="12.36328125" style="69" customWidth="1"/>
    <col min="14838" max="14838" width="12.08984375" style="69" customWidth="1"/>
    <col min="14839" max="14839" width="13.08984375" style="69" customWidth="1"/>
    <col min="14840" max="14841" width="13.36328125" style="69" customWidth="1"/>
    <col min="14842" max="14842" width="15.26953125" style="69" bestFit="1" customWidth="1"/>
    <col min="14843" max="15086" width="8.7265625" style="69"/>
    <col min="15087" max="15087" width="11.36328125" style="69" customWidth="1"/>
    <col min="15088" max="15088" width="11.26953125" style="69" customWidth="1"/>
    <col min="15089" max="15090" width="15.26953125" style="69" customWidth="1"/>
    <col min="15091" max="15091" width="15.26953125" style="69" bestFit="1" customWidth="1"/>
    <col min="15092" max="15092" width="8.7265625" style="69"/>
    <col min="15093" max="15093" width="12.36328125" style="69" customWidth="1"/>
    <col min="15094" max="15094" width="12.08984375" style="69" customWidth="1"/>
    <col min="15095" max="15095" width="13.08984375" style="69" customWidth="1"/>
    <col min="15096" max="15097" width="13.36328125" style="69" customWidth="1"/>
    <col min="15098" max="15098" width="15.26953125" style="69" bestFit="1" customWidth="1"/>
    <col min="15099" max="15342" width="8.7265625" style="69"/>
    <col min="15343" max="15343" width="11.36328125" style="69" customWidth="1"/>
    <col min="15344" max="15344" width="11.26953125" style="69" customWidth="1"/>
    <col min="15345" max="15346" width="15.26953125" style="69" customWidth="1"/>
    <col min="15347" max="15347" width="15.26953125" style="69" bestFit="1" customWidth="1"/>
    <col min="15348" max="15348" width="8.7265625" style="69"/>
    <col min="15349" max="15349" width="12.36328125" style="69" customWidth="1"/>
    <col min="15350" max="15350" width="12.08984375" style="69" customWidth="1"/>
    <col min="15351" max="15351" width="13.08984375" style="69" customWidth="1"/>
    <col min="15352" max="15353" width="13.36328125" style="69" customWidth="1"/>
    <col min="15354" max="15354" width="15.26953125" style="69" bestFit="1" customWidth="1"/>
    <col min="15355" max="15598" width="8.7265625" style="69"/>
    <col min="15599" max="15599" width="11.36328125" style="69" customWidth="1"/>
    <col min="15600" max="15600" width="11.26953125" style="69" customWidth="1"/>
    <col min="15601" max="15602" width="15.26953125" style="69" customWidth="1"/>
    <col min="15603" max="15603" width="15.26953125" style="69" bestFit="1" customWidth="1"/>
    <col min="15604" max="15604" width="8.7265625" style="69"/>
    <col min="15605" max="15605" width="12.36328125" style="69" customWidth="1"/>
    <col min="15606" max="15606" width="12.08984375" style="69" customWidth="1"/>
    <col min="15607" max="15607" width="13.08984375" style="69" customWidth="1"/>
    <col min="15608" max="15609" width="13.36328125" style="69" customWidth="1"/>
    <col min="15610" max="15610" width="15.26953125" style="69" bestFit="1" customWidth="1"/>
    <col min="15611" max="15854" width="8.7265625" style="69"/>
    <col min="15855" max="15855" width="11.36328125" style="69" customWidth="1"/>
    <col min="15856" max="15856" width="11.26953125" style="69" customWidth="1"/>
    <col min="15857" max="15858" width="15.26953125" style="69" customWidth="1"/>
    <col min="15859" max="15859" width="15.26953125" style="69" bestFit="1" customWidth="1"/>
    <col min="15860" max="15860" width="8.7265625" style="69"/>
    <col min="15861" max="15861" width="12.36328125" style="69" customWidth="1"/>
    <col min="15862" max="15862" width="12.08984375" style="69" customWidth="1"/>
    <col min="15863" max="15863" width="13.08984375" style="69" customWidth="1"/>
    <col min="15864" max="15865" width="13.36328125" style="69" customWidth="1"/>
    <col min="15866" max="15866" width="15.26953125" style="69" bestFit="1" customWidth="1"/>
    <col min="15867" max="16110" width="8.7265625" style="69"/>
    <col min="16111" max="16111" width="11.36328125" style="69" customWidth="1"/>
    <col min="16112" max="16112" width="11.26953125" style="69" customWidth="1"/>
    <col min="16113" max="16114" width="15.26953125" style="69" customWidth="1"/>
    <col min="16115" max="16115" width="15.26953125" style="69" bestFit="1" customWidth="1"/>
    <col min="16116" max="16116" width="8.7265625" style="69"/>
    <col min="16117" max="16117" width="12.36328125" style="69" customWidth="1"/>
    <col min="16118" max="16118" width="12.08984375" style="69" customWidth="1"/>
    <col min="16119" max="16119" width="13.08984375" style="69" customWidth="1"/>
    <col min="16120" max="16121" width="13.36328125" style="69" customWidth="1"/>
    <col min="16122" max="16122" width="15.26953125" style="69" bestFit="1" customWidth="1"/>
    <col min="16123" max="16384" width="8.7265625" style="69"/>
  </cols>
  <sheetData>
    <row r="1" spans="1:11" ht="15.5">
      <c r="A1" s="1"/>
      <c r="B1" s="133" t="s">
        <v>348</v>
      </c>
      <c r="C1" s="1"/>
      <c r="D1" s="1"/>
      <c r="E1" s="1"/>
      <c r="H1" s="118"/>
    </row>
    <row r="2" spans="1:11">
      <c r="A2" s="1"/>
      <c r="B2" s="149" t="s">
        <v>220</v>
      </c>
      <c r="C2" s="1"/>
      <c r="D2" s="1"/>
      <c r="E2" s="1"/>
      <c r="H2" s="118"/>
    </row>
    <row r="3" spans="1:11">
      <c r="A3" s="1"/>
      <c r="B3" s="119" t="s">
        <v>194</v>
      </c>
      <c r="C3" s="127">
        <v>0.35</v>
      </c>
      <c r="D3" s="128">
        <f>221798008.08/100*35</f>
        <v>77629302.828000009</v>
      </c>
      <c r="E3" s="120" t="s">
        <v>197</v>
      </c>
      <c r="F3" s="121">
        <f>D3/2</f>
        <v>38814651.414000005</v>
      </c>
      <c r="G3" s="120" t="s">
        <v>198</v>
      </c>
      <c r="H3" s="130">
        <f>D3/2</f>
        <v>38814651.414000005</v>
      </c>
    </row>
    <row r="4" spans="1:11">
      <c r="A4" s="1"/>
      <c r="B4" s="119" t="s">
        <v>195</v>
      </c>
      <c r="C4" s="127">
        <v>0.35</v>
      </c>
      <c r="D4" s="128">
        <f>221798008.08/100*35</f>
        <v>77629302.828000009</v>
      </c>
      <c r="E4" s="122" t="s">
        <v>199</v>
      </c>
      <c r="F4" s="123">
        <f>D4/2</f>
        <v>38814651.414000005</v>
      </c>
      <c r="G4" s="122" t="s">
        <v>200</v>
      </c>
      <c r="H4" s="131">
        <f>D4/2</f>
        <v>38814651.414000005</v>
      </c>
    </row>
    <row r="5" spans="1:11">
      <c r="A5" s="1"/>
      <c r="B5" s="119" t="s">
        <v>196</v>
      </c>
      <c r="C5" s="127">
        <v>0.3</v>
      </c>
      <c r="D5" s="128">
        <f>221798008.08/100*30</f>
        <v>66539402.424000002</v>
      </c>
      <c r="E5" s="124"/>
      <c r="F5" s="129"/>
      <c r="G5" s="124"/>
      <c r="H5" s="132"/>
    </row>
    <row r="6" spans="1:11">
      <c r="A6" s="1"/>
      <c r="B6" s="134" t="s">
        <v>213</v>
      </c>
      <c r="C6" s="135">
        <v>7.4999999999999997E-2</v>
      </c>
      <c r="D6" s="136">
        <f>$D$5/4-0.01</f>
        <v>16634850.596000001</v>
      </c>
      <c r="E6" s="120" t="s">
        <v>201</v>
      </c>
      <c r="F6" s="121">
        <f>D6/2</f>
        <v>8317425.2980000004</v>
      </c>
      <c r="G6" s="120" t="s">
        <v>202</v>
      </c>
      <c r="H6" s="121">
        <f>D6/2</f>
        <v>8317425.2980000004</v>
      </c>
    </row>
    <row r="7" spans="1:11">
      <c r="A7" s="1"/>
      <c r="B7" s="134" t="s">
        <v>210</v>
      </c>
      <c r="C7" s="135">
        <v>7.4999999999999997E-2</v>
      </c>
      <c r="D7" s="136">
        <f>$D$5/4-0.01</f>
        <v>16634850.596000001</v>
      </c>
      <c r="E7" s="122" t="s">
        <v>203</v>
      </c>
      <c r="F7" s="123">
        <f>D7/2</f>
        <v>8317425.2980000004</v>
      </c>
      <c r="G7" s="122" t="s">
        <v>204</v>
      </c>
      <c r="H7" s="131">
        <f>D7/2</f>
        <v>8317425.2980000004</v>
      </c>
      <c r="I7" s="124"/>
      <c r="J7" s="125"/>
    </row>
    <row r="8" spans="1:11">
      <c r="A8" s="1"/>
      <c r="B8" s="134" t="s">
        <v>211</v>
      </c>
      <c r="C8" s="135">
        <v>7.4999999999999997E-2</v>
      </c>
      <c r="D8" s="136">
        <f t="shared" ref="D8:D9" si="0">$D$5/4</f>
        <v>16634850.606000001</v>
      </c>
      <c r="E8" s="120" t="s">
        <v>205</v>
      </c>
      <c r="F8" s="121">
        <f>ROUND(D8/100*40,2)+0.01</f>
        <v>6653940.25</v>
      </c>
      <c r="G8" s="120" t="s">
        <v>206</v>
      </c>
      <c r="H8" s="121">
        <f>ROUND(D8/100*30,2)</f>
        <v>4990455.18</v>
      </c>
      <c r="I8" s="120" t="s">
        <v>207</v>
      </c>
      <c r="J8" s="121">
        <f>ROUND(D8/100*30,2)</f>
        <v>4990455.18</v>
      </c>
      <c r="K8" s="117"/>
    </row>
    <row r="9" spans="1:11">
      <c r="A9" s="1"/>
      <c r="B9" s="134" t="s">
        <v>212</v>
      </c>
      <c r="C9" s="135">
        <v>7.4999999999999997E-2</v>
      </c>
      <c r="D9" s="136">
        <f t="shared" si="0"/>
        <v>16634850.606000001</v>
      </c>
      <c r="E9" s="122" t="s">
        <v>208</v>
      </c>
      <c r="F9" s="123">
        <f>D9/2</f>
        <v>8317425.3030000003</v>
      </c>
      <c r="G9" s="122" t="s">
        <v>209</v>
      </c>
      <c r="H9" s="131">
        <f>D9/2</f>
        <v>8317425.3030000003</v>
      </c>
    </row>
    <row r="10" spans="1:11" ht="21">
      <c r="A10" s="140" t="s">
        <v>217</v>
      </c>
      <c r="B10" s="111"/>
    </row>
    <row r="11" spans="1:11" ht="14.5" customHeight="1">
      <c r="A11" s="376" t="s">
        <v>0</v>
      </c>
      <c r="B11" s="373" t="s">
        <v>190</v>
      </c>
      <c r="C11" s="379" t="s">
        <v>349</v>
      </c>
      <c r="D11" s="380"/>
      <c r="E11" s="380"/>
      <c r="F11" s="380"/>
      <c r="G11" s="380"/>
      <c r="H11" s="380"/>
      <c r="I11" s="380"/>
      <c r="J11" s="380"/>
      <c r="K11" s="370" t="s">
        <v>215</v>
      </c>
    </row>
    <row r="12" spans="1:11" s="3" customFormat="1" ht="14.5" customHeight="1">
      <c r="A12" s="377"/>
      <c r="B12" s="374"/>
      <c r="C12" s="388" t="s">
        <v>360</v>
      </c>
      <c r="D12" s="389"/>
      <c r="E12" s="389"/>
      <c r="F12" s="389"/>
      <c r="G12" s="389"/>
      <c r="H12" s="389"/>
      <c r="I12" s="389"/>
      <c r="J12" s="390"/>
      <c r="K12" s="371"/>
    </row>
    <row r="13" spans="1:11" s="3" customFormat="1" ht="23.5" customHeight="1">
      <c r="A13" s="377"/>
      <c r="B13" s="374"/>
      <c r="C13" s="391" t="s">
        <v>361</v>
      </c>
      <c r="D13" s="392"/>
      <c r="E13" s="392"/>
      <c r="F13" s="393"/>
      <c r="G13" s="391" t="s">
        <v>362</v>
      </c>
      <c r="H13" s="392"/>
      <c r="I13" s="392"/>
      <c r="J13" s="393"/>
      <c r="K13" s="371"/>
    </row>
    <row r="14" spans="1:11" s="5" customFormat="1" ht="30.5" customHeight="1">
      <c r="A14" s="378"/>
      <c r="B14" s="375"/>
      <c r="C14" s="74" t="s">
        <v>133</v>
      </c>
      <c r="D14" s="74" t="s">
        <v>192</v>
      </c>
      <c r="E14" s="74" t="s">
        <v>191</v>
      </c>
      <c r="F14" s="74" t="s">
        <v>153</v>
      </c>
      <c r="G14" s="74" t="s">
        <v>133</v>
      </c>
      <c r="H14" s="74" t="s">
        <v>192</v>
      </c>
      <c r="I14" s="74" t="s">
        <v>191</v>
      </c>
      <c r="J14" s="74" t="s">
        <v>153</v>
      </c>
      <c r="K14" s="371"/>
    </row>
    <row r="15" spans="1:11" ht="15.5">
      <c r="A15" s="6" t="s">
        <v>1</v>
      </c>
      <c r="B15" s="112">
        <v>533694</v>
      </c>
      <c r="C15" s="196">
        <v>3.5</v>
      </c>
      <c r="D15" s="6">
        <f>38814651.41/4127723*B15</f>
        <v>5018540.868563259</v>
      </c>
      <c r="E15" s="6">
        <f>C15*D15</f>
        <v>17564893.039971408</v>
      </c>
      <c r="F15" s="6">
        <f>E15/$E$22*$D$22</f>
        <v>5349889.2854051311</v>
      </c>
      <c r="G15" s="196">
        <v>3</v>
      </c>
      <c r="H15" s="6">
        <f>38814651.41/4127723*B15</f>
        <v>5018540.868563259</v>
      </c>
      <c r="I15" s="6">
        <f>G15*H15</f>
        <v>15055622.605689777</v>
      </c>
      <c r="J15" s="6">
        <f>I15/$I$22*$H$22</f>
        <v>3983690.2042892417</v>
      </c>
      <c r="K15" s="137">
        <f>ROUND(F15+J15,2)+0.01</f>
        <v>9333579.5</v>
      </c>
    </row>
    <row r="16" spans="1:11" ht="15.5">
      <c r="A16" s="6" t="s">
        <v>2</v>
      </c>
      <c r="B16" s="112">
        <v>325933</v>
      </c>
      <c r="C16" s="196">
        <v>3.5</v>
      </c>
      <c r="D16" s="6">
        <f t="shared" ref="D16:D21" si="1">38814651.41/4127723*B16</f>
        <v>3064880.0265946938</v>
      </c>
      <c r="E16" s="6">
        <f t="shared" ref="E16:E21" si="2">C16*D16</f>
        <v>10727080.093081428</v>
      </c>
      <c r="F16" s="6">
        <f t="shared" ref="F16:F21" si="3">E16/$E$22*$D$22</f>
        <v>3267238.2759782765</v>
      </c>
      <c r="G16" s="196">
        <v>4</v>
      </c>
      <c r="H16" s="6">
        <f t="shared" ref="H16:H21" si="4">38814651.41/4127723*B16</f>
        <v>3064880.0265946938</v>
      </c>
      <c r="I16" s="6">
        <f t="shared" ref="I16:I21" si="5">G16*H16</f>
        <v>12259520.106378775</v>
      </c>
      <c r="J16" s="6">
        <f t="shared" ref="J16:J21" si="6">I16/$I$22*$H$22</f>
        <v>3243846.5971252071</v>
      </c>
      <c r="K16" s="137">
        <f t="shared" ref="K16:K20" si="7">ROUND(F16+J16,2)</f>
        <v>6511084.8700000001</v>
      </c>
    </row>
    <row r="17" spans="1:11" ht="15.5">
      <c r="A17" s="6" t="s">
        <v>3</v>
      </c>
      <c r="B17" s="112">
        <v>503135</v>
      </c>
      <c r="C17" s="196">
        <v>4</v>
      </c>
      <c r="D17" s="6">
        <f t="shared" si="1"/>
        <v>4731182.2128496384</v>
      </c>
      <c r="E17" s="6">
        <f t="shared" si="2"/>
        <v>18924728.851398554</v>
      </c>
      <c r="F17" s="6">
        <f t="shared" si="3"/>
        <v>5764066.0766277742</v>
      </c>
      <c r="G17" s="196">
        <v>4</v>
      </c>
      <c r="H17" s="6">
        <f t="shared" si="4"/>
        <v>4731182.2128496384</v>
      </c>
      <c r="I17" s="6">
        <f t="shared" si="5"/>
        <v>18924728.851398554</v>
      </c>
      <c r="J17" s="6">
        <f t="shared" si="6"/>
        <v>5007448.6401947364</v>
      </c>
      <c r="K17" s="137">
        <f t="shared" si="7"/>
        <v>10771514.720000001</v>
      </c>
    </row>
    <row r="18" spans="1:11" ht="15.5">
      <c r="A18" s="6" t="s">
        <v>4</v>
      </c>
      <c r="B18" s="112">
        <v>849486</v>
      </c>
      <c r="C18" s="196">
        <v>3.5</v>
      </c>
      <c r="D18" s="6">
        <f t="shared" si="1"/>
        <v>7988060.9642835185</v>
      </c>
      <c r="E18" s="6">
        <f t="shared" si="2"/>
        <v>27958213.374992315</v>
      </c>
      <c r="F18" s="6">
        <f t="shared" si="3"/>
        <v>8515471.505210219</v>
      </c>
      <c r="G18" s="196">
        <v>4</v>
      </c>
      <c r="H18" s="6">
        <f t="shared" si="4"/>
        <v>7988060.9642835185</v>
      </c>
      <c r="I18" s="6">
        <f t="shared" si="5"/>
        <v>31952243.857134074</v>
      </c>
      <c r="J18" s="6">
        <f t="shared" si="6"/>
        <v>8454505.2830044944</v>
      </c>
      <c r="K18" s="137">
        <f>ROUND(F18+J18,2)</f>
        <v>16969976.789999999</v>
      </c>
    </row>
    <row r="19" spans="1:11" ht="15.5">
      <c r="A19" s="6" t="s">
        <v>5</v>
      </c>
      <c r="B19" s="112">
        <v>377230</v>
      </c>
      <c r="C19" s="196">
        <v>2.5</v>
      </c>
      <c r="D19" s="6">
        <f t="shared" si="1"/>
        <v>3547246.4967717794</v>
      </c>
      <c r="E19" s="6">
        <f t="shared" si="2"/>
        <v>8868116.2419294491</v>
      </c>
      <c r="F19" s="6">
        <f t="shared" si="3"/>
        <v>2701037.8005981189</v>
      </c>
      <c r="G19" s="196">
        <v>3</v>
      </c>
      <c r="H19" s="6">
        <f t="shared" si="4"/>
        <v>3547246.4967717794</v>
      </c>
      <c r="I19" s="6">
        <f t="shared" si="5"/>
        <v>10641739.490315339</v>
      </c>
      <c r="J19" s="6">
        <f t="shared" si="6"/>
        <v>2815784.8050831198</v>
      </c>
      <c r="K19" s="137">
        <f t="shared" si="7"/>
        <v>5516822.6100000003</v>
      </c>
    </row>
    <row r="20" spans="1:11" ht="15.5">
      <c r="A20" s="6" t="s">
        <v>6</v>
      </c>
      <c r="B20" s="112">
        <v>381258</v>
      </c>
      <c r="C20" s="196">
        <v>3</v>
      </c>
      <c r="D20" s="6">
        <f t="shared" si="1"/>
        <v>3585123.4124173978</v>
      </c>
      <c r="E20" s="6">
        <f t="shared" si="2"/>
        <v>10755370.237252194</v>
      </c>
      <c r="F20" s="6">
        <f t="shared" si="3"/>
        <v>3275854.8464770173</v>
      </c>
      <c r="G20" s="196">
        <v>4</v>
      </c>
      <c r="H20" s="6">
        <f t="shared" si="4"/>
        <v>3585123.4124173978</v>
      </c>
      <c r="I20" s="6">
        <f t="shared" si="5"/>
        <v>14340493.649669591</v>
      </c>
      <c r="J20" s="6">
        <f t="shared" si="6"/>
        <v>3794468.3905181801</v>
      </c>
      <c r="K20" s="137">
        <f t="shared" si="7"/>
        <v>7070323.2400000002</v>
      </c>
    </row>
    <row r="21" spans="1:11" ht="15.5">
      <c r="A21" s="6" t="s">
        <v>7</v>
      </c>
      <c r="B21" s="112">
        <v>1156987</v>
      </c>
      <c r="C21" s="196">
        <v>3</v>
      </c>
      <c r="D21" s="6">
        <f t="shared" si="1"/>
        <v>10879617.428519711</v>
      </c>
      <c r="E21" s="6">
        <f t="shared" si="2"/>
        <v>32638852.285559133</v>
      </c>
      <c r="F21" s="6">
        <f t="shared" si="3"/>
        <v>9941093.6197034661</v>
      </c>
      <c r="G21" s="196">
        <v>4</v>
      </c>
      <c r="H21" s="6">
        <f t="shared" si="4"/>
        <v>10879617.428519711</v>
      </c>
      <c r="I21" s="6">
        <f t="shared" si="5"/>
        <v>43518469.714078844</v>
      </c>
      <c r="J21" s="6">
        <f t="shared" si="6"/>
        <v>11514907.489785023</v>
      </c>
      <c r="K21" s="137">
        <f>ROUND(F21+J21,2)-0.01</f>
        <v>21456001.099999998</v>
      </c>
    </row>
    <row r="22" spans="1:11">
      <c r="A22" s="7" t="s">
        <v>8</v>
      </c>
      <c r="B22" s="113">
        <v>4127723</v>
      </c>
      <c r="C22" s="7"/>
      <c r="D22" s="7">
        <f>SUM(D15:D21)</f>
        <v>38814651.409999996</v>
      </c>
      <c r="E22" s="7">
        <f>SUM(E15:E21)</f>
        <v>127437254.12418446</v>
      </c>
      <c r="F22" s="7">
        <f t="shared" ref="F22:J22" si="8">SUM(F15:F21)</f>
        <v>38814651.410000004</v>
      </c>
      <c r="G22" s="7"/>
      <c r="H22" s="7">
        <f>SUM(H15:H21)</f>
        <v>38814651.409999996</v>
      </c>
      <c r="I22" s="7">
        <f>SUM(I15:I21)</f>
        <v>146692818.27466494</v>
      </c>
      <c r="J22" s="7">
        <f t="shared" si="8"/>
        <v>38814651.410000004</v>
      </c>
      <c r="K22" s="138">
        <f>SUM(K15:K21)</f>
        <v>77629302.829999998</v>
      </c>
    </row>
    <row r="23" spans="1:11">
      <c r="A23" s="2"/>
      <c r="B23" s="114"/>
      <c r="C23" s="2"/>
      <c r="D23" s="2"/>
      <c r="E23" s="2"/>
      <c r="F23" s="2"/>
      <c r="G23" s="2"/>
      <c r="H23" s="2"/>
      <c r="I23" s="2"/>
      <c r="J23" s="2"/>
    </row>
  </sheetData>
  <mergeCells count="7">
    <mergeCell ref="A11:A14"/>
    <mergeCell ref="B11:B14"/>
    <mergeCell ref="C12:J12"/>
    <mergeCell ref="C11:J11"/>
    <mergeCell ref="K11:K14"/>
    <mergeCell ref="C13:F13"/>
    <mergeCell ref="G13:J13"/>
  </mergeCells>
  <printOptions horizontalCentered="1"/>
  <pageMargins left="0.2" right="0.2" top="0.75" bottom="0.75" header="0.3" footer="0.3"/>
  <pageSetup scale="90" orientation="landscape" r:id="rId1"/>
  <headerFooter>
    <oddFooter>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A2CF-CA96-48FC-BFE4-097EA35AF6ED}">
  <sheetPr>
    <tabColor rgb="FF00B050"/>
  </sheetPr>
  <dimension ref="A1:AM24"/>
  <sheetViews>
    <sheetView zoomScale="70" zoomScaleNormal="70" workbookViewId="0">
      <pane xSplit="2" ySplit="15" topLeftCell="N16" activePane="bottomRight" state="frozen"/>
      <selection pane="topRight" activeCell="C1" sqref="C1"/>
      <selection pane="bottomLeft" activeCell="A16" sqref="A16"/>
      <selection pane="bottomRight" activeCell="AA16" sqref="AA16"/>
    </sheetView>
  </sheetViews>
  <sheetFormatPr defaultRowHeight="14.5"/>
  <cols>
    <col min="1" max="1" width="14.81640625" style="69" customWidth="1"/>
    <col min="2" max="2" width="14.81640625" style="115" customWidth="1"/>
    <col min="3" max="3" width="13.6328125" style="69" customWidth="1"/>
    <col min="4" max="4" width="14.453125" style="69" bestFit="1" customWidth="1"/>
    <col min="5" max="5" width="12.7265625" style="69" bestFit="1" customWidth="1"/>
    <col min="6" max="6" width="13.6328125" style="69" bestFit="1" customWidth="1"/>
    <col min="7" max="7" width="12.90625" style="69" customWidth="1"/>
    <col min="8" max="8" width="14.1796875" style="69" bestFit="1" customWidth="1"/>
    <col min="9" max="9" width="14.6328125" style="69" customWidth="1"/>
    <col min="10" max="10" width="13.81640625" style="69" customWidth="1"/>
    <col min="11" max="11" width="8.26953125" style="69" customWidth="1"/>
    <col min="12" max="12" width="13.54296875" style="69" bestFit="1" customWidth="1"/>
    <col min="13" max="13" width="12.54296875" style="69" customWidth="1"/>
    <col min="14" max="14" width="12.7265625" style="69" customWidth="1"/>
    <col min="15" max="15" width="8.36328125" style="69" customWidth="1"/>
    <col min="16" max="16" width="13.08984375" style="69" bestFit="1" customWidth="1"/>
    <col min="17" max="17" width="16.54296875" style="69" bestFit="1" customWidth="1"/>
    <col min="18" max="18" width="13.1796875" style="69" customWidth="1"/>
    <col min="19" max="19" width="8.26953125" style="69" customWidth="1"/>
    <col min="20" max="20" width="13.54296875" style="69" bestFit="1" customWidth="1"/>
    <col min="21" max="22" width="12.54296875" style="69" bestFit="1" customWidth="1"/>
    <col min="23" max="23" width="6.90625" style="69" bestFit="1" customWidth="1"/>
    <col min="24" max="24" width="12.08984375" style="69" bestFit="1" customWidth="1"/>
    <col min="25" max="25" width="12.54296875" style="69" bestFit="1" customWidth="1"/>
    <col min="26" max="26" width="11.6328125" style="69" bestFit="1" customWidth="1"/>
    <col min="27" max="27" width="6.90625" style="69" bestFit="1" customWidth="1"/>
    <col min="28" max="28" width="12.08984375" style="69" bestFit="1" customWidth="1"/>
    <col min="29" max="29" width="12.7265625" style="69" bestFit="1" customWidth="1"/>
    <col min="30" max="30" width="12.54296875" style="69" bestFit="1" customWidth="1"/>
    <col min="31" max="31" width="6.90625" style="69" bestFit="1" customWidth="1"/>
    <col min="32" max="32" width="13.7265625" style="69" customWidth="1"/>
    <col min="33" max="33" width="12.7265625" style="69" bestFit="1" customWidth="1"/>
    <col min="34" max="34" width="11.6328125" style="69" bestFit="1" customWidth="1"/>
    <col min="35" max="35" width="6.90625" style="69" bestFit="1" customWidth="1"/>
    <col min="36" max="36" width="12.08984375" style="69" customWidth="1"/>
    <col min="37" max="38" width="12.54296875" style="69" bestFit="1" customWidth="1"/>
    <col min="39" max="39" width="15" style="69" customWidth="1"/>
    <col min="40" max="269" width="8.7265625" style="69"/>
    <col min="270" max="270" width="11.36328125" style="69" customWidth="1"/>
    <col min="271" max="271" width="11.26953125" style="69" customWidth="1"/>
    <col min="272" max="273" width="15.26953125" style="69" customWidth="1"/>
    <col min="274" max="274" width="15.26953125" style="69" bestFit="1" customWidth="1"/>
    <col min="275" max="275" width="8.7265625" style="69"/>
    <col min="276" max="276" width="12.36328125" style="69" customWidth="1"/>
    <col min="277" max="277" width="12.08984375" style="69" customWidth="1"/>
    <col min="278" max="278" width="13.08984375" style="69" customWidth="1"/>
    <col min="279" max="280" width="13.36328125" style="69" customWidth="1"/>
    <col min="281" max="281" width="15.26953125" style="69" bestFit="1" customWidth="1"/>
    <col min="282" max="525" width="8.7265625" style="69"/>
    <col min="526" max="526" width="11.36328125" style="69" customWidth="1"/>
    <col min="527" max="527" width="11.26953125" style="69" customWidth="1"/>
    <col min="528" max="529" width="15.26953125" style="69" customWidth="1"/>
    <col min="530" max="530" width="15.26953125" style="69" bestFit="1" customWidth="1"/>
    <col min="531" max="531" width="8.7265625" style="69"/>
    <col min="532" max="532" width="12.36328125" style="69" customWidth="1"/>
    <col min="533" max="533" width="12.08984375" style="69" customWidth="1"/>
    <col min="534" max="534" width="13.08984375" style="69" customWidth="1"/>
    <col min="535" max="536" width="13.36328125" style="69" customWidth="1"/>
    <col min="537" max="537" width="15.26953125" style="69" bestFit="1" customWidth="1"/>
    <col min="538" max="781" width="8.7265625" style="69"/>
    <col min="782" max="782" width="11.36328125" style="69" customWidth="1"/>
    <col min="783" max="783" width="11.26953125" style="69" customWidth="1"/>
    <col min="784" max="785" width="15.26953125" style="69" customWidth="1"/>
    <col min="786" max="786" width="15.26953125" style="69" bestFit="1" customWidth="1"/>
    <col min="787" max="787" width="8.7265625" style="69"/>
    <col min="788" max="788" width="12.36328125" style="69" customWidth="1"/>
    <col min="789" max="789" width="12.08984375" style="69" customWidth="1"/>
    <col min="790" max="790" width="13.08984375" style="69" customWidth="1"/>
    <col min="791" max="792" width="13.36328125" style="69" customWidth="1"/>
    <col min="793" max="793" width="15.26953125" style="69" bestFit="1" customWidth="1"/>
    <col min="794" max="1037" width="8.7265625" style="69"/>
    <col min="1038" max="1038" width="11.36328125" style="69" customWidth="1"/>
    <col min="1039" max="1039" width="11.26953125" style="69" customWidth="1"/>
    <col min="1040" max="1041" width="15.26953125" style="69" customWidth="1"/>
    <col min="1042" max="1042" width="15.26953125" style="69" bestFit="1" customWidth="1"/>
    <col min="1043" max="1043" width="8.7265625" style="69"/>
    <col min="1044" max="1044" width="12.36328125" style="69" customWidth="1"/>
    <col min="1045" max="1045" width="12.08984375" style="69" customWidth="1"/>
    <col min="1046" max="1046" width="13.08984375" style="69" customWidth="1"/>
    <col min="1047" max="1048" width="13.36328125" style="69" customWidth="1"/>
    <col min="1049" max="1049" width="15.26953125" style="69" bestFit="1" customWidth="1"/>
    <col min="1050" max="1293" width="8.7265625" style="69"/>
    <col min="1294" max="1294" width="11.36328125" style="69" customWidth="1"/>
    <col min="1295" max="1295" width="11.26953125" style="69" customWidth="1"/>
    <col min="1296" max="1297" width="15.26953125" style="69" customWidth="1"/>
    <col min="1298" max="1298" width="15.26953125" style="69" bestFit="1" customWidth="1"/>
    <col min="1299" max="1299" width="8.7265625" style="69"/>
    <col min="1300" max="1300" width="12.36328125" style="69" customWidth="1"/>
    <col min="1301" max="1301" width="12.08984375" style="69" customWidth="1"/>
    <col min="1302" max="1302" width="13.08984375" style="69" customWidth="1"/>
    <col min="1303" max="1304" width="13.36328125" style="69" customWidth="1"/>
    <col min="1305" max="1305" width="15.26953125" style="69" bestFit="1" customWidth="1"/>
    <col min="1306" max="1549" width="8.7265625" style="69"/>
    <col min="1550" max="1550" width="11.36328125" style="69" customWidth="1"/>
    <col min="1551" max="1551" width="11.26953125" style="69" customWidth="1"/>
    <col min="1552" max="1553" width="15.26953125" style="69" customWidth="1"/>
    <col min="1554" max="1554" width="15.26953125" style="69" bestFit="1" customWidth="1"/>
    <col min="1555" max="1555" width="8.7265625" style="69"/>
    <col min="1556" max="1556" width="12.36328125" style="69" customWidth="1"/>
    <col min="1557" max="1557" width="12.08984375" style="69" customWidth="1"/>
    <col min="1558" max="1558" width="13.08984375" style="69" customWidth="1"/>
    <col min="1559" max="1560" width="13.36328125" style="69" customWidth="1"/>
    <col min="1561" max="1561" width="15.26953125" style="69" bestFit="1" customWidth="1"/>
    <col min="1562" max="1805" width="8.7265625" style="69"/>
    <col min="1806" max="1806" width="11.36328125" style="69" customWidth="1"/>
    <col min="1807" max="1807" width="11.26953125" style="69" customWidth="1"/>
    <col min="1808" max="1809" width="15.26953125" style="69" customWidth="1"/>
    <col min="1810" max="1810" width="15.26953125" style="69" bestFit="1" customWidth="1"/>
    <col min="1811" max="1811" width="8.7265625" style="69"/>
    <col min="1812" max="1812" width="12.36328125" style="69" customWidth="1"/>
    <col min="1813" max="1813" width="12.08984375" style="69" customWidth="1"/>
    <col min="1814" max="1814" width="13.08984375" style="69" customWidth="1"/>
    <col min="1815" max="1816" width="13.36328125" style="69" customWidth="1"/>
    <col min="1817" max="1817" width="15.26953125" style="69" bestFit="1" customWidth="1"/>
    <col min="1818" max="2061" width="8.7265625" style="69"/>
    <col min="2062" max="2062" width="11.36328125" style="69" customWidth="1"/>
    <col min="2063" max="2063" width="11.26953125" style="69" customWidth="1"/>
    <col min="2064" max="2065" width="15.26953125" style="69" customWidth="1"/>
    <col min="2066" max="2066" width="15.26953125" style="69" bestFit="1" customWidth="1"/>
    <col min="2067" max="2067" width="8.7265625" style="69"/>
    <col min="2068" max="2068" width="12.36328125" style="69" customWidth="1"/>
    <col min="2069" max="2069" width="12.08984375" style="69" customWidth="1"/>
    <col min="2070" max="2070" width="13.08984375" style="69" customWidth="1"/>
    <col min="2071" max="2072" width="13.36328125" style="69" customWidth="1"/>
    <col min="2073" max="2073" width="15.26953125" style="69" bestFit="1" customWidth="1"/>
    <col min="2074" max="2317" width="8.7265625" style="69"/>
    <col min="2318" max="2318" width="11.36328125" style="69" customWidth="1"/>
    <col min="2319" max="2319" width="11.26953125" style="69" customWidth="1"/>
    <col min="2320" max="2321" width="15.26953125" style="69" customWidth="1"/>
    <col min="2322" max="2322" width="15.26953125" style="69" bestFit="1" customWidth="1"/>
    <col min="2323" max="2323" width="8.7265625" style="69"/>
    <col min="2324" max="2324" width="12.36328125" style="69" customWidth="1"/>
    <col min="2325" max="2325" width="12.08984375" style="69" customWidth="1"/>
    <col min="2326" max="2326" width="13.08984375" style="69" customWidth="1"/>
    <col min="2327" max="2328" width="13.36328125" style="69" customWidth="1"/>
    <col min="2329" max="2329" width="15.26953125" style="69" bestFit="1" customWidth="1"/>
    <col min="2330" max="2573" width="8.7265625" style="69"/>
    <col min="2574" max="2574" width="11.36328125" style="69" customWidth="1"/>
    <col min="2575" max="2575" width="11.26953125" style="69" customWidth="1"/>
    <col min="2576" max="2577" width="15.26953125" style="69" customWidth="1"/>
    <col min="2578" max="2578" width="15.26953125" style="69" bestFit="1" customWidth="1"/>
    <col min="2579" max="2579" width="8.7265625" style="69"/>
    <col min="2580" max="2580" width="12.36328125" style="69" customWidth="1"/>
    <col min="2581" max="2581" width="12.08984375" style="69" customWidth="1"/>
    <col min="2582" max="2582" width="13.08984375" style="69" customWidth="1"/>
    <col min="2583" max="2584" width="13.36328125" style="69" customWidth="1"/>
    <col min="2585" max="2585" width="15.26953125" style="69" bestFit="1" customWidth="1"/>
    <col min="2586" max="2829" width="8.7265625" style="69"/>
    <col min="2830" max="2830" width="11.36328125" style="69" customWidth="1"/>
    <col min="2831" max="2831" width="11.26953125" style="69" customWidth="1"/>
    <col min="2832" max="2833" width="15.26953125" style="69" customWidth="1"/>
    <col min="2834" max="2834" width="15.26953125" style="69" bestFit="1" customWidth="1"/>
    <col min="2835" max="2835" width="8.7265625" style="69"/>
    <col min="2836" max="2836" width="12.36328125" style="69" customWidth="1"/>
    <col min="2837" max="2837" width="12.08984375" style="69" customWidth="1"/>
    <col min="2838" max="2838" width="13.08984375" style="69" customWidth="1"/>
    <col min="2839" max="2840" width="13.36328125" style="69" customWidth="1"/>
    <col min="2841" max="2841" width="15.26953125" style="69" bestFit="1" customWidth="1"/>
    <col min="2842" max="3085" width="8.7265625" style="69"/>
    <col min="3086" max="3086" width="11.36328125" style="69" customWidth="1"/>
    <col min="3087" max="3087" width="11.26953125" style="69" customWidth="1"/>
    <col min="3088" max="3089" width="15.26953125" style="69" customWidth="1"/>
    <col min="3090" max="3090" width="15.26953125" style="69" bestFit="1" customWidth="1"/>
    <col min="3091" max="3091" width="8.7265625" style="69"/>
    <col min="3092" max="3092" width="12.36328125" style="69" customWidth="1"/>
    <col min="3093" max="3093" width="12.08984375" style="69" customWidth="1"/>
    <col min="3094" max="3094" width="13.08984375" style="69" customWidth="1"/>
    <col min="3095" max="3096" width="13.36328125" style="69" customWidth="1"/>
    <col min="3097" max="3097" width="15.26953125" style="69" bestFit="1" customWidth="1"/>
    <col min="3098" max="3341" width="8.7265625" style="69"/>
    <col min="3342" max="3342" width="11.36328125" style="69" customWidth="1"/>
    <col min="3343" max="3343" width="11.26953125" style="69" customWidth="1"/>
    <col min="3344" max="3345" width="15.26953125" style="69" customWidth="1"/>
    <col min="3346" max="3346" width="15.26953125" style="69" bestFit="1" customWidth="1"/>
    <col min="3347" max="3347" width="8.7265625" style="69"/>
    <col min="3348" max="3348" width="12.36328125" style="69" customWidth="1"/>
    <col min="3349" max="3349" width="12.08984375" style="69" customWidth="1"/>
    <col min="3350" max="3350" width="13.08984375" style="69" customWidth="1"/>
    <col min="3351" max="3352" width="13.36328125" style="69" customWidth="1"/>
    <col min="3353" max="3353" width="15.26953125" style="69" bestFit="1" customWidth="1"/>
    <col min="3354" max="3597" width="8.7265625" style="69"/>
    <col min="3598" max="3598" width="11.36328125" style="69" customWidth="1"/>
    <col min="3599" max="3599" width="11.26953125" style="69" customWidth="1"/>
    <col min="3600" max="3601" width="15.26953125" style="69" customWidth="1"/>
    <col min="3602" max="3602" width="15.26953125" style="69" bestFit="1" customWidth="1"/>
    <col min="3603" max="3603" width="8.7265625" style="69"/>
    <col min="3604" max="3604" width="12.36328125" style="69" customWidth="1"/>
    <col min="3605" max="3605" width="12.08984375" style="69" customWidth="1"/>
    <col min="3606" max="3606" width="13.08984375" style="69" customWidth="1"/>
    <col min="3607" max="3608" width="13.36328125" style="69" customWidth="1"/>
    <col min="3609" max="3609" width="15.26953125" style="69" bestFit="1" customWidth="1"/>
    <col min="3610" max="3853" width="8.7265625" style="69"/>
    <col min="3854" max="3854" width="11.36328125" style="69" customWidth="1"/>
    <col min="3855" max="3855" width="11.26953125" style="69" customWidth="1"/>
    <col min="3856" max="3857" width="15.26953125" style="69" customWidth="1"/>
    <col min="3858" max="3858" width="15.26953125" style="69" bestFit="1" customWidth="1"/>
    <col min="3859" max="3859" width="8.7265625" style="69"/>
    <col min="3860" max="3860" width="12.36328125" style="69" customWidth="1"/>
    <col min="3861" max="3861" width="12.08984375" style="69" customWidth="1"/>
    <col min="3862" max="3862" width="13.08984375" style="69" customWidth="1"/>
    <col min="3863" max="3864" width="13.36328125" style="69" customWidth="1"/>
    <col min="3865" max="3865" width="15.26953125" style="69" bestFit="1" customWidth="1"/>
    <col min="3866" max="4109" width="8.7265625" style="69"/>
    <col min="4110" max="4110" width="11.36328125" style="69" customWidth="1"/>
    <col min="4111" max="4111" width="11.26953125" style="69" customWidth="1"/>
    <col min="4112" max="4113" width="15.26953125" style="69" customWidth="1"/>
    <col min="4114" max="4114" width="15.26953125" style="69" bestFit="1" customWidth="1"/>
    <col min="4115" max="4115" width="8.7265625" style="69"/>
    <col min="4116" max="4116" width="12.36328125" style="69" customWidth="1"/>
    <col min="4117" max="4117" width="12.08984375" style="69" customWidth="1"/>
    <col min="4118" max="4118" width="13.08984375" style="69" customWidth="1"/>
    <col min="4119" max="4120" width="13.36328125" style="69" customWidth="1"/>
    <col min="4121" max="4121" width="15.26953125" style="69" bestFit="1" customWidth="1"/>
    <col min="4122" max="4365" width="8.7265625" style="69"/>
    <col min="4366" max="4366" width="11.36328125" style="69" customWidth="1"/>
    <col min="4367" max="4367" width="11.26953125" style="69" customWidth="1"/>
    <col min="4368" max="4369" width="15.26953125" style="69" customWidth="1"/>
    <col min="4370" max="4370" width="15.26953125" style="69" bestFit="1" customWidth="1"/>
    <col min="4371" max="4371" width="8.7265625" style="69"/>
    <col min="4372" max="4372" width="12.36328125" style="69" customWidth="1"/>
    <col min="4373" max="4373" width="12.08984375" style="69" customWidth="1"/>
    <col min="4374" max="4374" width="13.08984375" style="69" customWidth="1"/>
    <col min="4375" max="4376" width="13.36328125" style="69" customWidth="1"/>
    <col min="4377" max="4377" width="15.26953125" style="69" bestFit="1" customWidth="1"/>
    <col min="4378" max="4621" width="8.7265625" style="69"/>
    <col min="4622" max="4622" width="11.36328125" style="69" customWidth="1"/>
    <col min="4623" max="4623" width="11.26953125" style="69" customWidth="1"/>
    <col min="4624" max="4625" width="15.26953125" style="69" customWidth="1"/>
    <col min="4626" max="4626" width="15.26953125" style="69" bestFit="1" customWidth="1"/>
    <col min="4627" max="4627" width="8.7265625" style="69"/>
    <col min="4628" max="4628" width="12.36328125" style="69" customWidth="1"/>
    <col min="4629" max="4629" width="12.08984375" style="69" customWidth="1"/>
    <col min="4630" max="4630" width="13.08984375" style="69" customWidth="1"/>
    <col min="4631" max="4632" width="13.36328125" style="69" customWidth="1"/>
    <col min="4633" max="4633" width="15.26953125" style="69" bestFit="1" customWidth="1"/>
    <col min="4634" max="4877" width="8.7265625" style="69"/>
    <col min="4878" max="4878" width="11.36328125" style="69" customWidth="1"/>
    <col min="4879" max="4879" width="11.26953125" style="69" customWidth="1"/>
    <col min="4880" max="4881" width="15.26953125" style="69" customWidth="1"/>
    <col min="4882" max="4882" width="15.26953125" style="69" bestFit="1" customWidth="1"/>
    <col min="4883" max="4883" width="8.7265625" style="69"/>
    <col min="4884" max="4884" width="12.36328125" style="69" customWidth="1"/>
    <col min="4885" max="4885" width="12.08984375" style="69" customWidth="1"/>
    <col min="4886" max="4886" width="13.08984375" style="69" customWidth="1"/>
    <col min="4887" max="4888" width="13.36328125" style="69" customWidth="1"/>
    <col min="4889" max="4889" width="15.26953125" style="69" bestFit="1" customWidth="1"/>
    <col min="4890" max="5133" width="8.7265625" style="69"/>
    <col min="5134" max="5134" width="11.36328125" style="69" customWidth="1"/>
    <col min="5135" max="5135" width="11.26953125" style="69" customWidth="1"/>
    <col min="5136" max="5137" width="15.26953125" style="69" customWidth="1"/>
    <col min="5138" max="5138" width="15.26953125" style="69" bestFit="1" customWidth="1"/>
    <col min="5139" max="5139" width="8.7265625" style="69"/>
    <col min="5140" max="5140" width="12.36328125" style="69" customWidth="1"/>
    <col min="5141" max="5141" width="12.08984375" style="69" customWidth="1"/>
    <col min="5142" max="5142" width="13.08984375" style="69" customWidth="1"/>
    <col min="5143" max="5144" width="13.36328125" style="69" customWidth="1"/>
    <col min="5145" max="5145" width="15.26953125" style="69" bestFit="1" customWidth="1"/>
    <col min="5146" max="5389" width="8.7265625" style="69"/>
    <col min="5390" max="5390" width="11.36328125" style="69" customWidth="1"/>
    <col min="5391" max="5391" width="11.26953125" style="69" customWidth="1"/>
    <col min="5392" max="5393" width="15.26953125" style="69" customWidth="1"/>
    <col min="5394" max="5394" width="15.26953125" style="69" bestFit="1" customWidth="1"/>
    <col min="5395" max="5395" width="8.7265625" style="69"/>
    <col min="5396" max="5396" width="12.36328125" style="69" customWidth="1"/>
    <col min="5397" max="5397" width="12.08984375" style="69" customWidth="1"/>
    <col min="5398" max="5398" width="13.08984375" style="69" customWidth="1"/>
    <col min="5399" max="5400" width="13.36328125" style="69" customWidth="1"/>
    <col min="5401" max="5401" width="15.26953125" style="69" bestFit="1" customWidth="1"/>
    <col min="5402" max="5645" width="8.7265625" style="69"/>
    <col min="5646" max="5646" width="11.36328125" style="69" customWidth="1"/>
    <col min="5647" max="5647" width="11.26953125" style="69" customWidth="1"/>
    <col min="5648" max="5649" width="15.26953125" style="69" customWidth="1"/>
    <col min="5650" max="5650" width="15.26953125" style="69" bestFit="1" customWidth="1"/>
    <col min="5651" max="5651" width="8.7265625" style="69"/>
    <col min="5652" max="5652" width="12.36328125" style="69" customWidth="1"/>
    <col min="5653" max="5653" width="12.08984375" style="69" customWidth="1"/>
    <col min="5654" max="5654" width="13.08984375" style="69" customWidth="1"/>
    <col min="5655" max="5656" width="13.36328125" style="69" customWidth="1"/>
    <col min="5657" max="5657" width="15.26953125" style="69" bestFit="1" customWidth="1"/>
    <col min="5658" max="5901" width="8.7265625" style="69"/>
    <col min="5902" max="5902" width="11.36328125" style="69" customWidth="1"/>
    <col min="5903" max="5903" width="11.26953125" style="69" customWidth="1"/>
    <col min="5904" max="5905" width="15.26953125" style="69" customWidth="1"/>
    <col min="5906" max="5906" width="15.26953125" style="69" bestFit="1" customWidth="1"/>
    <col min="5907" max="5907" width="8.7265625" style="69"/>
    <col min="5908" max="5908" width="12.36328125" style="69" customWidth="1"/>
    <col min="5909" max="5909" width="12.08984375" style="69" customWidth="1"/>
    <col min="5910" max="5910" width="13.08984375" style="69" customWidth="1"/>
    <col min="5911" max="5912" width="13.36328125" style="69" customWidth="1"/>
    <col min="5913" max="5913" width="15.26953125" style="69" bestFit="1" customWidth="1"/>
    <col min="5914" max="6157" width="8.7265625" style="69"/>
    <col min="6158" max="6158" width="11.36328125" style="69" customWidth="1"/>
    <col min="6159" max="6159" width="11.26953125" style="69" customWidth="1"/>
    <col min="6160" max="6161" width="15.26953125" style="69" customWidth="1"/>
    <col min="6162" max="6162" width="15.26953125" style="69" bestFit="1" customWidth="1"/>
    <col min="6163" max="6163" width="8.7265625" style="69"/>
    <col min="6164" max="6164" width="12.36328125" style="69" customWidth="1"/>
    <col min="6165" max="6165" width="12.08984375" style="69" customWidth="1"/>
    <col min="6166" max="6166" width="13.08984375" style="69" customWidth="1"/>
    <col min="6167" max="6168" width="13.36328125" style="69" customWidth="1"/>
    <col min="6169" max="6169" width="15.26953125" style="69" bestFit="1" customWidth="1"/>
    <col min="6170" max="6413" width="8.7265625" style="69"/>
    <col min="6414" max="6414" width="11.36328125" style="69" customWidth="1"/>
    <col min="6415" max="6415" width="11.26953125" style="69" customWidth="1"/>
    <col min="6416" max="6417" width="15.26953125" style="69" customWidth="1"/>
    <col min="6418" max="6418" width="15.26953125" style="69" bestFit="1" customWidth="1"/>
    <col min="6419" max="6419" width="8.7265625" style="69"/>
    <col min="6420" max="6420" width="12.36328125" style="69" customWidth="1"/>
    <col min="6421" max="6421" width="12.08984375" style="69" customWidth="1"/>
    <col min="6422" max="6422" width="13.08984375" style="69" customWidth="1"/>
    <col min="6423" max="6424" width="13.36328125" style="69" customWidth="1"/>
    <col min="6425" max="6425" width="15.26953125" style="69" bestFit="1" customWidth="1"/>
    <col min="6426" max="6669" width="8.7265625" style="69"/>
    <col min="6670" max="6670" width="11.36328125" style="69" customWidth="1"/>
    <col min="6671" max="6671" width="11.26953125" style="69" customWidth="1"/>
    <col min="6672" max="6673" width="15.26953125" style="69" customWidth="1"/>
    <col min="6674" max="6674" width="15.26953125" style="69" bestFit="1" customWidth="1"/>
    <col min="6675" max="6675" width="8.7265625" style="69"/>
    <col min="6676" max="6676" width="12.36328125" style="69" customWidth="1"/>
    <col min="6677" max="6677" width="12.08984375" style="69" customWidth="1"/>
    <col min="6678" max="6678" width="13.08984375" style="69" customWidth="1"/>
    <col min="6679" max="6680" width="13.36328125" style="69" customWidth="1"/>
    <col min="6681" max="6681" width="15.26953125" style="69" bestFit="1" customWidth="1"/>
    <col min="6682" max="6925" width="8.7265625" style="69"/>
    <col min="6926" max="6926" width="11.36328125" style="69" customWidth="1"/>
    <col min="6927" max="6927" width="11.26953125" style="69" customWidth="1"/>
    <col min="6928" max="6929" width="15.26953125" style="69" customWidth="1"/>
    <col min="6930" max="6930" width="15.26953125" style="69" bestFit="1" customWidth="1"/>
    <col min="6931" max="6931" width="8.7265625" style="69"/>
    <col min="6932" max="6932" width="12.36328125" style="69" customWidth="1"/>
    <col min="6933" max="6933" width="12.08984375" style="69" customWidth="1"/>
    <col min="6934" max="6934" width="13.08984375" style="69" customWidth="1"/>
    <col min="6935" max="6936" width="13.36328125" style="69" customWidth="1"/>
    <col min="6937" max="6937" width="15.26953125" style="69" bestFit="1" customWidth="1"/>
    <col min="6938" max="7181" width="8.7265625" style="69"/>
    <col min="7182" max="7182" width="11.36328125" style="69" customWidth="1"/>
    <col min="7183" max="7183" width="11.26953125" style="69" customWidth="1"/>
    <col min="7184" max="7185" width="15.26953125" style="69" customWidth="1"/>
    <col min="7186" max="7186" width="15.26953125" style="69" bestFit="1" customWidth="1"/>
    <col min="7187" max="7187" width="8.7265625" style="69"/>
    <col min="7188" max="7188" width="12.36328125" style="69" customWidth="1"/>
    <col min="7189" max="7189" width="12.08984375" style="69" customWidth="1"/>
    <col min="7190" max="7190" width="13.08984375" style="69" customWidth="1"/>
    <col min="7191" max="7192" width="13.36328125" style="69" customWidth="1"/>
    <col min="7193" max="7193" width="15.26953125" style="69" bestFit="1" customWidth="1"/>
    <col min="7194" max="7437" width="8.7265625" style="69"/>
    <col min="7438" max="7438" width="11.36328125" style="69" customWidth="1"/>
    <col min="7439" max="7439" width="11.26953125" style="69" customWidth="1"/>
    <col min="7440" max="7441" width="15.26953125" style="69" customWidth="1"/>
    <col min="7442" max="7442" width="15.26953125" style="69" bestFit="1" customWidth="1"/>
    <col min="7443" max="7443" width="8.7265625" style="69"/>
    <col min="7444" max="7444" width="12.36328125" style="69" customWidth="1"/>
    <col min="7445" max="7445" width="12.08984375" style="69" customWidth="1"/>
    <col min="7446" max="7446" width="13.08984375" style="69" customWidth="1"/>
    <col min="7447" max="7448" width="13.36328125" style="69" customWidth="1"/>
    <col min="7449" max="7449" width="15.26953125" style="69" bestFit="1" customWidth="1"/>
    <col min="7450" max="7693" width="8.7265625" style="69"/>
    <col min="7694" max="7694" width="11.36328125" style="69" customWidth="1"/>
    <col min="7695" max="7695" width="11.26953125" style="69" customWidth="1"/>
    <col min="7696" max="7697" width="15.26953125" style="69" customWidth="1"/>
    <col min="7698" max="7698" width="15.26953125" style="69" bestFit="1" customWidth="1"/>
    <col min="7699" max="7699" width="8.7265625" style="69"/>
    <col min="7700" max="7700" width="12.36328125" style="69" customWidth="1"/>
    <col min="7701" max="7701" width="12.08984375" style="69" customWidth="1"/>
    <col min="7702" max="7702" width="13.08984375" style="69" customWidth="1"/>
    <col min="7703" max="7704" width="13.36328125" style="69" customWidth="1"/>
    <col min="7705" max="7705" width="15.26953125" style="69" bestFit="1" customWidth="1"/>
    <col min="7706" max="7949" width="8.7265625" style="69"/>
    <col min="7950" max="7950" width="11.36328125" style="69" customWidth="1"/>
    <col min="7951" max="7951" width="11.26953125" style="69" customWidth="1"/>
    <col min="7952" max="7953" width="15.26953125" style="69" customWidth="1"/>
    <col min="7954" max="7954" width="15.26953125" style="69" bestFit="1" customWidth="1"/>
    <col min="7955" max="7955" width="8.7265625" style="69"/>
    <col min="7956" max="7956" width="12.36328125" style="69" customWidth="1"/>
    <col min="7957" max="7957" width="12.08984375" style="69" customWidth="1"/>
    <col min="7958" max="7958" width="13.08984375" style="69" customWidth="1"/>
    <col min="7959" max="7960" width="13.36328125" style="69" customWidth="1"/>
    <col min="7961" max="7961" width="15.26953125" style="69" bestFit="1" customWidth="1"/>
    <col min="7962" max="8205" width="8.7265625" style="69"/>
    <col min="8206" max="8206" width="11.36328125" style="69" customWidth="1"/>
    <col min="8207" max="8207" width="11.26953125" style="69" customWidth="1"/>
    <col min="8208" max="8209" width="15.26953125" style="69" customWidth="1"/>
    <col min="8210" max="8210" width="15.26953125" style="69" bestFit="1" customWidth="1"/>
    <col min="8211" max="8211" width="8.7265625" style="69"/>
    <col min="8212" max="8212" width="12.36328125" style="69" customWidth="1"/>
    <col min="8213" max="8213" width="12.08984375" style="69" customWidth="1"/>
    <col min="8214" max="8214" width="13.08984375" style="69" customWidth="1"/>
    <col min="8215" max="8216" width="13.36328125" style="69" customWidth="1"/>
    <col min="8217" max="8217" width="15.26953125" style="69" bestFit="1" customWidth="1"/>
    <col min="8218" max="8461" width="8.7265625" style="69"/>
    <col min="8462" max="8462" width="11.36328125" style="69" customWidth="1"/>
    <col min="8463" max="8463" width="11.26953125" style="69" customWidth="1"/>
    <col min="8464" max="8465" width="15.26953125" style="69" customWidth="1"/>
    <col min="8466" max="8466" width="15.26953125" style="69" bestFit="1" customWidth="1"/>
    <col min="8467" max="8467" width="8.7265625" style="69"/>
    <col min="8468" max="8468" width="12.36328125" style="69" customWidth="1"/>
    <col min="8469" max="8469" width="12.08984375" style="69" customWidth="1"/>
    <col min="8470" max="8470" width="13.08984375" style="69" customWidth="1"/>
    <col min="8471" max="8472" width="13.36328125" style="69" customWidth="1"/>
    <col min="8473" max="8473" width="15.26953125" style="69" bestFit="1" customWidth="1"/>
    <col min="8474" max="8717" width="8.7265625" style="69"/>
    <col min="8718" max="8718" width="11.36328125" style="69" customWidth="1"/>
    <col min="8719" max="8719" width="11.26953125" style="69" customWidth="1"/>
    <col min="8720" max="8721" width="15.26953125" style="69" customWidth="1"/>
    <col min="8722" max="8722" width="15.26953125" style="69" bestFit="1" customWidth="1"/>
    <col min="8723" max="8723" width="8.7265625" style="69"/>
    <col min="8724" max="8724" width="12.36328125" style="69" customWidth="1"/>
    <col min="8725" max="8725" width="12.08984375" style="69" customWidth="1"/>
    <col min="8726" max="8726" width="13.08984375" style="69" customWidth="1"/>
    <col min="8727" max="8728" width="13.36328125" style="69" customWidth="1"/>
    <col min="8729" max="8729" width="15.26953125" style="69" bestFit="1" customWidth="1"/>
    <col min="8730" max="8973" width="8.7265625" style="69"/>
    <col min="8974" max="8974" width="11.36328125" style="69" customWidth="1"/>
    <col min="8975" max="8975" width="11.26953125" style="69" customWidth="1"/>
    <col min="8976" max="8977" width="15.26953125" style="69" customWidth="1"/>
    <col min="8978" max="8978" width="15.26953125" style="69" bestFit="1" customWidth="1"/>
    <col min="8979" max="8979" width="8.7265625" style="69"/>
    <col min="8980" max="8980" width="12.36328125" style="69" customWidth="1"/>
    <col min="8981" max="8981" width="12.08984375" style="69" customWidth="1"/>
    <col min="8982" max="8982" width="13.08984375" style="69" customWidth="1"/>
    <col min="8983" max="8984" width="13.36328125" style="69" customWidth="1"/>
    <col min="8985" max="8985" width="15.26953125" style="69" bestFit="1" customWidth="1"/>
    <col min="8986" max="9229" width="8.7265625" style="69"/>
    <col min="9230" max="9230" width="11.36328125" style="69" customWidth="1"/>
    <col min="9231" max="9231" width="11.26953125" style="69" customWidth="1"/>
    <col min="9232" max="9233" width="15.26953125" style="69" customWidth="1"/>
    <col min="9234" max="9234" width="15.26953125" style="69" bestFit="1" customWidth="1"/>
    <col min="9235" max="9235" width="8.7265625" style="69"/>
    <col min="9236" max="9236" width="12.36328125" style="69" customWidth="1"/>
    <col min="9237" max="9237" width="12.08984375" style="69" customWidth="1"/>
    <col min="9238" max="9238" width="13.08984375" style="69" customWidth="1"/>
    <col min="9239" max="9240" width="13.36328125" style="69" customWidth="1"/>
    <col min="9241" max="9241" width="15.26953125" style="69" bestFit="1" customWidth="1"/>
    <col min="9242" max="9485" width="8.7265625" style="69"/>
    <col min="9486" max="9486" width="11.36328125" style="69" customWidth="1"/>
    <col min="9487" max="9487" width="11.26953125" style="69" customWidth="1"/>
    <col min="9488" max="9489" width="15.26953125" style="69" customWidth="1"/>
    <col min="9490" max="9490" width="15.26953125" style="69" bestFit="1" customWidth="1"/>
    <col min="9491" max="9491" width="8.7265625" style="69"/>
    <col min="9492" max="9492" width="12.36328125" style="69" customWidth="1"/>
    <col min="9493" max="9493" width="12.08984375" style="69" customWidth="1"/>
    <col min="9494" max="9494" width="13.08984375" style="69" customWidth="1"/>
    <col min="9495" max="9496" width="13.36328125" style="69" customWidth="1"/>
    <col min="9497" max="9497" width="15.26953125" style="69" bestFit="1" customWidth="1"/>
    <col min="9498" max="9741" width="8.7265625" style="69"/>
    <col min="9742" max="9742" width="11.36328125" style="69" customWidth="1"/>
    <col min="9743" max="9743" width="11.26953125" style="69" customWidth="1"/>
    <col min="9744" max="9745" width="15.26953125" style="69" customWidth="1"/>
    <col min="9746" max="9746" width="15.26953125" style="69" bestFit="1" customWidth="1"/>
    <col min="9747" max="9747" width="8.7265625" style="69"/>
    <col min="9748" max="9748" width="12.36328125" style="69" customWidth="1"/>
    <col min="9749" max="9749" width="12.08984375" style="69" customWidth="1"/>
    <col min="9750" max="9750" width="13.08984375" style="69" customWidth="1"/>
    <col min="9751" max="9752" width="13.36328125" style="69" customWidth="1"/>
    <col min="9753" max="9753" width="15.26953125" style="69" bestFit="1" customWidth="1"/>
    <col min="9754" max="9997" width="8.7265625" style="69"/>
    <col min="9998" max="9998" width="11.36328125" style="69" customWidth="1"/>
    <col min="9999" max="9999" width="11.26953125" style="69" customWidth="1"/>
    <col min="10000" max="10001" width="15.26953125" style="69" customWidth="1"/>
    <col min="10002" max="10002" width="15.26953125" style="69" bestFit="1" customWidth="1"/>
    <col min="10003" max="10003" width="8.7265625" style="69"/>
    <col min="10004" max="10004" width="12.36328125" style="69" customWidth="1"/>
    <col min="10005" max="10005" width="12.08984375" style="69" customWidth="1"/>
    <col min="10006" max="10006" width="13.08984375" style="69" customWidth="1"/>
    <col min="10007" max="10008" width="13.36328125" style="69" customWidth="1"/>
    <col min="10009" max="10009" width="15.26953125" style="69" bestFit="1" customWidth="1"/>
    <col min="10010" max="10253" width="8.7265625" style="69"/>
    <col min="10254" max="10254" width="11.36328125" style="69" customWidth="1"/>
    <col min="10255" max="10255" width="11.26953125" style="69" customWidth="1"/>
    <col min="10256" max="10257" width="15.26953125" style="69" customWidth="1"/>
    <col min="10258" max="10258" width="15.26953125" style="69" bestFit="1" customWidth="1"/>
    <col min="10259" max="10259" width="8.7265625" style="69"/>
    <col min="10260" max="10260" width="12.36328125" style="69" customWidth="1"/>
    <col min="10261" max="10261" width="12.08984375" style="69" customWidth="1"/>
    <col min="10262" max="10262" width="13.08984375" style="69" customWidth="1"/>
    <col min="10263" max="10264" width="13.36328125" style="69" customWidth="1"/>
    <col min="10265" max="10265" width="15.26953125" style="69" bestFit="1" customWidth="1"/>
    <col min="10266" max="10509" width="8.7265625" style="69"/>
    <col min="10510" max="10510" width="11.36328125" style="69" customWidth="1"/>
    <col min="10511" max="10511" width="11.26953125" style="69" customWidth="1"/>
    <col min="10512" max="10513" width="15.26953125" style="69" customWidth="1"/>
    <col min="10514" max="10514" width="15.26953125" style="69" bestFit="1" customWidth="1"/>
    <col min="10515" max="10515" width="8.7265625" style="69"/>
    <col min="10516" max="10516" width="12.36328125" style="69" customWidth="1"/>
    <col min="10517" max="10517" width="12.08984375" style="69" customWidth="1"/>
    <col min="10518" max="10518" width="13.08984375" style="69" customWidth="1"/>
    <col min="10519" max="10520" width="13.36328125" style="69" customWidth="1"/>
    <col min="10521" max="10521" width="15.26953125" style="69" bestFit="1" customWidth="1"/>
    <col min="10522" max="10765" width="8.7265625" style="69"/>
    <col min="10766" max="10766" width="11.36328125" style="69" customWidth="1"/>
    <col min="10767" max="10767" width="11.26953125" style="69" customWidth="1"/>
    <col min="10768" max="10769" width="15.26953125" style="69" customWidth="1"/>
    <col min="10770" max="10770" width="15.26953125" style="69" bestFit="1" customWidth="1"/>
    <col min="10771" max="10771" width="8.7265625" style="69"/>
    <col min="10772" max="10772" width="12.36328125" style="69" customWidth="1"/>
    <col min="10773" max="10773" width="12.08984375" style="69" customWidth="1"/>
    <col min="10774" max="10774" width="13.08984375" style="69" customWidth="1"/>
    <col min="10775" max="10776" width="13.36328125" style="69" customWidth="1"/>
    <col min="10777" max="10777" width="15.26953125" style="69" bestFit="1" customWidth="1"/>
    <col min="10778" max="11021" width="8.7265625" style="69"/>
    <col min="11022" max="11022" width="11.36328125" style="69" customWidth="1"/>
    <col min="11023" max="11023" width="11.26953125" style="69" customWidth="1"/>
    <col min="11024" max="11025" width="15.26953125" style="69" customWidth="1"/>
    <col min="11026" max="11026" width="15.26953125" style="69" bestFit="1" customWidth="1"/>
    <col min="11027" max="11027" width="8.7265625" style="69"/>
    <col min="11028" max="11028" width="12.36328125" style="69" customWidth="1"/>
    <col min="11029" max="11029" width="12.08984375" style="69" customWidth="1"/>
    <col min="11030" max="11030" width="13.08984375" style="69" customWidth="1"/>
    <col min="11031" max="11032" width="13.36328125" style="69" customWidth="1"/>
    <col min="11033" max="11033" width="15.26953125" style="69" bestFit="1" customWidth="1"/>
    <col min="11034" max="11277" width="8.7265625" style="69"/>
    <col min="11278" max="11278" width="11.36328125" style="69" customWidth="1"/>
    <col min="11279" max="11279" width="11.26953125" style="69" customWidth="1"/>
    <col min="11280" max="11281" width="15.26953125" style="69" customWidth="1"/>
    <col min="11282" max="11282" width="15.26953125" style="69" bestFit="1" customWidth="1"/>
    <col min="11283" max="11283" width="8.7265625" style="69"/>
    <col min="11284" max="11284" width="12.36328125" style="69" customWidth="1"/>
    <col min="11285" max="11285" width="12.08984375" style="69" customWidth="1"/>
    <col min="11286" max="11286" width="13.08984375" style="69" customWidth="1"/>
    <col min="11287" max="11288" width="13.36328125" style="69" customWidth="1"/>
    <col min="11289" max="11289" width="15.26953125" style="69" bestFit="1" customWidth="1"/>
    <col min="11290" max="11533" width="8.7265625" style="69"/>
    <col min="11534" max="11534" width="11.36328125" style="69" customWidth="1"/>
    <col min="11535" max="11535" width="11.26953125" style="69" customWidth="1"/>
    <col min="11536" max="11537" width="15.26953125" style="69" customWidth="1"/>
    <col min="11538" max="11538" width="15.26953125" style="69" bestFit="1" customWidth="1"/>
    <col min="11539" max="11539" width="8.7265625" style="69"/>
    <col min="11540" max="11540" width="12.36328125" style="69" customWidth="1"/>
    <col min="11541" max="11541" width="12.08984375" style="69" customWidth="1"/>
    <col min="11542" max="11542" width="13.08984375" style="69" customWidth="1"/>
    <col min="11543" max="11544" width="13.36328125" style="69" customWidth="1"/>
    <col min="11545" max="11545" width="15.26953125" style="69" bestFit="1" customWidth="1"/>
    <col min="11546" max="11789" width="8.7265625" style="69"/>
    <col min="11790" max="11790" width="11.36328125" style="69" customWidth="1"/>
    <col min="11791" max="11791" width="11.26953125" style="69" customWidth="1"/>
    <col min="11792" max="11793" width="15.26953125" style="69" customWidth="1"/>
    <col min="11794" max="11794" width="15.26953125" style="69" bestFit="1" customWidth="1"/>
    <col min="11795" max="11795" width="8.7265625" style="69"/>
    <col min="11796" max="11796" width="12.36328125" style="69" customWidth="1"/>
    <col min="11797" max="11797" width="12.08984375" style="69" customWidth="1"/>
    <col min="11798" max="11798" width="13.08984375" style="69" customWidth="1"/>
    <col min="11799" max="11800" width="13.36328125" style="69" customWidth="1"/>
    <col min="11801" max="11801" width="15.26953125" style="69" bestFit="1" customWidth="1"/>
    <col min="11802" max="12045" width="8.7265625" style="69"/>
    <col min="12046" max="12046" width="11.36328125" style="69" customWidth="1"/>
    <col min="12047" max="12047" width="11.26953125" style="69" customWidth="1"/>
    <col min="12048" max="12049" width="15.26953125" style="69" customWidth="1"/>
    <col min="12050" max="12050" width="15.26953125" style="69" bestFit="1" customWidth="1"/>
    <col min="12051" max="12051" width="8.7265625" style="69"/>
    <col min="12052" max="12052" width="12.36328125" style="69" customWidth="1"/>
    <col min="12053" max="12053" width="12.08984375" style="69" customWidth="1"/>
    <col min="12054" max="12054" width="13.08984375" style="69" customWidth="1"/>
    <col min="12055" max="12056" width="13.36328125" style="69" customWidth="1"/>
    <col min="12057" max="12057" width="15.26953125" style="69" bestFit="1" customWidth="1"/>
    <col min="12058" max="12301" width="8.7265625" style="69"/>
    <col min="12302" max="12302" width="11.36328125" style="69" customWidth="1"/>
    <col min="12303" max="12303" width="11.26953125" style="69" customWidth="1"/>
    <col min="12304" max="12305" width="15.26953125" style="69" customWidth="1"/>
    <col min="12306" max="12306" width="15.26953125" style="69" bestFit="1" customWidth="1"/>
    <col min="12307" max="12307" width="8.7265625" style="69"/>
    <col min="12308" max="12308" width="12.36328125" style="69" customWidth="1"/>
    <col min="12309" max="12309" width="12.08984375" style="69" customWidth="1"/>
    <col min="12310" max="12310" width="13.08984375" style="69" customWidth="1"/>
    <col min="12311" max="12312" width="13.36328125" style="69" customWidth="1"/>
    <col min="12313" max="12313" width="15.26953125" style="69" bestFit="1" customWidth="1"/>
    <col min="12314" max="12557" width="8.7265625" style="69"/>
    <col min="12558" max="12558" width="11.36328125" style="69" customWidth="1"/>
    <col min="12559" max="12559" width="11.26953125" style="69" customWidth="1"/>
    <col min="12560" max="12561" width="15.26953125" style="69" customWidth="1"/>
    <col min="12562" max="12562" width="15.26953125" style="69" bestFit="1" customWidth="1"/>
    <col min="12563" max="12563" width="8.7265625" style="69"/>
    <col min="12564" max="12564" width="12.36328125" style="69" customWidth="1"/>
    <col min="12565" max="12565" width="12.08984375" style="69" customWidth="1"/>
    <col min="12566" max="12566" width="13.08984375" style="69" customWidth="1"/>
    <col min="12567" max="12568" width="13.36328125" style="69" customWidth="1"/>
    <col min="12569" max="12569" width="15.26953125" style="69" bestFit="1" customWidth="1"/>
    <col min="12570" max="12813" width="8.7265625" style="69"/>
    <col min="12814" max="12814" width="11.36328125" style="69" customWidth="1"/>
    <col min="12815" max="12815" width="11.26953125" style="69" customWidth="1"/>
    <col min="12816" max="12817" width="15.26953125" style="69" customWidth="1"/>
    <col min="12818" max="12818" width="15.26953125" style="69" bestFit="1" customWidth="1"/>
    <col min="12819" max="12819" width="8.7265625" style="69"/>
    <col min="12820" max="12820" width="12.36328125" style="69" customWidth="1"/>
    <col min="12821" max="12821" width="12.08984375" style="69" customWidth="1"/>
    <col min="12822" max="12822" width="13.08984375" style="69" customWidth="1"/>
    <col min="12823" max="12824" width="13.36328125" style="69" customWidth="1"/>
    <col min="12825" max="12825" width="15.26953125" style="69" bestFit="1" customWidth="1"/>
    <col min="12826" max="13069" width="8.7265625" style="69"/>
    <col min="13070" max="13070" width="11.36328125" style="69" customWidth="1"/>
    <col min="13071" max="13071" width="11.26953125" style="69" customWidth="1"/>
    <col min="13072" max="13073" width="15.26953125" style="69" customWidth="1"/>
    <col min="13074" max="13074" width="15.26953125" style="69" bestFit="1" customWidth="1"/>
    <col min="13075" max="13075" width="8.7265625" style="69"/>
    <col min="13076" max="13076" width="12.36328125" style="69" customWidth="1"/>
    <col min="13077" max="13077" width="12.08984375" style="69" customWidth="1"/>
    <col min="13078" max="13078" width="13.08984375" style="69" customWidth="1"/>
    <col min="13079" max="13080" width="13.36328125" style="69" customWidth="1"/>
    <col min="13081" max="13081" width="15.26953125" style="69" bestFit="1" customWidth="1"/>
    <col min="13082" max="13325" width="8.7265625" style="69"/>
    <col min="13326" max="13326" width="11.36328125" style="69" customWidth="1"/>
    <col min="13327" max="13327" width="11.26953125" style="69" customWidth="1"/>
    <col min="13328" max="13329" width="15.26953125" style="69" customWidth="1"/>
    <col min="13330" max="13330" width="15.26953125" style="69" bestFit="1" customWidth="1"/>
    <col min="13331" max="13331" width="8.7265625" style="69"/>
    <col min="13332" max="13332" width="12.36328125" style="69" customWidth="1"/>
    <col min="13333" max="13333" width="12.08984375" style="69" customWidth="1"/>
    <col min="13334" max="13334" width="13.08984375" style="69" customWidth="1"/>
    <col min="13335" max="13336" width="13.36328125" style="69" customWidth="1"/>
    <col min="13337" max="13337" width="15.26953125" style="69" bestFit="1" customWidth="1"/>
    <col min="13338" max="13581" width="8.7265625" style="69"/>
    <col min="13582" max="13582" width="11.36328125" style="69" customWidth="1"/>
    <col min="13583" max="13583" width="11.26953125" style="69" customWidth="1"/>
    <col min="13584" max="13585" width="15.26953125" style="69" customWidth="1"/>
    <col min="13586" max="13586" width="15.26953125" style="69" bestFit="1" customWidth="1"/>
    <col min="13587" max="13587" width="8.7265625" style="69"/>
    <col min="13588" max="13588" width="12.36328125" style="69" customWidth="1"/>
    <col min="13589" max="13589" width="12.08984375" style="69" customWidth="1"/>
    <col min="13590" max="13590" width="13.08984375" style="69" customWidth="1"/>
    <col min="13591" max="13592" width="13.36328125" style="69" customWidth="1"/>
    <col min="13593" max="13593" width="15.26953125" style="69" bestFit="1" customWidth="1"/>
    <col min="13594" max="13837" width="8.7265625" style="69"/>
    <col min="13838" max="13838" width="11.36328125" style="69" customWidth="1"/>
    <col min="13839" max="13839" width="11.26953125" style="69" customWidth="1"/>
    <col min="13840" max="13841" width="15.26953125" style="69" customWidth="1"/>
    <col min="13842" max="13842" width="15.26953125" style="69" bestFit="1" customWidth="1"/>
    <col min="13843" max="13843" width="8.7265625" style="69"/>
    <col min="13844" max="13844" width="12.36328125" style="69" customWidth="1"/>
    <col min="13845" max="13845" width="12.08984375" style="69" customWidth="1"/>
    <col min="13846" max="13846" width="13.08984375" style="69" customWidth="1"/>
    <col min="13847" max="13848" width="13.36328125" style="69" customWidth="1"/>
    <col min="13849" max="13849" width="15.26953125" style="69" bestFit="1" customWidth="1"/>
    <col min="13850" max="14093" width="8.7265625" style="69"/>
    <col min="14094" max="14094" width="11.36328125" style="69" customWidth="1"/>
    <col min="14095" max="14095" width="11.26953125" style="69" customWidth="1"/>
    <col min="14096" max="14097" width="15.26953125" style="69" customWidth="1"/>
    <col min="14098" max="14098" width="15.26953125" style="69" bestFit="1" customWidth="1"/>
    <col min="14099" max="14099" width="8.7265625" style="69"/>
    <col min="14100" max="14100" width="12.36328125" style="69" customWidth="1"/>
    <col min="14101" max="14101" width="12.08984375" style="69" customWidth="1"/>
    <col min="14102" max="14102" width="13.08984375" style="69" customWidth="1"/>
    <col min="14103" max="14104" width="13.36328125" style="69" customWidth="1"/>
    <col min="14105" max="14105" width="15.26953125" style="69" bestFit="1" customWidth="1"/>
    <col min="14106" max="14349" width="8.7265625" style="69"/>
    <col min="14350" max="14350" width="11.36328125" style="69" customWidth="1"/>
    <col min="14351" max="14351" width="11.26953125" style="69" customWidth="1"/>
    <col min="14352" max="14353" width="15.26953125" style="69" customWidth="1"/>
    <col min="14354" max="14354" width="15.26953125" style="69" bestFit="1" customWidth="1"/>
    <col min="14355" max="14355" width="8.7265625" style="69"/>
    <col min="14356" max="14356" width="12.36328125" style="69" customWidth="1"/>
    <col min="14357" max="14357" width="12.08984375" style="69" customWidth="1"/>
    <col min="14358" max="14358" width="13.08984375" style="69" customWidth="1"/>
    <col min="14359" max="14360" width="13.36328125" style="69" customWidth="1"/>
    <col min="14361" max="14361" width="15.26953125" style="69" bestFit="1" customWidth="1"/>
    <col min="14362" max="14605" width="8.7265625" style="69"/>
    <col min="14606" max="14606" width="11.36328125" style="69" customWidth="1"/>
    <col min="14607" max="14607" width="11.26953125" style="69" customWidth="1"/>
    <col min="14608" max="14609" width="15.26953125" style="69" customWidth="1"/>
    <col min="14610" max="14610" width="15.26953125" style="69" bestFit="1" customWidth="1"/>
    <col min="14611" max="14611" width="8.7265625" style="69"/>
    <col min="14612" max="14612" width="12.36328125" style="69" customWidth="1"/>
    <col min="14613" max="14613" width="12.08984375" style="69" customWidth="1"/>
    <col min="14614" max="14614" width="13.08984375" style="69" customWidth="1"/>
    <col min="14615" max="14616" width="13.36328125" style="69" customWidth="1"/>
    <col min="14617" max="14617" width="15.26953125" style="69" bestFit="1" customWidth="1"/>
    <col min="14618" max="14861" width="8.7265625" style="69"/>
    <col min="14862" max="14862" width="11.36328125" style="69" customWidth="1"/>
    <col min="14863" max="14863" width="11.26953125" style="69" customWidth="1"/>
    <col min="14864" max="14865" width="15.26953125" style="69" customWidth="1"/>
    <col min="14866" max="14866" width="15.26953125" style="69" bestFit="1" customWidth="1"/>
    <col min="14867" max="14867" width="8.7265625" style="69"/>
    <col min="14868" max="14868" width="12.36328125" style="69" customWidth="1"/>
    <col min="14869" max="14869" width="12.08984375" style="69" customWidth="1"/>
    <col min="14870" max="14870" width="13.08984375" style="69" customWidth="1"/>
    <col min="14871" max="14872" width="13.36328125" style="69" customWidth="1"/>
    <col min="14873" max="14873" width="15.26953125" style="69" bestFit="1" customWidth="1"/>
    <col min="14874" max="15117" width="8.7265625" style="69"/>
    <col min="15118" max="15118" width="11.36328125" style="69" customWidth="1"/>
    <col min="15119" max="15119" width="11.26953125" style="69" customWidth="1"/>
    <col min="15120" max="15121" width="15.26953125" style="69" customWidth="1"/>
    <col min="15122" max="15122" width="15.26953125" style="69" bestFit="1" customWidth="1"/>
    <col min="15123" max="15123" width="8.7265625" style="69"/>
    <col min="15124" max="15124" width="12.36328125" style="69" customWidth="1"/>
    <col min="15125" max="15125" width="12.08984375" style="69" customWidth="1"/>
    <col min="15126" max="15126" width="13.08984375" style="69" customWidth="1"/>
    <col min="15127" max="15128" width="13.36328125" style="69" customWidth="1"/>
    <col min="15129" max="15129" width="15.26953125" style="69" bestFit="1" customWidth="1"/>
    <col min="15130" max="15373" width="8.7265625" style="69"/>
    <col min="15374" max="15374" width="11.36328125" style="69" customWidth="1"/>
    <col min="15375" max="15375" width="11.26953125" style="69" customWidth="1"/>
    <col min="15376" max="15377" width="15.26953125" style="69" customWidth="1"/>
    <col min="15378" max="15378" width="15.26953125" style="69" bestFit="1" customWidth="1"/>
    <col min="15379" max="15379" width="8.7265625" style="69"/>
    <col min="15380" max="15380" width="12.36328125" style="69" customWidth="1"/>
    <col min="15381" max="15381" width="12.08984375" style="69" customWidth="1"/>
    <col min="15382" max="15382" width="13.08984375" style="69" customWidth="1"/>
    <col min="15383" max="15384" width="13.36328125" style="69" customWidth="1"/>
    <col min="15385" max="15385" width="15.26953125" style="69" bestFit="1" customWidth="1"/>
    <col min="15386" max="15629" width="8.7265625" style="69"/>
    <col min="15630" max="15630" width="11.36328125" style="69" customWidth="1"/>
    <col min="15631" max="15631" width="11.26953125" style="69" customWidth="1"/>
    <col min="15632" max="15633" width="15.26953125" style="69" customWidth="1"/>
    <col min="15634" max="15634" width="15.26953125" style="69" bestFit="1" customWidth="1"/>
    <col min="15635" max="15635" width="8.7265625" style="69"/>
    <col min="15636" max="15636" width="12.36328125" style="69" customWidth="1"/>
    <col min="15637" max="15637" width="12.08984375" style="69" customWidth="1"/>
    <col min="15638" max="15638" width="13.08984375" style="69" customWidth="1"/>
    <col min="15639" max="15640" width="13.36328125" style="69" customWidth="1"/>
    <col min="15641" max="15641" width="15.26953125" style="69" bestFit="1" customWidth="1"/>
    <col min="15642" max="15885" width="8.7265625" style="69"/>
    <col min="15886" max="15886" width="11.36328125" style="69" customWidth="1"/>
    <col min="15887" max="15887" width="11.26953125" style="69" customWidth="1"/>
    <col min="15888" max="15889" width="15.26953125" style="69" customWidth="1"/>
    <col min="15890" max="15890" width="15.26953125" style="69" bestFit="1" customWidth="1"/>
    <col min="15891" max="15891" width="8.7265625" style="69"/>
    <col min="15892" max="15892" width="12.36328125" style="69" customWidth="1"/>
    <col min="15893" max="15893" width="12.08984375" style="69" customWidth="1"/>
    <col min="15894" max="15894" width="13.08984375" style="69" customWidth="1"/>
    <col min="15895" max="15896" width="13.36328125" style="69" customWidth="1"/>
    <col min="15897" max="15897" width="15.26953125" style="69" bestFit="1" customWidth="1"/>
    <col min="15898" max="16141" width="8.7265625" style="69"/>
    <col min="16142" max="16142" width="11.36328125" style="69" customWidth="1"/>
    <col min="16143" max="16143" width="11.26953125" style="69" customWidth="1"/>
    <col min="16144" max="16145" width="15.26953125" style="69" customWidth="1"/>
    <col min="16146" max="16146" width="15.26953125" style="69" bestFit="1" customWidth="1"/>
    <col min="16147" max="16147" width="8.7265625" style="69"/>
    <col min="16148" max="16148" width="12.36328125" style="69" customWidth="1"/>
    <col min="16149" max="16149" width="12.08984375" style="69" customWidth="1"/>
    <col min="16150" max="16150" width="13.08984375" style="69" customWidth="1"/>
    <col min="16151" max="16152" width="13.36328125" style="69" customWidth="1"/>
    <col min="16153" max="16153" width="15.26953125" style="69" bestFit="1" customWidth="1"/>
    <col min="16154" max="16384" width="8.7265625" style="69"/>
  </cols>
  <sheetData>
    <row r="1" spans="1:39" ht="15.5">
      <c r="A1" s="1"/>
      <c r="B1" s="133" t="s">
        <v>348</v>
      </c>
      <c r="C1" s="1"/>
      <c r="D1" s="1"/>
      <c r="E1" s="1"/>
      <c r="H1" s="118"/>
    </row>
    <row r="2" spans="1:39">
      <c r="A2" s="1"/>
      <c r="B2" s="149" t="s">
        <v>220</v>
      </c>
      <c r="C2" s="1"/>
      <c r="D2" s="1"/>
      <c r="E2" s="1"/>
      <c r="H2" s="118"/>
    </row>
    <row r="3" spans="1:39">
      <c r="A3" s="1"/>
      <c r="B3" s="119" t="s">
        <v>194</v>
      </c>
      <c r="C3" s="127">
        <v>0.35</v>
      </c>
      <c r="D3" s="128">
        <f>221798008.08/100*35</f>
        <v>77629302.828000009</v>
      </c>
      <c r="E3" s="120" t="s">
        <v>197</v>
      </c>
      <c r="F3" s="121">
        <f>D3/2</f>
        <v>38814651.414000005</v>
      </c>
      <c r="G3" s="120" t="s">
        <v>198</v>
      </c>
      <c r="H3" s="130">
        <f>D3/2</f>
        <v>38814651.414000005</v>
      </c>
    </row>
    <row r="4" spans="1:39">
      <c r="A4" s="1"/>
      <c r="B4" s="119" t="s">
        <v>195</v>
      </c>
      <c r="C4" s="127">
        <v>0.35</v>
      </c>
      <c r="D4" s="128">
        <f>221798008.08/100*35</f>
        <v>77629302.828000009</v>
      </c>
      <c r="E4" s="122" t="s">
        <v>199</v>
      </c>
      <c r="F4" s="123">
        <f>D4/2</f>
        <v>38814651.414000005</v>
      </c>
      <c r="G4" s="122" t="s">
        <v>200</v>
      </c>
      <c r="H4" s="131">
        <f>D4/2</f>
        <v>38814651.414000005</v>
      </c>
    </row>
    <row r="5" spans="1:39">
      <c r="A5" s="1"/>
      <c r="B5" s="119" t="s">
        <v>196</v>
      </c>
      <c r="C5" s="127">
        <v>0.3</v>
      </c>
      <c r="D5" s="128">
        <f>221798008.08/100*30</f>
        <v>66539402.424000002</v>
      </c>
      <c r="E5" s="124"/>
      <c r="F5" s="129"/>
      <c r="G5" s="124"/>
      <c r="H5" s="132"/>
    </row>
    <row r="6" spans="1:39">
      <c r="A6" s="1"/>
      <c r="B6" s="134" t="s">
        <v>213</v>
      </c>
      <c r="C6" s="135">
        <v>7.4999999999999997E-2</v>
      </c>
      <c r="D6" s="136">
        <f>$D$5/4-0.01</f>
        <v>16634850.596000001</v>
      </c>
      <c r="E6" s="120" t="s">
        <v>201</v>
      </c>
      <c r="F6" s="121">
        <f>D6/2</f>
        <v>8317425.2980000004</v>
      </c>
      <c r="G6" s="120" t="s">
        <v>202</v>
      </c>
      <c r="H6" s="121">
        <f>D6/2</f>
        <v>8317425.2980000004</v>
      </c>
    </row>
    <row r="7" spans="1:39">
      <c r="A7" s="1"/>
      <c r="B7" s="134" t="s">
        <v>210</v>
      </c>
      <c r="C7" s="135">
        <v>7.4999999999999997E-2</v>
      </c>
      <c r="D7" s="136">
        <f>$D$5/4-0.01</f>
        <v>16634850.596000001</v>
      </c>
      <c r="E7" s="122" t="s">
        <v>203</v>
      </c>
      <c r="F7" s="123">
        <f>D7/2</f>
        <v>8317425.2980000004</v>
      </c>
      <c r="G7" s="122" t="s">
        <v>204</v>
      </c>
      <c r="H7" s="131">
        <f>D7/2</f>
        <v>8317425.2980000004</v>
      </c>
      <c r="I7" s="124"/>
      <c r="J7" s="125"/>
    </row>
    <row r="8" spans="1:39">
      <c r="A8" s="1"/>
      <c r="B8" s="134" t="s">
        <v>211</v>
      </c>
      <c r="C8" s="135">
        <v>7.4999999999999997E-2</v>
      </c>
      <c r="D8" s="136">
        <f t="shared" ref="D8:D9" si="0">$D$5/4</f>
        <v>16634850.606000001</v>
      </c>
      <c r="E8" s="120" t="s">
        <v>205</v>
      </c>
      <c r="F8" s="121">
        <f>ROUND(D8/100*40,2)+0.01</f>
        <v>6653940.25</v>
      </c>
      <c r="G8" s="120" t="s">
        <v>206</v>
      </c>
      <c r="H8" s="121">
        <f>ROUND(D8/100*30,2)</f>
        <v>4990455.18</v>
      </c>
      <c r="I8" s="120" t="s">
        <v>207</v>
      </c>
      <c r="J8" s="121">
        <f>ROUND(D8/100*30,2)</f>
        <v>4990455.18</v>
      </c>
      <c r="K8" s="117"/>
    </row>
    <row r="9" spans="1:39">
      <c r="A9" s="1"/>
      <c r="B9" s="134" t="s">
        <v>212</v>
      </c>
      <c r="C9" s="135">
        <v>7.4999999999999997E-2</v>
      </c>
      <c r="D9" s="136">
        <f t="shared" si="0"/>
        <v>16634850.606000001</v>
      </c>
      <c r="E9" s="122" t="s">
        <v>208</v>
      </c>
      <c r="F9" s="123">
        <f>D9/2</f>
        <v>8317425.3030000003</v>
      </c>
      <c r="G9" s="122" t="s">
        <v>209</v>
      </c>
      <c r="H9" s="131">
        <f>D9/2</f>
        <v>8317425.3030000003</v>
      </c>
    </row>
    <row r="10" spans="1:39" ht="21">
      <c r="A10" s="140" t="s">
        <v>218</v>
      </c>
      <c r="B10" s="111"/>
      <c r="S10" s="1"/>
      <c r="T10" s="1"/>
      <c r="U10" s="1"/>
    </row>
    <row r="11" spans="1:39" ht="14.5" customHeight="1">
      <c r="A11" s="376" t="s">
        <v>0</v>
      </c>
      <c r="B11" s="373" t="s">
        <v>190</v>
      </c>
      <c r="C11" s="379" t="s">
        <v>349</v>
      </c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1"/>
      <c r="S11" s="379" t="s">
        <v>349</v>
      </c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1"/>
      <c r="AM11" s="370" t="s">
        <v>214</v>
      </c>
    </row>
    <row r="12" spans="1:39" s="3" customFormat="1" ht="14.5" customHeight="1">
      <c r="A12" s="377"/>
      <c r="B12" s="374"/>
      <c r="C12" s="394" t="s">
        <v>365</v>
      </c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6"/>
      <c r="S12" s="394" t="s">
        <v>365</v>
      </c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6"/>
      <c r="AM12" s="371"/>
    </row>
    <row r="13" spans="1:39" s="3" customFormat="1" ht="17.5" customHeight="1">
      <c r="A13" s="377"/>
      <c r="B13" s="374"/>
      <c r="C13" s="394" t="s">
        <v>366</v>
      </c>
      <c r="D13" s="395"/>
      <c r="E13" s="395"/>
      <c r="F13" s="395"/>
      <c r="G13" s="395"/>
      <c r="H13" s="395"/>
      <c r="I13" s="395"/>
      <c r="J13" s="396"/>
      <c r="K13" s="397" t="s">
        <v>369</v>
      </c>
      <c r="L13" s="398"/>
      <c r="M13" s="398"/>
      <c r="N13" s="398"/>
      <c r="O13" s="398"/>
      <c r="P13" s="398"/>
      <c r="Q13" s="398"/>
      <c r="R13" s="399"/>
      <c r="S13" s="394" t="s">
        <v>414</v>
      </c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6"/>
      <c r="AE13" s="397" t="s">
        <v>418</v>
      </c>
      <c r="AF13" s="398"/>
      <c r="AG13" s="398"/>
      <c r="AH13" s="398"/>
      <c r="AI13" s="398"/>
      <c r="AJ13" s="398"/>
      <c r="AK13" s="398"/>
      <c r="AL13" s="399"/>
      <c r="AM13" s="371"/>
    </row>
    <row r="14" spans="1:39" s="3" customFormat="1" ht="26.5" customHeight="1">
      <c r="A14" s="377"/>
      <c r="B14" s="374"/>
      <c r="C14" s="400" t="s">
        <v>367</v>
      </c>
      <c r="D14" s="401"/>
      <c r="E14" s="401"/>
      <c r="F14" s="402"/>
      <c r="G14" s="400" t="s">
        <v>368</v>
      </c>
      <c r="H14" s="401"/>
      <c r="I14" s="401"/>
      <c r="J14" s="402"/>
      <c r="K14" s="406" t="s">
        <v>370</v>
      </c>
      <c r="L14" s="404"/>
      <c r="M14" s="404"/>
      <c r="N14" s="405"/>
      <c r="O14" s="406" t="s">
        <v>371</v>
      </c>
      <c r="P14" s="404"/>
      <c r="Q14" s="404"/>
      <c r="R14" s="405"/>
      <c r="S14" s="407" t="s">
        <v>415</v>
      </c>
      <c r="T14" s="401"/>
      <c r="U14" s="401"/>
      <c r="V14" s="402"/>
      <c r="W14" s="407" t="s">
        <v>416</v>
      </c>
      <c r="X14" s="401"/>
      <c r="Y14" s="401"/>
      <c r="Z14" s="402"/>
      <c r="AA14" s="407" t="s">
        <v>417</v>
      </c>
      <c r="AB14" s="401"/>
      <c r="AC14" s="401"/>
      <c r="AD14" s="402"/>
      <c r="AE14" s="403" t="s">
        <v>419</v>
      </c>
      <c r="AF14" s="404"/>
      <c r="AG14" s="404"/>
      <c r="AH14" s="405"/>
      <c r="AI14" s="403" t="s">
        <v>420</v>
      </c>
      <c r="AJ14" s="404"/>
      <c r="AK14" s="404"/>
      <c r="AL14" s="405"/>
      <c r="AM14" s="371"/>
    </row>
    <row r="15" spans="1:39" s="5" customFormat="1" ht="30.5" customHeight="1">
      <c r="A15" s="378"/>
      <c r="B15" s="375"/>
      <c r="C15" s="75" t="s">
        <v>133</v>
      </c>
      <c r="D15" s="75" t="s">
        <v>192</v>
      </c>
      <c r="E15" s="75" t="s">
        <v>191</v>
      </c>
      <c r="F15" s="75" t="s">
        <v>153</v>
      </c>
      <c r="G15" s="75" t="s">
        <v>133</v>
      </c>
      <c r="H15" s="75" t="s">
        <v>192</v>
      </c>
      <c r="I15" s="75" t="s">
        <v>191</v>
      </c>
      <c r="J15" s="75" t="s">
        <v>153</v>
      </c>
      <c r="K15" s="4" t="s">
        <v>133</v>
      </c>
      <c r="L15" s="4" t="s">
        <v>192</v>
      </c>
      <c r="M15" s="4" t="s">
        <v>191</v>
      </c>
      <c r="N15" s="4" t="s">
        <v>153</v>
      </c>
      <c r="O15" s="4" t="s">
        <v>133</v>
      </c>
      <c r="P15" s="4" t="s">
        <v>192</v>
      </c>
      <c r="Q15" s="4" t="s">
        <v>191</v>
      </c>
      <c r="R15" s="4" t="s">
        <v>153</v>
      </c>
      <c r="S15" s="75" t="s">
        <v>133</v>
      </c>
      <c r="T15" s="75" t="s">
        <v>192</v>
      </c>
      <c r="U15" s="75" t="s">
        <v>191</v>
      </c>
      <c r="V15" s="75" t="s">
        <v>153</v>
      </c>
      <c r="W15" s="75" t="s">
        <v>133</v>
      </c>
      <c r="X15" s="75" t="s">
        <v>192</v>
      </c>
      <c r="Y15" s="75" t="s">
        <v>191</v>
      </c>
      <c r="Z15" s="75" t="s">
        <v>153</v>
      </c>
      <c r="AA15" s="75" t="s">
        <v>133</v>
      </c>
      <c r="AB15" s="75" t="s">
        <v>192</v>
      </c>
      <c r="AC15" s="75" t="s">
        <v>191</v>
      </c>
      <c r="AD15" s="75" t="s">
        <v>153</v>
      </c>
      <c r="AE15" s="4" t="s">
        <v>133</v>
      </c>
      <c r="AF15" s="143" t="s">
        <v>192</v>
      </c>
      <c r="AG15" s="4" t="s">
        <v>191</v>
      </c>
      <c r="AH15" s="4" t="s">
        <v>153</v>
      </c>
      <c r="AI15" s="4" t="s">
        <v>133</v>
      </c>
      <c r="AJ15" s="4" t="s">
        <v>192</v>
      </c>
      <c r="AK15" s="4" t="s">
        <v>191</v>
      </c>
      <c r="AL15" s="4" t="s">
        <v>153</v>
      </c>
      <c r="AM15" s="372"/>
    </row>
    <row r="16" spans="1:39">
      <c r="A16" s="6" t="s">
        <v>1</v>
      </c>
      <c r="B16" s="112">
        <v>533694</v>
      </c>
      <c r="C16" s="6">
        <v>2.0699999999999998</v>
      </c>
      <c r="D16" s="6">
        <f>ROUND(8317425.3/4127723*B16,2)</f>
        <v>1075401.6100000001</v>
      </c>
      <c r="E16" s="6">
        <f>ROUND(C16*D16,2)</f>
        <v>2226081.33</v>
      </c>
      <c r="F16" s="6">
        <f>ROUND(E16/$E$23*$D$23,2)</f>
        <v>552024.48</v>
      </c>
      <c r="G16" s="6">
        <v>3.89</v>
      </c>
      <c r="H16" s="6">
        <f>D16</f>
        <v>1075401.6100000001</v>
      </c>
      <c r="I16" s="6">
        <f>G16*H16</f>
        <v>4183312.2629000004</v>
      </c>
      <c r="J16" s="6">
        <f>ROUND(I16/$I$23*$H$23,2)</f>
        <v>895552.71</v>
      </c>
      <c r="K16" s="6">
        <v>5</v>
      </c>
      <c r="L16" s="6">
        <f>H16</f>
        <v>1075401.6100000001</v>
      </c>
      <c r="M16" s="6">
        <f>K16*L16</f>
        <v>5377008.0500000007</v>
      </c>
      <c r="N16" s="6">
        <f>ROUND(M16/$M$23*$L$23,2)</f>
        <v>1371823.09</v>
      </c>
      <c r="O16" s="6">
        <v>4</v>
      </c>
      <c r="P16" s="6">
        <f>L16</f>
        <v>1075401.6100000001</v>
      </c>
      <c r="Q16" s="6">
        <f>O16*P16</f>
        <v>4301606.4400000004</v>
      </c>
      <c r="R16" s="6">
        <f>ROUND(Q16/$Q$23*$P$23,2)</f>
        <v>1201257.74</v>
      </c>
      <c r="S16" s="6">
        <v>2.17</v>
      </c>
      <c r="T16" s="6">
        <f>6653940.25/$B$23*B16</f>
        <v>860321.29282500304</v>
      </c>
      <c r="U16" s="6">
        <f>S16*T16</f>
        <v>1866897.2054302564</v>
      </c>
      <c r="V16" s="6">
        <f>ROUND(U16/$U$23*$T$23,2)</f>
        <v>511642.46</v>
      </c>
      <c r="W16" s="6">
        <v>5</v>
      </c>
      <c r="X16" s="6">
        <f>4990455.18/$B$23*B16</f>
        <v>645240.96864903963</v>
      </c>
      <c r="Y16" s="6">
        <f>W16*X16</f>
        <v>3226204.843245198</v>
      </c>
      <c r="Z16" s="6">
        <f>ROUND(Y16/$Y$23*$X$23,2)</f>
        <v>645240.97</v>
      </c>
      <c r="AA16" s="6">
        <v>1</v>
      </c>
      <c r="AB16" s="6">
        <f>X16</f>
        <v>645240.96864903963</v>
      </c>
      <c r="AC16" s="6">
        <f>AA16*AB16</f>
        <v>645240.96864903963</v>
      </c>
      <c r="AD16" s="6">
        <f>ROUND(AC16/$AC$23*$AB$23,2)+0.01</f>
        <v>143936.41</v>
      </c>
      <c r="AE16" s="6">
        <v>1</v>
      </c>
      <c r="AF16" s="6">
        <f>8317425.3/$B$23*B16</f>
        <v>1075401.6144150663</v>
      </c>
      <c r="AG16" s="6">
        <f>AE16*AF16</f>
        <v>1075401.6144150663</v>
      </c>
      <c r="AH16" s="6">
        <f>ROUND(AG16/$AG$23*$AF$23,2)</f>
        <v>465387.26</v>
      </c>
      <c r="AI16" s="6">
        <v>5</v>
      </c>
      <c r="AJ16" s="6">
        <f>AF16</f>
        <v>1075401.6144150663</v>
      </c>
      <c r="AK16" s="6">
        <f>AI16*AJ16</f>
        <v>5377008.0720753316</v>
      </c>
      <c r="AL16" s="6">
        <f>ROUND(AK16/$AK$23*$AJ$23,2)</f>
        <v>1253124.3600000001</v>
      </c>
      <c r="AM16" s="6">
        <f>F16+J16+N16+R16+V16+Z16+AD16+AH16+AL16</f>
        <v>7039989.4800000004</v>
      </c>
    </row>
    <row r="17" spans="1:39">
      <c r="A17" s="6" t="s">
        <v>2</v>
      </c>
      <c r="B17" s="112">
        <v>325933</v>
      </c>
      <c r="C17" s="6">
        <v>5</v>
      </c>
      <c r="D17" s="6">
        <f t="shared" ref="D17:D22" si="1">ROUND(8317425.3/4127723*B17,2)</f>
        <v>656760.01</v>
      </c>
      <c r="E17" s="6">
        <f t="shared" ref="E17:E22" si="2">ROUND(C17*D17,2)</f>
        <v>3283800.05</v>
      </c>
      <c r="F17" s="6">
        <f t="shared" ref="F17:F22" si="3">ROUND(E17/$E$23*$D$23,2)</f>
        <v>814317.96</v>
      </c>
      <c r="G17" s="6">
        <v>5</v>
      </c>
      <c r="H17" s="6">
        <f t="shared" ref="H17:H22" si="4">D17</f>
        <v>656760.01</v>
      </c>
      <c r="I17" s="6">
        <f t="shared" ref="I17:I22" si="5">G17*H17</f>
        <v>3283800.05</v>
      </c>
      <c r="J17" s="6">
        <f t="shared" ref="J17:J22" si="6">ROUND(I17/$I$23*$H$23,2)</f>
        <v>702987.45</v>
      </c>
      <c r="K17" s="6">
        <v>1</v>
      </c>
      <c r="L17" s="6">
        <f t="shared" ref="L17:L22" si="7">H17</f>
        <v>656760.01</v>
      </c>
      <c r="M17" s="6">
        <f t="shared" ref="M17:M22" si="8">K17*L17</f>
        <v>656760.01</v>
      </c>
      <c r="N17" s="6">
        <f t="shared" ref="N17:N21" si="9">ROUND(M17/$M$23*$L$23,2)</f>
        <v>167557.6</v>
      </c>
      <c r="O17" s="6">
        <v>4</v>
      </c>
      <c r="P17" s="6">
        <f t="shared" ref="P17:P22" si="10">L17</f>
        <v>656760.01</v>
      </c>
      <c r="Q17" s="6">
        <f t="shared" ref="Q17:Q22" si="11">O17*P17</f>
        <v>2627040.04</v>
      </c>
      <c r="R17" s="6">
        <f t="shared" ref="R17:R21" si="12">ROUND(Q17/$Q$23*$P$23,2)</f>
        <v>733621.78</v>
      </c>
      <c r="S17" s="6">
        <v>1</v>
      </c>
      <c r="T17" s="6">
        <f t="shared" ref="T17:T22" si="13">6653940.25/$B$23*B17</f>
        <v>525408.00521334645</v>
      </c>
      <c r="U17" s="6">
        <f t="shared" ref="U17:U22" si="14">S17*T17</f>
        <v>525408.00521334645</v>
      </c>
      <c r="V17" s="6">
        <f t="shared" ref="V17:V22" si="15">ROUND(U17/$U$23*$T$23,2)</f>
        <v>143993.49</v>
      </c>
      <c r="W17" s="6">
        <v>5</v>
      </c>
      <c r="X17" s="6">
        <f t="shared" ref="X17:X22" si="16">4990455.18/$B$23*B17</f>
        <v>394056.00331779529</v>
      </c>
      <c r="Y17" s="6">
        <f t="shared" ref="Y17:Y22" si="17">W17*X17</f>
        <v>1970280.0165889764</v>
      </c>
      <c r="Z17" s="6">
        <f t="shared" ref="Z17:Z22" si="18">ROUND(Y17/$Y$23*$X$23,2)</f>
        <v>394056</v>
      </c>
      <c r="AA17" s="6">
        <v>5</v>
      </c>
      <c r="AB17" s="6">
        <f t="shared" ref="AB17:AB22" si="19">X17</f>
        <v>394056.00331779529</v>
      </c>
      <c r="AC17" s="6">
        <f t="shared" ref="AC17:AC22" si="20">AA17*AB17</f>
        <v>1970280.0165889764</v>
      </c>
      <c r="AD17" s="6">
        <f t="shared" ref="AD17:AD22" si="21">ROUND(AC17/$AC$23*$AB$23,2)</f>
        <v>439517.99</v>
      </c>
      <c r="AE17" s="6">
        <v>1</v>
      </c>
      <c r="AF17" s="6">
        <f t="shared" ref="AF17:AF22" si="22">8317425.3/$B$23*B17</f>
        <v>656760.00552965887</v>
      </c>
      <c r="AG17" s="6">
        <f t="shared" ref="AG17:AG22" si="23">AE17*AF17</f>
        <v>656760.00552965887</v>
      </c>
      <c r="AH17" s="6">
        <f>ROUND(AG17/$AG$23*$AF$23,2)+0.01</f>
        <v>284217.3</v>
      </c>
      <c r="AI17" s="6">
        <v>5</v>
      </c>
      <c r="AJ17" s="6">
        <f t="shared" ref="AJ17:AJ22" si="24">AF17</f>
        <v>656760.00552965887</v>
      </c>
      <c r="AK17" s="6">
        <f t="shared" ref="AK17:AK22" si="25">AI17*AJ17</f>
        <v>3283800.0276482943</v>
      </c>
      <c r="AL17" s="6">
        <f t="shared" ref="AL17:AL22" si="26">ROUND(AK17/$AK$23*$AJ$23,2)</f>
        <v>765297.31</v>
      </c>
      <c r="AM17" s="6">
        <f t="shared" ref="AM17:AM22" si="27">F17+J17+N17+R17+V17+Z17+AD17+AH17+AL17</f>
        <v>4445566.8800000008</v>
      </c>
    </row>
    <row r="18" spans="1:39">
      <c r="A18" s="6" t="s">
        <v>3</v>
      </c>
      <c r="B18" s="112">
        <v>503135</v>
      </c>
      <c r="C18" s="6">
        <v>5</v>
      </c>
      <c r="D18" s="6">
        <f t="shared" si="1"/>
        <v>1013824.76</v>
      </c>
      <c r="E18" s="6">
        <f t="shared" si="2"/>
        <v>5069123.8</v>
      </c>
      <c r="F18" s="6">
        <f>ROUND(E18/$E$23*$D$23,2)-0.01</f>
        <v>1257043.21</v>
      </c>
      <c r="G18" s="6">
        <v>3.48</v>
      </c>
      <c r="H18" s="6">
        <f t="shared" si="4"/>
        <v>1013824.76</v>
      </c>
      <c r="I18" s="6">
        <f t="shared" si="5"/>
        <v>3528110.1647999999</v>
      </c>
      <c r="J18" s="6">
        <f t="shared" si="6"/>
        <v>755288.73</v>
      </c>
      <c r="K18" s="6">
        <v>4</v>
      </c>
      <c r="L18" s="6">
        <f t="shared" si="7"/>
        <v>1013824.76</v>
      </c>
      <c r="M18" s="6">
        <f t="shared" si="8"/>
        <v>4055299.04</v>
      </c>
      <c r="N18" s="6">
        <f t="shared" si="9"/>
        <v>1034618.66</v>
      </c>
      <c r="O18" s="6">
        <v>3</v>
      </c>
      <c r="P18" s="6">
        <f t="shared" si="10"/>
        <v>1013824.76</v>
      </c>
      <c r="Q18" s="6">
        <f t="shared" si="11"/>
        <v>3041474.2800000003</v>
      </c>
      <c r="R18" s="6">
        <f t="shared" si="12"/>
        <v>849355.83</v>
      </c>
      <c r="S18" s="6">
        <v>1</v>
      </c>
      <c r="T18" s="6">
        <f t="shared" si="13"/>
        <v>811059.80892704043</v>
      </c>
      <c r="U18" s="6">
        <f t="shared" si="14"/>
        <v>811059.80892704043</v>
      </c>
      <c r="V18" s="6">
        <f t="shared" si="15"/>
        <v>222279.32</v>
      </c>
      <c r="W18" s="6">
        <v>5</v>
      </c>
      <c r="X18" s="6">
        <f t="shared" si="16"/>
        <v>608294.85578109289</v>
      </c>
      <c r="Y18" s="6">
        <f t="shared" si="17"/>
        <v>3041474.2789054643</v>
      </c>
      <c r="Z18" s="6">
        <f t="shared" si="18"/>
        <v>608294.86</v>
      </c>
      <c r="AA18" s="6">
        <v>5</v>
      </c>
      <c r="AB18" s="6">
        <f t="shared" si="19"/>
        <v>608294.85578109289</v>
      </c>
      <c r="AC18" s="6">
        <f t="shared" si="20"/>
        <v>3041474.2789054643</v>
      </c>
      <c r="AD18" s="6">
        <f t="shared" si="21"/>
        <v>678473.44</v>
      </c>
      <c r="AE18" s="6">
        <v>5</v>
      </c>
      <c r="AF18" s="6">
        <f t="shared" si="22"/>
        <v>1013824.7596351549</v>
      </c>
      <c r="AG18" s="6">
        <f t="shared" si="23"/>
        <v>5069123.7981757745</v>
      </c>
      <c r="AH18" s="6">
        <f t="shared" ref="AH18:AH22" si="28">ROUND(AG18/$AG$23*$AF$23,2)</f>
        <v>2193697.29</v>
      </c>
      <c r="AI18" s="6">
        <v>5</v>
      </c>
      <c r="AJ18" s="6">
        <f t="shared" si="24"/>
        <v>1013824.7596351549</v>
      </c>
      <c r="AK18" s="6">
        <f t="shared" si="25"/>
        <v>5069123.7981757745</v>
      </c>
      <c r="AL18" s="6">
        <f t="shared" si="26"/>
        <v>1181371.21</v>
      </c>
      <c r="AM18" s="6">
        <f t="shared" si="27"/>
        <v>8780422.5500000007</v>
      </c>
    </row>
    <row r="19" spans="1:39">
      <c r="A19" s="6" t="s">
        <v>4</v>
      </c>
      <c r="B19" s="112">
        <v>849486</v>
      </c>
      <c r="C19" s="6">
        <v>2.14</v>
      </c>
      <c r="D19" s="6">
        <f t="shared" si="1"/>
        <v>1711727.35</v>
      </c>
      <c r="E19" s="6">
        <f t="shared" si="2"/>
        <v>3663096.53</v>
      </c>
      <c r="F19" s="6">
        <f t="shared" si="3"/>
        <v>908376.05</v>
      </c>
      <c r="G19" s="6">
        <v>5</v>
      </c>
      <c r="H19" s="6">
        <f t="shared" si="4"/>
        <v>1711727.35</v>
      </c>
      <c r="I19" s="6">
        <f t="shared" si="5"/>
        <v>8558636.75</v>
      </c>
      <c r="J19" s="6">
        <f t="shared" si="6"/>
        <v>1832210.89</v>
      </c>
      <c r="K19" s="6">
        <v>5</v>
      </c>
      <c r="L19" s="6">
        <f t="shared" si="7"/>
        <v>1711727.35</v>
      </c>
      <c r="M19" s="6">
        <f t="shared" si="8"/>
        <v>8558636.75</v>
      </c>
      <c r="N19" s="6">
        <f>ROUND(M19/$M$23*$L$23,2)-0.01</f>
        <v>2183544.33</v>
      </c>
      <c r="O19" s="6">
        <v>3</v>
      </c>
      <c r="P19" s="6">
        <f t="shared" si="10"/>
        <v>1711727.35</v>
      </c>
      <c r="Q19" s="6">
        <f t="shared" si="11"/>
        <v>5135182.0500000007</v>
      </c>
      <c r="R19" s="6">
        <f t="shared" si="12"/>
        <v>1434040.34</v>
      </c>
      <c r="S19" s="6">
        <v>4.13</v>
      </c>
      <c r="T19" s="6">
        <f t="shared" si="13"/>
        <v>1369381.8812966617</v>
      </c>
      <c r="U19" s="6">
        <f t="shared" si="14"/>
        <v>5655547.169755213</v>
      </c>
      <c r="V19" s="6">
        <f t="shared" si="15"/>
        <v>1549961.12</v>
      </c>
      <c r="W19" s="6">
        <v>5</v>
      </c>
      <c r="X19" s="6">
        <f t="shared" si="16"/>
        <v>1027036.4094289951</v>
      </c>
      <c r="Y19" s="6">
        <f t="shared" si="17"/>
        <v>5135182.0471449755</v>
      </c>
      <c r="Z19" s="6">
        <f t="shared" si="18"/>
        <v>1027036.41</v>
      </c>
      <c r="AA19" s="6">
        <v>5</v>
      </c>
      <c r="AB19" s="6">
        <f t="shared" si="19"/>
        <v>1027036.4094289951</v>
      </c>
      <c r="AC19" s="6">
        <f t="shared" si="20"/>
        <v>5135182.0471449755</v>
      </c>
      <c r="AD19" s="6">
        <f>ROUND(AC19/$AC$23*$AB$23,2)</f>
        <v>1145524.94</v>
      </c>
      <c r="AE19" s="6">
        <v>5</v>
      </c>
      <c r="AF19" s="6">
        <f t="shared" si="22"/>
        <v>1711727.3490483253</v>
      </c>
      <c r="AG19" s="6">
        <f t="shared" si="23"/>
        <v>8558636.7452416271</v>
      </c>
      <c r="AH19" s="6">
        <f t="shared" si="28"/>
        <v>3703807.41</v>
      </c>
      <c r="AI19" s="6">
        <v>5</v>
      </c>
      <c r="AJ19" s="6">
        <f t="shared" si="24"/>
        <v>1711727.3490483253</v>
      </c>
      <c r="AK19" s="6">
        <f t="shared" si="25"/>
        <v>8558636.7452416271</v>
      </c>
      <c r="AL19" s="6">
        <f t="shared" si="26"/>
        <v>1994610.4</v>
      </c>
      <c r="AM19" s="6">
        <f t="shared" si="27"/>
        <v>15779111.889999999</v>
      </c>
    </row>
    <row r="20" spans="1:39">
      <c r="A20" s="6" t="s">
        <v>5</v>
      </c>
      <c r="B20" s="112">
        <v>377230</v>
      </c>
      <c r="C20" s="6">
        <v>5</v>
      </c>
      <c r="D20" s="6">
        <f t="shared" si="1"/>
        <v>760124.25</v>
      </c>
      <c r="E20" s="6">
        <f t="shared" si="2"/>
        <v>3800621.25</v>
      </c>
      <c r="F20" s="6">
        <f t="shared" si="3"/>
        <v>942479.48</v>
      </c>
      <c r="G20" s="6">
        <v>5</v>
      </c>
      <c r="H20" s="6">
        <f t="shared" si="4"/>
        <v>760124.25</v>
      </c>
      <c r="I20" s="6">
        <f t="shared" si="5"/>
        <v>3800621.25</v>
      </c>
      <c r="J20" s="6">
        <f t="shared" si="6"/>
        <v>813627.2</v>
      </c>
      <c r="K20" s="6">
        <v>1</v>
      </c>
      <c r="L20" s="6">
        <f t="shared" si="7"/>
        <v>760124.25</v>
      </c>
      <c r="M20" s="6">
        <f t="shared" si="8"/>
        <v>760124.25</v>
      </c>
      <c r="N20" s="6">
        <f t="shared" si="9"/>
        <v>193928.67</v>
      </c>
      <c r="O20" s="6">
        <v>3</v>
      </c>
      <c r="P20" s="6">
        <f t="shared" si="10"/>
        <v>760124.25</v>
      </c>
      <c r="Q20" s="6">
        <f t="shared" si="11"/>
        <v>2280372.75</v>
      </c>
      <c r="R20" s="6">
        <f t="shared" si="12"/>
        <v>636812.18999999994</v>
      </c>
      <c r="S20" s="6">
        <v>5</v>
      </c>
      <c r="T20" s="6">
        <f t="shared" si="13"/>
        <v>608099.40020381694</v>
      </c>
      <c r="U20" s="6">
        <f t="shared" si="14"/>
        <v>3040497.0010190848</v>
      </c>
      <c r="V20" s="6">
        <f t="shared" si="15"/>
        <v>833279.61</v>
      </c>
      <c r="W20" s="6">
        <v>5</v>
      </c>
      <c r="X20" s="6">
        <f t="shared" si="16"/>
        <v>456074.54946744244</v>
      </c>
      <c r="Y20" s="6">
        <f t="shared" si="17"/>
        <v>2280372.7473372123</v>
      </c>
      <c r="Z20" s="6">
        <f t="shared" si="18"/>
        <v>456074.55</v>
      </c>
      <c r="AA20" s="6">
        <v>5</v>
      </c>
      <c r="AB20" s="6">
        <f t="shared" si="19"/>
        <v>456074.54946744244</v>
      </c>
      <c r="AC20" s="6">
        <f t="shared" si="20"/>
        <v>2280372.7473372123</v>
      </c>
      <c r="AD20" s="6">
        <f t="shared" si="21"/>
        <v>508691.58</v>
      </c>
      <c r="AE20" s="6">
        <v>1</v>
      </c>
      <c r="AF20" s="6">
        <f t="shared" si="22"/>
        <v>760124.24911240418</v>
      </c>
      <c r="AG20" s="6">
        <f t="shared" si="23"/>
        <v>760124.24911240418</v>
      </c>
      <c r="AH20" s="6">
        <f t="shared" si="28"/>
        <v>328948.86</v>
      </c>
      <c r="AI20" s="6">
        <v>5</v>
      </c>
      <c r="AJ20" s="6">
        <f t="shared" si="24"/>
        <v>760124.24911240418</v>
      </c>
      <c r="AK20" s="6">
        <f t="shared" si="25"/>
        <v>3800621.2455620207</v>
      </c>
      <c r="AL20" s="6">
        <f t="shared" si="26"/>
        <v>885743.71</v>
      </c>
      <c r="AM20" s="6">
        <f t="shared" si="27"/>
        <v>5599585.8499999996</v>
      </c>
    </row>
    <row r="21" spans="1:39">
      <c r="A21" s="6" t="s">
        <v>6</v>
      </c>
      <c r="B21" s="112">
        <v>381258</v>
      </c>
      <c r="C21" s="6">
        <v>5</v>
      </c>
      <c r="D21" s="6">
        <f t="shared" si="1"/>
        <v>768240.73</v>
      </c>
      <c r="E21" s="6">
        <f t="shared" si="2"/>
        <v>3841203.65</v>
      </c>
      <c r="F21" s="6">
        <f t="shared" si="3"/>
        <v>952543.12</v>
      </c>
      <c r="G21" s="6">
        <v>5</v>
      </c>
      <c r="H21" s="6">
        <f t="shared" si="4"/>
        <v>768240.73</v>
      </c>
      <c r="I21" s="6">
        <f t="shared" si="5"/>
        <v>3841203.65</v>
      </c>
      <c r="J21" s="6">
        <f t="shared" si="6"/>
        <v>822314.98</v>
      </c>
      <c r="K21" s="6">
        <v>2</v>
      </c>
      <c r="L21" s="6">
        <f t="shared" si="7"/>
        <v>768240.73</v>
      </c>
      <c r="M21" s="6">
        <f t="shared" si="8"/>
        <v>1536481.46</v>
      </c>
      <c r="N21" s="6">
        <f t="shared" si="9"/>
        <v>391998.81</v>
      </c>
      <c r="O21" s="6">
        <v>4</v>
      </c>
      <c r="P21" s="6">
        <f t="shared" si="10"/>
        <v>768240.73</v>
      </c>
      <c r="Q21" s="6">
        <f t="shared" si="11"/>
        <v>3072962.92</v>
      </c>
      <c r="R21" s="6">
        <f t="shared" si="12"/>
        <v>858149.28</v>
      </c>
      <c r="S21" s="6">
        <v>5</v>
      </c>
      <c r="T21" s="6">
        <f t="shared" si="13"/>
        <v>614592.58575115143</v>
      </c>
      <c r="U21" s="6">
        <f t="shared" si="14"/>
        <v>3072962.9287557574</v>
      </c>
      <c r="V21" s="6">
        <f t="shared" si="15"/>
        <v>842177.23</v>
      </c>
      <c r="W21" s="6">
        <v>5</v>
      </c>
      <c r="X21" s="6">
        <f t="shared" si="16"/>
        <v>460944.43862062448</v>
      </c>
      <c r="Y21" s="6">
        <f t="shared" si="17"/>
        <v>2304722.1931031225</v>
      </c>
      <c r="Z21" s="6">
        <f t="shared" si="18"/>
        <v>460944.44</v>
      </c>
      <c r="AA21" s="6">
        <v>5</v>
      </c>
      <c r="AB21" s="6">
        <f t="shared" si="19"/>
        <v>460944.43862062448</v>
      </c>
      <c r="AC21" s="6">
        <f t="shared" si="20"/>
        <v>2304722.1931031225</v>
      </c>
      <c r="AD21" s="6">
        <f t="shared" si="21"/>
        <v>514123.3</v>
      </c>
      <c r="AE21" s="6">
        <v>1</v>
      </c>
      <c r="AF21" s="6">
        <f t="shared" si="22"/>
        <v>768240.73103437421</v>
      </c>
      <c r="AG21" s="6">
        <f t="shared" si="23"/>
        <v>768240.73103437421</v>
      </c>
      <c r="AH21" s="6">
        <f t="shared" si="28"/>
        <v>332461.32</v>
      </c>
      <c r="AI21" s="6">
        <v>4.97</v>
      </c>
      <c r="AJ21" s="6">
        <f t="shared" si="24"/>
        <v>768240.73103437421</v>
      </c>
      <c r="AK21" s="6">
        <f t="shared" si="25"/>
        <v>3818156.4332408397</v>
      </c>
      <c r="AL21" s="6">
        <f t="shared" si="26"/>
        <v>889830.33</v>
      </c>
      <c r="AM21" s="6">
        <f t="shared" si="27"/>
        <v>6064542.8100000005</v>
      </c>
    </row>
    <row r="22" spans="1:39">
      <c r="A22" s="6" t="s">
        <v>7</v>
      </c>
      <c r="B22" s="112">
        <v>1156987</v>
      </c>
      <c r="C22" s="6">
        <v>5</v>
      </c>
      <c r="D22" s="6">
        <f t="shared" si="1"/>
        <v>2331346.59</v>
      </c>
      <c r="E22" s="6">
        <f t="shared" si="2"/>
        <v>11656732.949999999</v>
      </c>
      <c r="F22" s="6">
        <f t="shared" si="3"/>
        <v>2890641</v>
      </c>
      <c r="G22" s="6">
        <v>5</v>
      </c>
      <c r="H22" s="6">
        <f t="shared" si="4"/>
        <v>2331346.59</v>
      </c>
      <c r="I22" s="6">
        <f t="shared" si="5"/>
        <v>11656732.949999999</v>
      </c>
      <c r="J22" s="6">
        <f t="shared" si="6"/>
        <v>2495443.34</v>
      </c>
      <c r="K22" s="6">
        <v>5</v>
      </c>
      <c r="L22" s="6">
        <f t="shared" si="7"/>
        <v>2331346.59</v>
      </c>
      <c r="M22" s="6">
        <f t="shared" si="8"/>
        <v>11656732.949999999</v>
      </c>
      <c r="N22" s="6">
        <f>ROUND(M22/$M$23*$L$23,2)-0.01</f>
        <v>2973954.14</v>
      </c>
      <c r="O22" s="6">
        <v>4</v>
      </c>
      <c r="P22" s="6">
        <f t="shared" si="10"/>
        <v>2331346.59</v>
      </c>
      <c r="Q22" s="6">
        <f t="shared" si="11"/>
        <v>9325386.3599999994</v>
      </c>
      <c r="R22" s="6">
        <f>ROUND(Q22/$Q$23*$P$23,2)-0.01</f>
        <v>2604188.14</v>
      </c>
      <c r="S22" s="6">
        <v>4.99</v>
      </c>
      <c r="T22" s="6">
        <f t="shared" si="13"/>
        <v>1865077.27578298</v>
      </c>
      <c r="U22" s="6">
        <f t="shared" si="14"/>
        <v>9306735.60615707</v>
      </c>
      <c r="V22" s="6">
        <f t="shared" si="15"/>
        <v>2550607.02</v>
      </c>
      <c r="W22" s="6">
        <v>5</v>
      </c>
      <c r="X22" s="6">
        <f t="shared" si="16"/>
        <v>1398807.9547350099</v>
      </c>
      <c r="Y22" s="6">
        <f t="shared" si="17"/>
        <v>6994039.7736750497</v>
      </c>
      <c r="Z22" s="6">
        <f t="shared" si="18"/>
        <v>1398807.95</v>
      </c>
      <c r="AA22" s="6">
        <v>5</v>
      </c>
      <c r="AB22" s="6">
        <f t="shared" si="19"/>
        <v>1398807.9547350099</v>
      </c>
      <c r="AC22" s="6">
        <f t="shared" si="20"/>
        <v>6994039.7736750497</v>
      </c>
      <c r="AD22" s="6">
        <f t="shared" si="21"/>
        <v>1560187.53</v>
      </c>
      <c r="AE22" s="6">
        <v>1</v>
      </c>
      <c r="AF22" s="6">
        <f t="shared" si="22"/>
        <v>2331346.5912250169</v>
      </c>
      <c r="AG22" s="6">
        <f t="shared" si="23"/>
        <v>2331346.5912250169</v>
      </c>
      <c r="AH22" s="6">
        <f t="shared" si="28"/>
        <v>1008905.86</v>
      </c>
      <c r="AI22" s="6">
        <v>2.48</v>
      </c>
      <c r="AJ22" s="6">
        <f t="shared" si="24"/>
        <v>2331346.5912250169</v>
      </c>
      <c r="AK22" s="6">
        <f t="shared" si="25"/>
        <v>5781739.5462380415</v>
      </c>
      <c r="AL22" s="6">
        <f t="shared" si="26"/>
        <v>1347447.98</v>
      </c>
      <c r="AM22" s="6">
        <f t="shared" si="27"/>
        <v>18830182.960000001</v>
      </c>
    </row>
    <row r="23" spans="1:39" s="142" customFormat="1">
      <c r="A23" s="141" t="s">
        <v>8</v>
      </c>
      <c r="B23" s="113">
        <v>4127723</v>
      </c>
      <c r="C23" s="141"/>
      <c r="D23" s="141">
        <f>SUM(D16:D22)</f>
        <v>8317425.3000000007</v>
      </c>
      <c r="E23" s="141">
        <f>SUM(E16:E22)</f>
        <v>33540659.559999999</v>
      </c>
      <c r="F23" s="141">
        <f t="shared" ref="F23:AM23" si="29">SUM(F16:F22)</f>
        <v>8317425.2999999998</v>
      </c>
      <c r="G23" s="141"/>
      <c r="H23" s="141">
        <f>SUM(H16:H22)</f>
        <v>8317425.3000000007</v>
      </c>
      <c r="I23" s="141">
        <f>SUM(I16:I22)</f>
        <v>38852417.077700004</v>
      </c>
      <c r="J23" s="141">
        <f t="shared" si="29"/>
        <v>8317425.2999999989</v>
      </c>
      <c r="K23" s="141"/>
      <c r="L23" s="141">
        <f>SUM(L16:L22)</f>
        <v>8317425.3000000007</v>
      </c>
      <c r="M23" s="141">
        <f>SUM(M16:M22)</f>
        <v>32601042.510000002</v>
      </c>
      <c r="N23" s="141">
        <f t="shared" si="29"/>
        <v>8317425.2999999989</v>
      </c>
      <c r="O23" s="141"/>
      <c r="P23" s="141">
        <f>SUM(P16:P22)</f>
        <v>8317425.3000000007</v>
      </c>
      <c r="Q23" s="141">
        <f>SUM(Q16:Q22)</f>
        <v>29784024.840000004</v>
      </c>
      <c r="R23" s="141">
        <f t="shared" si="29"/>
        <v>8317425.3000000007</v>
      </c>
      <c r="S23" s="141"/>
      <c r="T23" s="141">
        <f>SUM(T16:T22)</f>
        <v>6653940.25</v>
      </c>
      <c r="U23" s="141">
        <f>SUM(U16:U22)</f>
        <v>24279107.725257769</v>
      </c>
      <c r="V23" s="141">
        <f t="shared" si="29"/>
        <v>6653940.25</v>
      </c>
      <c r="W23" s="141"/>
      <c r="X23" s="141">
        <f>SUM(X16:X22)</f>
        <v>4990455.18</v>
      </c>
      <c r="Y23" s="141">
        <f>SUM(Y16:Y22)</f>
        <v>24952275.899999999</v>
      </c>
      <c r="Z23" s="141">
        <f t="shared" si="29"/>
        <v>4990455.18</v>
      </c>
      <c r="AA23" s="141"/>
      <c r="AB23" s="141">
        <f>SUM(AB16:AB22)</f>
        <v>4990455.18</v>
      </c>
      <c r="AC23" s="141">
        <f>SUM(AC16:AC22)</f>
        <v>22371312.025403842</v>
      </c>
      <c r="AD23" s="141">
        <f t="shared" si="29"/>
        <v>4990455.1899999995</v>
      </c>
      <c r="AE23" s="141"/>
      <c r="AF23" s="141">
        <f>SUM(AF16:AF22)</f>
        <v>8317425.2999999998</v>
      </c>
      <c r="AG23" s="141">
        <f>SUM(AG16:AG22)</f>
        <v>19219633.734733924</v>
      </c>
      <c r="AH23" s="141">
        <f t="shared" si="29"/>
        <v>8317425.3000000007</v>
      </c>
      <c r="AI23" s="141"/>
      <c r="AJ23" s="141">
        <f>SUM(AJ16:AJ22)</f>
        <v>8317425.2999999998</v>
      </c>
      <c r="AK23" s="141">
        <f>SUM(AK16:AK22)</f>
        <v>35689085.868181929</v>
      </c>
      <c r="AL23" s="141">
        <f>ROUND(SUM(AL16:AL22),2)</f>
        <v>8317425.2999999998</v>
      </c>
      <c r="AM23" s="141">
        <f t="shared" si="29"/>
        <v>66539402.420000009</v>
      </c>
    </row>
    <row r="24" spans="1:39">
      <c r="A24" s="2"/>
      <c r="B24" s="1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</sheetData>
  <mergeCells count="20">
    <mergeCell ref="AM11:AM15"/>
    <mergeCell ref="C12:R12"/>
    <mergeCell ref="S12:AL12"/>
    <mergeCell ref="AI14:AL14"/>
    <mergeCell ref="C11:R11"/>
    <mergeCell ref="K14:N14"/>
    <mergeCell ref="O14:R14"/>
    <mergeCell ref="S14:V14"/>
    <mergeCell ref="W14:Z14"/>
    <mergeCell ref="AA14:AD14"/>
    <mergeCell ref="AE14:AH14"/>
    <mergeCell ref="C13:J13"/>
    <mergeCell ref="K13:R13"/>
    <mergeCell ref="S13:AD13"/>
    <mergeCell ref="AE13:AL13"/>
    <mergeCell ref="C14:F14"/>
    <mergeCell ref="G14:J14"/>
    <mergeCell ref="A11:A15"/>
    <mergeCell ref="B11:B15"/>
    <mergeCell ref="S11:AL11"/>
  </mergeCells>
  <printOptions horizontalCentered="1"/>
  <pageMargins left="0.25" right="0.25" top="0.75" bottom="0.75" header="0.3" footer="0.3"/>
  <pageSetup scale="55" orientation="landscape" r:id="rId1"/>
  <headerFooter>
    <oddFooter>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4"/>
  <sheetViews>
    <sheetView zoomScale="110" zoomScaleNormal="110" workbookViewId="0">
      <selection activeCell="A2" sqref="A2:H13"/>
    </sheetView>
  </sheetViews>
  <sheetFormatPr defaultRowHeight="14"/>
  <cols>
    <col min="1" max="1" width="8.453125" style="92" customWidth="1"/>
    <col min="2" max="2" width="12.90625" style="92" bestFit="1" customWidth="1"/>
    <col min="3" max="3" width="13.1796875" style="92" bestFit="1" customWidth="1"/>
    <col min="4" max="6" width="17.453125" style="92" bestFit="1" customWidth="1"/>
    <col min="7" max="7" width="18.7265625" style="92" bestFit="1" customWidth="1"/>
    <col min="8" max="8" width="11.6328125" style="92" customWidth="1"/>
    <col min="9" max="241" width="8.7265625" style="92"/>
    <col min="242" max="242" width="11.36328125" style="92" customWidth="1"/>
    <col min="243" max="243" width="11.26953125" style="92" customWidth="1"/>
    <col min="244" max="245" width="15.26953125" style="92" customWidth="1"/>
    <col min="246" max="246" width="15.26953125" style="92" bestFit="1" customWidth="1"/>
    <col min="247" max="247" width="8.7265625" style="92" customWidth="1"/>
    <col min="248" max="248" width="12.36328125" style="92" customWidth="1"/>
    <col min="249" max="249" width="12.08984375" style="92" customWidth="1"/>
    <col min="250" max="250" width="13.08984375" style="92" customWidth="1"/>
    <col min="251" max="252" width="13.36328125" style="92" customWidth="1"/>
    <col min="253" max="253" width="15.26953125" style="92" bestFit="1" customWidth="1"/>
    <col min="254" max="497" width="8.7265625" style="92"/>
    <col min="498" max="498" width="11.36328125" style="92" customWidth="1"/>
    <col min="499" max="499" width="11.26953125" style="92" customWidth="1"/>
    <col min="500" max="501" width="15.26953125" style="92" customWidth="1"/>
    <col min="502" max="502" width="15.26953125" style="92" bestFit="1" customWidth="1"/>
    <col min="503" max="503" width="8.7265625" style="92" customWidth="1"/>
    <col min="504" max="504" width="12.36328125" style="92" customWidth="1"/>
    <col min="505" max="505" width="12.08984375" style="92" customWidth="1"/>
    <col min="506" max="506" width="13.08984375" style="92" customWidth="1"/>
    <col min="507" max="508" width="13.36328125" style="92" customWidth="1"/>
    <col min="509" max="509" width="15.26953125" style="92" bestFit="1" customWidth="1"/>
    <col min="510" max="753" width="8.7265625" style="92"/>
    <col min="754" max="754" width="11.36328125" style="92" customWidth="1"/>
    <col min="755" max="755" width="11.26953125" style="92" customWidth="1"/>
    <col min="756" max="757" width="15.26953125" style="92" customWidth="1"/>
    <col min="758" max="758" width="15.26953125" style="92" bestFit="1" customWidth="1"/>
    <col min="759" max="759" width="8.7265625" style="92" customWidth="1"/>
    <col min="760" max="760" width="12.36328125" style="92" customWidth="1"/>
    <col min="761" max="761" width="12.08984375" style="92" customWidth="1"/>
    <col min="762" max="762" width="13.08984375" style="92" customWidth="1"/>
    <col min="763" max="764" width="13.36328125" style="92" customWidth="1"/>
    <col min="765" max="765" width="15.26953125" style="92" bestFit="1" customWidth="1"/>
    <col min="766" max="1009" width="8.7265625" style="92"/>
    <col min="1010" max="1010" width="11.36328125" style="92" customWidth="1"/>
    <col min="1011" max="1011" width="11.26953125" style="92" customWidth="1"/>
    <col min="1012" max="1013" width="15.26953125" style="92" customWidth="1"/>
    <col min="1014" max="1014" width="15.26953125" style="92" bestFit="1" customWidth="1"/>
    <col min="1015" max="1015" width="8.7265625" style="92" customWidth="1"/>
    <col min="1016" max="1016" width="12.36328125" style="92" customWidth="1"/>
    <col min="1017" max="1017" width="12.08984375" style="92" customWidth="1"/>
    <col min="1018" max="1018" width="13.08984375" style="92" customWidth="1"/>
    <col min="1019" max="1020" width="13.36328125" style="92" customWidth="1"/>
    <col min="1021" max="1021" width="15.26953125" style="92" bestFit="1" customWidth="1"/>
    <col min="1022" max="1265" width="8.7265625" style="92"/>
    <col min="1266" max="1266" width="11.36328125" style="92" customWidth="1"/>
    <col min="1267" max="1267" width="11.26953125" style="92" customWidth="1"/>
    <col min="1268" max="1269" width="15.26953125" style="92" customWidth="1"/>
    <col min="1270" max="1270" width="15.26953125" style="92" bestFit="1" customWidth="1"/>
    <col min="1271" max="1271" width="8.7265625" style="92" customWidth="1"/>
    <col min="1272" max="1272" width="12.36328125" style="92" customWidth="1"/>
    <col min="1273" max="1273" width="12.08984375" style="92" customWidth="1"/>
    <col min="1274" max="1274" width="13.08984375" style="92" customWidth="1"/>
    <col min="1275" max="1276" width="13.36328125" style="92" customWidth="1"/>
    <col min="1277" max="1277" width="15.26953125" style="92" bestFit="1" customWidth="1"/>
    <col min="1278" max="1521" width="8.7265625" style="92"/>
    <col min="1522" max="1522" width="11.36328125" style="92" customWidth="1"/>
    <col min="1523" max="1523" width="11.26953125" style="92" customWidth="1"/>
    <col min="1524" max="1525" width="15.26953125" style="92" customWidth="1"/>
    <col min="1526" max="1526" width="15.26953125" style="92" bestFit="1" customWidth="1"/>
    <col min="1527" max="1527" width="8.7265625" style="92" customWidth="1"/>
    <col min="1528" max="1528" width="12.36328125" style="92" customWidth="1"/>
    <col min="1529" max="1529" width="12.08984375" style="92" customWidth="1"/>
    <col min="1530" max="1530" width="13.08984375" style="92" customWidth="1"/>
    <col min="1531" max="1532" width="13.36328125" style="92" customWidth="1"/>
    <col min="1533" max="1533" width="15.26953125" style="92" bestFit="1" customWidth="1"/>
    <col min="1534" max="1777" width="8.7265625" style="92"/>
    <col min="1778" max="1778" width="11.36328125" style="92" customWidth="1"/>
    <col min="1779" max="1779" width="11.26953125" style="92" customWidth="1"/>
    <col min="1780" max="1781" width="15.26953125" style="92" customWidth="1"/>
    <col min="1782" max="1782" width="15.26953125" style="92" bestFit="1" customWidth="1"/>
    <col min="1783" max="1783" width="8.7265625" style="92" customWidth="1"/>
    <col min="1784" max="1784" width="12.36328125" style="92" customWidth="1"/>
    <col min="1785" max="1785" width="12.08984375" style="92" customWidth="1"/>
    <col min="1786" max="1786" width="13.08984375" style="92" customWidth="1"/>
    <col min="1787" max="1788" width="13.36328125" style="92" customWidth="1"/>
    <col min="1789" max="1789" width="15.26953125" style="92" bestFit="1" customWidth="1"/>
    <col min="1790" max="2033" width="8.7265625" style="92"/>
    <col min="2034" max="2034" width="11.36328125" style="92" customWidth="1"/>
    <col min="2035" max="2035" width="11.26953125" style="92" customWidth="1"/>
    <col min="2036" max="2037" width="15.26953125" style="92" customWidth="1"/>
    <col min="2038" max="2038" width="15.26953125" style="92" bestFit="1" customWidth="1"/>
    <col min="2039" max="2039" width="8.7265625" style="92" customWidth="1"/>
    <col min="2040" max="2040" width="12.36328125" style="92" customWidth="1"/>
    <col min="2041" max="2041" width="12.08984375" style="92" customWidth="1"/>
    <col min="2042" max="2042" width="13.08984375" style="92" customWidth="1"/>
    <col min="2043" max="2044" width="13.36328125" style="92" customWidth="1"/>
    <col min="2045" max="2045" width="15.26953125" style="92" bestFit="1" customWidth="1"/>
    <col min="2046" max="2289" width="8.7265625" style="92"/>
    <col min="2290" max="2290" width="11.36328125" style="92" customWidth="1"/>
    <col min="2291" max="2291" width="11.26953125" style="92" customWidth="1"/>
    <col min="2292" max="2293" width="15.26953125" style="92" customWidth="1"/>
    <col min="2294" max="2294" width="15.26953125" style="92" bestFit="1" customWidth="1"/>
    <col min="2295" max="2295" width="8.7265625" style="92" customWidth="1"/>
    <col min="2296" max="2296" width="12.36328125" style="92" customWidth="1"/>
    <col min="2297" max="2297" width="12.08984375" style="92" customWidth="1"/>
    <col min="2298" max="2298" width="13.08984375" style="92" customWidth="1"/>
    <col min="2299" max="2300" width="13.36328125" style="92" customWidth="1"/>
    <col min="2301" max="2301" width="15.26953125" style="92" bestFit="1" customWidth="1"/>
    <col min="2302" max="2545" width="8.7265625" style="92"/>
    <col min="2546" max="2546" width="11.36328125" style="92" customWidth="1"/>
    <col min="2547" max="2547" width="11.26953125" style="92" customWidth="1"/>
    <col min="2548" max="2549" width="15.26953125" style="92" customWidth="1"/>
    <col min="2550" max="2550" width="15.26953125" style="92" bestFit="1" customWidth="1"/>
    <col min="2551" max="2551" width="8.7265625" style="92" customWidth="1"/>
    <col min="2552" max="2552" width="12.36328125" style="92" customWidth="1"/>
    <col min="2553" max="2553" width="12.08984375" style="92" customWidth="1"/>
    <col min="2554" max="2554" width="13.08984375" style="92" customWidth="1"/>
    <col min="2555" max="2556" width="13.36328125" style="92" customWidth="1"/>
    <col min="2557" max="2557" width="15.26953125" style="92" bestFit="1" customWidth="1"/>
    <col min="2558" max="2801" width="8.7265625" style="92"/>
    <col min="2802" max="2802" width="11.36328125" style="92" customWidth="1"/>
    <col min="2803" max="2803" width="11.26953125" style="92" customWidth="1"/>
    <col min="2804" max="2805" width="15.26953125" style="92" customWidth="1"/>
    <col min="2806" max="2806" width="15.26953125" style="92" bestFit="1" customWidth="1"/>
    <col min="2807" max="2807" width="8.7265625" style="92" customWidth="1"/>
    <col min="2808" max="2808" width="12.36328125" style="92" customWidth="1"/>
    <col min="2809" max="2809" width="12.08984375" style="92" customWidth="1"/>
    <col min="2810" max="2810" width="13.08984375" style="92" customWidth="1"/>
    <col min="2811" max="2812" width="13.36328125" style="92" customWidth="1"/>
    <col min="2813" max="2813" width="15.26953125" style="92" bestFit="1" customWidth="1"/>
    <col min="2814" max="3057" width="8.7265625" style="92"/>
    <col min="3058" max="3058" width="11.36328125" style="92" customWidth="1"/>
    <col min="3059" max="3059" width="11.26953125" style="92" customWidth="1"/>
    <col min="3060" max="3061" width="15.26953125" style="92" customWidth="1"/>
    <col min="3062" max="3062" width="15.26953125" style="92" bestFit="1" customWidth="1"/>
    <col min="3063" max="3063" width="8.7265625" style="92" customWidth="1"/>
    <col min="3064" max="3064" width="12.36328125" style="92" customWidth="1"/>
    <col min="3065" max="3065" width="12.08984375" style="92" customWidth="1"/>
    <col min="3066" max="3066" width="13.08984375" style="92" customWidth="1"/>
    <col min="3067" max="3068" width="13.36328125" style="92" customWidth="1"/>
    <col min="3069" max="3069" width="15.26953125" style="92" bestFit="1" customWidth="1"/>
    <col min="3070" max="3313" width="8.7265625" style="92"/>
    <col min="3314" max="3314" width="11.36328125" style="92" customWidth="1"/>
    <col min="3315" max="3315" width="11.26953125" style="92" customWidth="1"/>
    <col min="3316" max="3317" width="15.26953125" style="92" customWidth="1"/>
    <col min="3318" max="3318" width="15.26953125" style="92" bestFit="1" customWidth="1"/>
    <col min="3319" max="3319" width="8.7265625" style="92" customWidth="1"/>
    <col min="3320" max="3320" width="12.36328125" style="92" customWidth="1"/>
    <col min="3321" max="3321" width="12.08984375" style="92" customWidth="1"/>
    <col min="3322" max="3322" width="13.08984375" style="92" customWidth="1"/>
    <col min="3323" max="3324" width="13.36328125" style="92" customWidth="1"/>
    <col min="3325" max="3325" width="15.26953125" style="92" bestFit="1" customWidth="1"/>
    <col min="3326" max="3569" width="8.7265625" style="92"/>
    <col min="3570" max="3570" width="11.36328125" style="92" customWidth="1"/>
    <col min="3571" max="3571" width="11.26953125" style="92" customWidth="1"/>
    <col min="3572" max="3573" width="15.26953125" style="92" customWidth="1"/>
    <col min="3574" max="3574" width="15.26953125" style="92" bestFit="1" customWidth="1"/>
    <col min="3575" max="3575" width="8.7265625" style="92" customWidth="1"/>
    <col min="3576" max="3576" width="12.36328125" style="92" customWidth="1"/>
    <col min="3577" max="3577" width="12.08984375" style="92" customWidth="1"/>
    <col min="3578" max="3578" width="13.08984375" style="92" customWidth="1"/>
    <col min="3579" max="3580" width="13.36328125" style="92" customWidth="1"/>
    <col min="3581" max="3581" width="15.26953125" style="92" bestFit="1" customWidth="1"/>
    <col min="3582" max="3825" width="8.7265625" style="92"/>
    <col min="3826" max="3826" width="11.36328125" style="92" customWidth="1"/>
    <col min="3827" max="3827" width="11.26953125" style="92" customWidth="1"/>
    <col min="3828" max="3829" width="15.26953125" style="92" customWidth="1"/>
    <col min="3830" max="3830" width="15.26953125" style="92" bestFit="1" customWidth="1"/>
    <col min="3831" max="3831" width="8.7265625" style="92" customWidth="1"/>
    <col min="3832" max="3832" width="12.36328125" style="92" customWidth="1"/>
    <col min="3833" max="3833" width="12.08984375" style="92" customWidth="1"/>
    <col min="3834" max="3834" width="13.08984375" style="92" customWidth="1"/>
    <col min="3835" max="3836" width="13.36328125" style="92" customWidth="1"/>
    <col min="3837" max="3837" width="15.26953125" style="92" bestFit="1" customWidth="1"/>
    <col min="3838" max="4081" width="8.7265625" style="92"/>
    <col min="4082" max="4082" width="11.36328125" style="92" customWidth="1"/>
    <col min="4083" max="4083" width="11.26953125" style="92" customWidth="1"/>
    <col min="4084" max="4085" width="15.26953125" style="92" customWidth="1"/>
    <col min="4086" max="4086" width="15.26953125" style="92" bestFit="1" customWidth="1"/>
    <col min="4087" max="4087" width="8.7265625" style="92" customWidth="1"/>
    <col min="4088" max="4088" width="12.36328125" style="92" customWidth="1"/>
    <col min="4089" max="4089" width="12.08984375" style="92" customWidth="1"/>
    <col min="4090" max="4090" width="13.08984375" style="92" customWidth="1"/>
    <col min="4091" max="4092" width="13.36328125" style="92" customWidth="1"/>
    <col min="4093" max="4093" width="15.26953125" style="92" bestFit="1" customWidth="1"/>
    <col min="4094" max="4337" width="8.7265625" style="92"/>
    <col min="4338" max="4338" width="11.36328125" style="92" customWidth="1"/>
    <col min="4339" max="4339" width="11.26953125" style="92" customWidth="1"/>
    <col min="4340" max="4341" width="15.26953125" style="92" customWidth="1"/>
    <col min="4342" max="4342" width="15.26953125" style="92" bestFit="1" customWidth="1"/>
    <col min="4343" max="4343" width="8.7265625" style="92" customWidth="1"/>
    <col min="4344" max="4344" width="12.36328125" style="92" customWidth="1"/>
    <col min="4345" max="4345" width="12.08984375" style="92" customWidth="1"/>
    <col min="4346" max="4346" width="13.08984375" style="92" customWidth="1"/>
    <col min="4347" max="4348" width="13.36328125" style="92" customWidth="1"/>
    <col min="4349" max="4349" width="15.26953125" style="92" bestFit="1" customWidth="1"/>
    <col min="4350" max="4593" width="8.7265625" style="92"/>
    <col min="4594" max="4594" width="11.36328125" style="92" customWidth="1"/>
    <col min="4595" max="4595" width="11.26953125" style="92" customWidth="1"/>
    <col min="4596" max="4597" width="15.26953125" style="92" customWidth="1"/>
    <col min="4598" max="4598" width="15.26953125" style="92" bestFit="1" customWidth="1"/>
    <col min="4599" max="4599" width="8.7265625" style="92" customWidth="1"/>
    <col min="4600" max="4600" width="12.36328125" style="92" customWidth="1"/>
    <col min="4601" max="4601" width="12.08984375" style="92" customWidth="1"/>
    <col min="4602" max="4602" width="13.08984375" style="92" customWidth="1"/>
    <col min="4603" max="4604" width="13.36328125" style="92" customWidth="1"/>
    <col min="4605" max="4605" width="15.26953125" style="92" bestFit="1" customWidth="1"/>
    <col min="4606" max="4849" width="8.7265625" style="92"/>
    <col min="4850" max="4850" width="11.36328125" style="92" customWidth="1"/>
    <col min="4851" max="4851" width="11.26953125" style="92" customWidth="1"/>
    <col min="4852" max="4853" width="15.26953125" style="92" customWidth="1"/>
    <col min="4854" max="4854" width="15.26953125" style="92" bestFit="1" customWidth="1"/>
    <col min="4855" max="4855" width="8.7265625" style="92" customWidth="1"/>
    <col min="4856" max="4856" width="12.36328125" style="92" customWidth="1"/>
    <col min="4857" max="4857" width="12.08984375" style="92" customWidth="1"/>
    <col min="4858" max="4858" width="13.08984375" style="92" customWidth="1"/>
    <col min="4859" max="4860" width="13.36328125" style="92" customWidth="1"/>
    <col min="4861" max="4861" width="15.26953125" style="92" bestFit="1" customWidth="1"/>
    <col min="4862" max="5105" width="8.7265625" style="92"/>
    <col min="5106" max="5106" width="11.36328125" style="92" customWidth="1"/>
    <col min="5107" max="5107" width="11.26953125" style="92" customWidth="1"/>
    <col min="5108" max="5109" width="15.26953125" style="92" customWidth="1"/>
    <col min="5110" max="5110" width="15.26953125" style="92" bestFit="1" customWidth="1"/>
    <col min="5111" max="5111" width="8.7265625" style="92" customWidth="1"/>
    <col min="5112" max="5112" width="12.36328125" style="92" customWidth="1"/>
    <col min="5113" max="5113" width="12.08984375" style="92" customWidth="1"/>
    <col min="5114" max="5114" width="13.08984375" style="92" customWidth="1"/>
    <col min="5115" max="5116" width="13.36328125" style="92" customWidth="1"/>
    <col min="5117" max="5117" width="15.26953125" style="92" bestFit="1" customWidth="1"/>
    <col min="5118" max="5361" width="8.7265625" style="92"/>
    <col min="5362" max="5362" width="11.36328125" style="92" customWidth="1"/>
    <col min="5363" max="5363" width="11.26953125" style="92" customWidth="1"/>
    <col min="5364" max="5365" width="15.26953125" style="92" customWidth="1"/>
    <col min="5366" max="5366" width="15.26953125" style="92" bestFit="1" customWidth="1"/>
    <col min="5367" max="5367" width="8.7265625" style="92" customWidth="1"/>
    <col min="5368" max="5368" width="12.36328125" style="92" customWidth="1"/>
    <col min="5369" max="5369" width="12.08984375" style="92" customWidth="1"/>
    <col min="5370" max="5370" width="13.08984375" style="92" customWidth="1"/>
    <col min="5371" max="5372" width="13.36328125" style="92" customWidth="1"/>
    <col min="5373" max="5373" width="15.26953125" style="92" bestFit="1" customWidth="1"/>
    <col min="5374" max="5617" width="8.7265625" style="92"/>
    <col min="5618" max="5618" width="11.36328125" style="92" customWidth="1"/>
    <col min="5619" max="5619" width="11.26953125" style="92" customWidth="1"/>
    <col min="5620" max="5621" width="15.26953125" style="92" customWidth="1"/>
    <col min="5622" max="5622" width="15.26953125" style="92" bestFit="1" customWidth="1"/>
    <col min="5623" max="5623" width="8.7265625" style="92" customWidth="1"/>
    <col min="5624" max="5624" width="12.36328125" style="92" customWidth="1"/>
    <col min="5625" max="5625" width="12.08984375" style="92" customWidth="1"/>
    <col min="5626" max="5626" width="13.08984375" style="92" customWidth="1"/>
    <col min="5627" max="5628" width="13.36328125" style="92" customWidth="1"/>
    <col min="5629" max="5629" width="15.26953125" style="92" bestFit="1" customWidth="1"/>
    <col min="5630" max="5873" width="8.7265625" style="92"/>
    <col min="5874" max="5874" width="11.36328125" style="92" customWidth="1"/>
    <col min="5875" max="5875" width="11.26953125" style="92" customWidth="1"/>
    <col min="5876" max="5877" width="15.26953125" style="92" customWidth="1"/>
    <col min="5878" max="5878" width="15.26953125" style="92" bestFit="1" customWidth="1"/>
    <col min="5879" max="5879" width="8.7265625" style="92" customWidth="1"/>
    <col min="5880" max="5880" width="12.36328125" style="92" customWidth="1"/>
    <col min="5881" max="5881" width="12.08984375" style="92" customWidth="1"/>
    <col min="5882" max="5882" width="13.08984375" style="92" customWidth="1"/>
    <col min="5883" max="5884" width="13.36328125" style="92" customWidth="1"/>
    <col min="5885" max="5885" width="15.26953125" style="92" bestFit="1" customWidth="1"/>
    <col min="5886" max="6129" width="8.7265625" style="92"/>
    <col min="6130" max="6130" width="11.36328125" style="92" customWidth="1"/>
    <col min="6131" max="6131" width="11.26953125" style="92" customWidth="1"/>
    <col min="6132" max="6133" width="15.26953125" style="92" customWidth="1"/>
    <col min="6134" max="6134" width="15.26953125" style="92" bestFit="1" customWidth="1"/>
    <col min="6135" max="6135" width="8.7265625" style="92" customWidth="1"/>
    <col min="6136" max="6136" width="12.36328125" style="92" customWidth="1"/>
    <col min="6137" max="6137" width="12.08984375" style="92" customWidth="1"/>
    <col min="6138" max="6138" width="13.08984375" style="92" customWidth="1"/>
    <col min="6139" max="6140" width="13.36328125" style="92" customWidth="1"/>
    <col min="6141" max="6141" width="15.26953125" style="92" bestFit="1" customWidth="1"/>
    <col min="6142" max="6385" width="8.7265625" style="92"/>
    <col min="6386" max="6386" width="11.36328125" style="92" customWidth="1"/>
    <col min="6387" max="6387" width="11.26953125" style="92" customWidth="1"/>
    <col min="6388" max="6389" width="15.26953125" style="92" customWidth="1"/>
    <col min="6390" max="6390" width="15.26953125" style="92" bestFit="1" customWidth="1"/>
    <col min="6391" max="6391" width="8.7265625" style="92" customWidth="1"/>
    <col min="6392" max="6392" width="12.36328125" style="92" customWidth="1"/>
    <col min="6393" max="6393" width="12.08984375" style="92" customWidth="1"/>
    <col min="6394" max="6394" width="13.08984375" style="92" customWidth="1"/>
    <col min="6395" max="6396" width="13.36328125" style="92" customWidth="1"/>
    <col min="6397" max="6397" width="15.26953125" style="92" bestFit="1" customWidth="1"/>
    <col min="6398" max="6641" width="8.7265625" style="92"/>
    <col min="6642" max="6642" width="11.36328125" style="92" customWidth="1"/>
    <col min="6643" max="6643" width="11.26953125" style="92" customWidth="1"/>
    <col min="6644" max="6645" width="15.26953125" style="92" customWidth="1"/>
    <col min="6646" max="6646" width="15.26953125" style="92" bestFit="1" customWidth="1"/>
    <col min="6647" max="6647" width="8.7265625" style="92" customWidth="1"/>
    <col min="6648" max="6648" width="12.36328125" style="92" customWidth="1"/>
    <col min="6649" max="6649" width="12.08984375" style="92" customWidth="1"/>
    <col min="6650" max="6650" width="13.08984375" style="92" customWidth="1"/>
    <col min="6651" max="6652" width="13.36328125" style="92" customWidth="1"/>
    <col min="6653" max="6653" width="15.26953125" style="92" bestFit="1" customWidth="1"/>
    <col min="6654" max="6897" width="8.7265625" style="92"/>
    <col min="6898" max="6898" width="11.36328125" style="92" customWidth="1"/>
    <col min="6899" max="6899" width="11.26953125" style="92" customWidth="1"/>
    <col min="6900" max="6901" width="15.26953125" style="92" customWidth="1"/>
    <col min="6902" max="6902" width="15.26953125" style="92" bestFit="1" customWidth="1"/>
    <col min="6903" max="6903" width="8.7265625" style="92" customWidth="1"/>
    <col min="6904" max="6904" width="12.36328125" style="92" customWidth="1"/>
    <col min="6905" max="6905" width="12.08984375" style="92" customWidth="1"/>
    <col min="6906" max="6906" width="13.08984375" style="92" customWidth="1"/>
    <col min="6907" max="6908" width="13.36328125" style="92" customWidth="1"/>
    <col min="6909" max="6909" width="15.26953125" style="92" bestFit="1" customWidth="1"/>
    <col min="6910" max="7153" width="8.7265625" style="92"/>
    <col min="7154" max="7154" width="11.36328125" style="92" customWidth="1"/>
    <col min="7155" max="7155" width="11.26953125" style="92" customWidth="1"/>
    <col min="7156" max="7157" width="15.26953125" style="92" customWidth="1"/>
    <col min="7158" max="7158" width="15.26953125" style="92" bestFit="1" customWidth="1"/>
    <col min="7159" max="7159" width="8.7265625" style="92" customWidth="1"/>
    <col min="7160" max="7160" width="12.36328125" style="92" customWidth="1"/>
    <col min="7161" max="7161" width="12.08984375" style="92" customWidth="1"/>
    <col min="7162" max="7162" width="13.08984375" style="92" customWidth="1"/>
    <col min="7163" max="7164" width="13.36328125" style="92" customWidth="1"/>
    <col min="7165" max="7165" width="15.26953125" style="92" bestFit="1" customWidth="1"/>
    <col min="7166" max="7409" width="8.7265625" style="92"/>
    <col min="7410" max="7410" width="11.36328125" style="92" customWidth="1"/>
    <col min="7411" max="7411" width="11.26953125" style="92" customWidth="1"/>
    <col min="7412" max="7413" width="15.26953125" style="92" customWidth="1"/>
    <col min="7414" max="7414" width="15.26953125" style="92" bestFit="1" customWidth="1"/>
    <col min="7415" max="7415" width="8.7265625" style="92" customWidth="1"/>
    <col min="7416" max="7416" width="12.36328125" style="92" customWidth="1"/>
    <col min="7417" max="7417" width="12.08984375" style="92" customWidth="1"/>
    <col min="7418" max="7418" width="13.08984375" style="92" customWidth="1"/>
    <col min="7419" max="7420" width="13.36328125" style="92" customWidth="1"/>
    <col min="7421" max="7421" width="15.26953125" style="92" bestFit="1" customWidth="1"/>
    <col min="7422" max="7665" width="8.7265625" style="92"/>
    <col min="7666" max="7666" width="11.36328125" style="92" customWidth="1"/>
    <col min="7667" max="7667" width="11.26953125" style="92" customWidth="1"/>
    <col min="7668" max="7669" width="15.26953125" style="92" customWidth="1"/>
    <col min="7670" max="7670" width="15.26953125" style="92" bestFit="1" customWidth="1"/>
    <col min="7671" max="7671" width="8.7265625" style="92" customWidth="1"/>
    <col min="7672" max="7672" width="12.36328125" style="92" customWidth="1"/>
    <col min="7673" max="7673" width="12.08984375" style="92" customWidth="1"/>
    <col min="7674" max="7674" width="13.08984375" style="92" customWidth="1"/>
    <col min="7675" max="7676" width="13.36328125" style="92" customWidth="1"/>
    <col min="7677" max="7677" width="15.26953125" style="92" bestFit="1" customWidth="1"/>
    <col min="7678" max="7921" width="8.7265625" style="92"/>
    <col min="7922" max="7922" width="11.36328125" style="92" customWidth="1"/>
    <col min="7923" max="7923" width="11.26953125" style="92" customWidth="1"/>
    <col min="7924" max="7925" width="15.26953125" style="92" customWidth="1"/>
    <col min="7926" max="7926" width="15.26953125" style="92" bestFit="1" customWidth="1"/>
    <col min="7927" max="7927" width="8.7265625" style="92" customWidth="1"/>
    <col min="7928" max="7928" width="12.36328125" style="92" customWidth="1"/>
    <col min="7929" max="7929" width="12.08984375" style="92" customWidth="1"/>
    <col min="7930" max="7930" width="13.08984375" style="92" customWidth="1"/>
    <col min="7931" max="7932" width="13.36328125" style="92" customWidth="1"/>
    <col min="7933" max="7933" width="15.26953125" style="92" bestFit="1" customWidth="1"/>
    <col min="7934" max="8177" width="8.7265625" style="92"/>
    <col min="8178" max="8178" width="11.36328125" style="92" customWidth="1"/>
    <col min="8179" max="8179" width="11.26953125" style="92" customWidth="1"/>
    <col min="8180" max="8181" width="15.26953125" style="92" customWidth="1"/>
    <col min="8182" max="8182" width="15.26953125" style="92" bestFit="1" customWidth="1"/>
    <col min="8183" max="8183" width="8.7265625" style="92" customWidth="1"/>
    <col min="8184" max="8184" width="12.36328125" style="92" customWidth="1"/>
    <col min="8185" max="8185" width="12.08984375" style="92" customWidth="1"/>
    <col min="8186" max="8186" width="13.08984375" style="92" customWidth="1"/>
    <col min="8187" max="8188" width="13.36328125" style="92" customWidth="1"/>
    <col min="8189" max="8189" width="15.26953125" style="92" bestFit="1" customWidth="1"/>
    <col min="8190" max="8433" width="8.7265625" style="92"/>
    <col min="8434" max="8434" width="11.36328125" style="92" customWidth="1"/>
    <col min="8435" max="8435" width="11.26953125" style="92" customWidth="1"/>
    <col min="8436" max="8437" width="15.26953125" style="92" customWidth="1"/>
    <col min="8438" max="8438" width="15.26953125" style="92" bestFit="1" customWidth="1"/>
    <col min="8439" max="8439" width="8.7265625" style="92" customWidth="1"/>
    <col min="8440" max="8440" width="12.36328125" style="92" customWidth="1"/>
    <col min="8441" max="8441" width="12.08984375" style="92" customWidth="1"/>
    <col min="8442" max="8442" width="13.08984375" style="92" customWidth="1"/>
    <col min="8443" max="8444" width="13.36328125" style="92" customWidth="1"/>
    <col min="8445" max="8445" width="15.26953125" style="92" bestFit="1" customWidth="1"/>
    <col min="8446" max="8689" width="8.7265625" style="92"/>
    <col min="8690" max="8690" width="11.36328125" style="92" customWidth="1"/>
    <col min="8691" max="8691" width="11.26953125" style="92" customWidth="1"/>
    <col min="8692" max="8693" width="15.26953125" style="92" customWidth="1"/>
    <col min="8694" max="8694" width="15.26953125" style="92" bestFit="1" customWidth="1"/>
    <col min="8695" max="8695" width="8.7265625" style="92" customWidth="1"/>
    <col min="8696" max="8696" width="12.36328125" style="92" customWidth="1"/>
    <col min="8697" max="8697" width="12.08984375" style="92" customWidth="1"/>
    <col min="8698" max="8698" width="13.08984375" style="92" customWidth="1"/>
    <col min="8699" max="8700" width="13.36328125" style="92" customWidth="1"/>
    <col min="8701" max="8701" width="15.26953125" style="92" bestFit="1" customWidth="1"/>
    <col min="8702" max="8945" width="8.7265625" style="92"/>
    <col min="8946" max="8946" width="11.36328125" style="92" customWidth="1"/>
    <col min="8947" max="8947" width="11.26953125" style="92" customWidth="1"/>
    <col min="8948" max="8949" width="15.26953125" style="92" customWidth="1"/>
    <col min="8950" max="8950" width="15.26953125" style="92" bestFit="1" customWidth="1"/>
    <col min="8951" max="8951" width="8.7265625" style="92" customWidth="1"/>
    <col min="8952" max="8952" width="12.36328125" style="92" customWidth="1"/>
    <col min="8953" max="8953" width="12.08984375" style="92" customWidth="1"/>
    <col min="8954" max="8954" width="13.08984375" style="92" customWidth="1"/>
    <col min="8955" max="8956" width="13.36328125" style="92" customWidth="1"/>
    <col min="8957" max="8957" width="15.26953125" style="92" bestFit="1" customWidth="1"/>
    <col min="8958" max="9201" width="8.7265625" style="92"/>
    <col min="9202" max="9202" width="11.36328125" style="92" customWidth="1"/>
    <col min="9203" max="9203" width="11.26953125" style="92" customWidth="1"/>
    <col min="9204" max="9205" width="15.26953125" style="92" customWidth="1"/>
    <col min="9206" max="9206" width="15.26953125" style="92" bestFit="1" customWidth="1"/>
    <col min="9207" max="9207" width="8.7265625" style="92" customWidth="1"/>
    <col min="9208" max="9208" width="12.36328125" style="92" customWidth="1"/>
    <col min="9209" max="9209" width="12.08984375" style="92" customWidth="1"/>
    <col min="9210" max="9210" width="13.08984375" style="92" customWidth="1"/>
    <col min="9211" max="9212" width="13.36328125" style="92" customWidth="1"/>
    <col min="9213" max="9213" width="15.26953125" style="92" bestFit="1" customWidth="1"/>
    <col min="9214" max="9457" width="8.7265625" style="92"/>
    <col min="9458" max="9458" width="11.36328125" style="92" customWidth="1"/>
    <col min="9459" max="9459" width="11.26953125" style="92" customWidth="1"/>
    <col min="9460" max="9461" width="15.26953125" style="92" customWidth="1"/>
    <col min="9462" max="9462" width="15.26953125" style="92" bestFit="1" customWidth="1"/>
    <col min="9463" max="9463" width="8.7265625" style="92" customWidth="1"/>
    <col min="9464" max="9464" width="12.36328125" style="92" customWidth="1"/>
    <col min="9465" max="9465" width="12.08984375" style="92" customWidth="1"/>
    <col min="9466" max="9466" width="13.08984375" style="92" customWidth="1"/>
    <col min="9467" max="9468" width="13.36328125" style="92" customWidth="1"/>
    <col min="9469" max="9469" width="15.26953125" style="92" bestFit="1" customWidth="1"/>
    <col min="9470" max="9713" width="8.7265625" style="92"/>
    <col min="9714" max="9714" width="11.36328125" style="92" customWidth="1"/>
    <col min="9715" max="9715" width="11.26953125" style="92" customWidth="1"/>
    <col min="9716" max="9717" width="15.26953125" style="92" customWidth="1"/>
    <col min="9718" max="9718" width="15.26953125" style="92" bestFit="1" customWidth="1"/>
    <col min="9719" max="9719" width="8.7265625" style="92" customWidth="1"/>
    <col min="9720" max="9720" width="12.36328125" style="92" customWidth="1"/>
    <col min="9721" max="9721" width="12.08984375" style="92" customWidth="1"/>
    <col min="9722" max="9722" width="13.08984375" style="92" customWidth="1"/>
    <col min="9723" max="9724" width="13.36328125" style="92" customWidth="1"/>
    <col min="9725" max="9725" width="15.26953125" style="92" bestFit="1" customWidth="1"/>
    <col min="9726" max="9969" width="8.7265625" style="92"/>
    <col min="9970" max="9970" width="11.36328125" style="92" customWidth="1"/>
    <col min="9971" max="9971" width="11.26953125" style="92" customWidth="1"/>
    <col min="9972" max="9973" width="15.26953125" style="92" customWidth="1"/>
    <col min="9974" max="9974" width="15.26953125" style="92" bestFit="1" customWidth="1"/>
    <col min="9975" max="9975" width="8.7265625" style="92" customWidth="1"/>
    <col min="9976" max="9976" width="12.36328125" style="92" customWidth="1"/>
    <col min="9977" max="9977" width="12.08984375" style="92" customWidth="1"/>
    <col min="9978" max="9978" width="13.08984375" style="92" customWidth="1"/>
    <col min="9979" max="9980" width="13.36328125" style="92" customWidth="1"/>
    <col min="9981" max="9981" width="15.26953125" style="92" bestFit="1" customWidth="1"/>
    <col min="9982" max="10225" width="8.7265625" style="92"/>
    <col min="10226" max="10226" width="11.36328125" style="92" customWidth="1"/>
    <col min="10227" max="10227" width="11.26953125" style="92" customWidth="1"/>
    <col min="10228" max="10229" width="15.26953125" style="92" customWidth="1"/>
    <col min="10230" max="10230" width="15.26953125" style="92" bestFit="1" customWidth="1"/>
    <col min="10231" max="10231" width="8.7265625" style="92" customWidth="1"/>
    <col min="10232" max="10232" width="12.36328125" style="92" customWidth="1"/>
    <col min="10233" max="10233" width="12.08984375" style="92" customWidth="1"/>
    <col min="10234" max="10234" width="13.08984375" style="92" customWidth="1"/>
    <col min="10235" max="10236" width="13.36328125" style="92" customWidth="1"/>
    <col min="10237" max="10237" width="15.26953125" style="92" bestFit="1" customWidth="1"/>
    <col min="10238" max="10481" width="8.7265625" style="92"/>
    <col min="10482" max="10482" width="11.36328125" style="92" customWidth="1"/>
    <col min="10483" max="10483" width="11.26953125" style="92" customWidth="1"/>
    <col min="10484" max="10485" width="15.26953125" style="92" customWidth="1"/>
    <col min="10486" max="10486" width="15.26953125" style="92" bestFit="1" customWidth="1"/>
    <col min="10487" max="10487" width="8.7265625" style="92" customWidth="1"/>
    <col min="10488" max="10488" width="12.36328125" style="92" customWidth="1"/>
    <col min="10489" max="10489" width="12.08984375" style="92" customWidth="1"/>
    <col min="10490" max="10490" width="13.08984375" style="92" customWidth="1"/>
    <col min="10491" max="10492" width="13.36328125" style="92" customWidth="1"/>
    <col min="10493" max="10493" width="15.26953125" style="92" bestFit="1" customWidth="1"/>
    <col min="10494" max="10737" width="8.7265625" style="92"/>
    <col min="10738" max="10738" width="11.36328125" style="92" customWidth="1"/>
    <col min="10739" max="10739" width="11.26953125" style="92" customWidth="1"/>
    <col min="10740" max="10741" width="15.26953125" style="92" customWidth="1"/>
    <col min="10742" max="10742" width="15.26953125" style="92" bestFit="1" customWidth="1"/>
    <col min="10743" max="10743" width="8.7265625" style="92" customWidth="1"/>
    <col min="10744" max="10744" width="12.36328125" style="92" customWidth="1"/>
    <col min="10745" max="10745" width="12.08984375" style="92" customWidth="1"/>
    <col min="10746" max="10746" width="13.08984375" style="92" customWidth="1"/>
    <col min="10747" max="10748" width="13.36328125" style="92" customWidth="1"/>
    <col min="10749" max="10749" width="15.26953125" style="92" bestFit="1" customWidth="1"/>
    <col min="10750" max="10993" width="8.7265625" style="92"/>
    <col min="10994" max="10994" width="11.36328125" style="92" customWidth="1"/>
    <col min="10995" max="10995" width="11.26953125" style="92" customWidth="1"/>
    <col min="10996" max="10997" width="15.26953125" style="92" customWidth="1"/>
    <col min="10998" max="10998" width="15.26953125" style="92" bestFit="1" customWidth="1"/>
    <col min="10999" max="10999" width="8.7265625" style="92" customWidth="1"/>
    <col min="11000" max="11000" width="12.36328125" style="92" customWidth="1"/>
    <col min="11001" max="11001" width="12.08984375" style="92" customWidth="1"/>
    <col min="11002" max="11002" width="13.08984375" style="92" customWidth="1"/>
    <col min="11003" max="11004" width="13.36328125" style="92" customWidth="1"/>
    <col min="11005" max="11005" width="15.26953125" style="92" bestFit="1" customWidth="1"/>
    <col min="11006" max="11249" width="8.7265625" style="92"/>
    <col min="11250" max="11250" width="11.36328125" style="92" customWidth="1"/>
    <col min="11251" max="11251" width="11.26953125" style="92" customWidth="1"/>
    <col min="11252" max="11253" width="15.26953125" style="92" customWidth="1"/>
    <col min="11254" max="11254" width="15.26953125" style="92" bestFit="1" customWidth="1"/>
    <col min="11255" max="11255" width="8.7265625" style="92" customWidth="1"/>
    <col min="11256" max="11256" width="12.36328125" style="92" customWidth="1"/>
    <col min="11257" max="11257" width="12.08984375" style="92" customWidth="1"/>
    <col min="11258" max="11258" width="13.08984375" style="92" customWidth="1"/>
    <col min="11259" max="11260" width="13.36328125" style="92" customWidth="1"/>
    <col min="11261" max="11261" width="15.26953125" style="92" bestFit="1" customWidth="1"/>
    <col min="11262" max="11505" width="8.7265625" style="92"/>
    <col min="11506" max="11506" width="11.36328125" style="92" customWidth="1"/>
    <col min="11507" max="11507" width="11.26953125" style="92" customWidth="1"/>
    <col min="11508" max="11509" width="15.26953125" style="92" customWidth="1"/>
    <col min="11510" max="11510" width="15.26953125" style="92" bestFit="1" customWidth="1"/>
    <col min="11511" max="11511" width="8.7265625" style="92" customWidth="1"/>
    <col min="11512" max="11512" width="12.36328125" style="92" customWidth="1"/>
    <col min="11513" max="11513" width="12.08984375" style="92" customWidth="1"/>
    <col min="11514" max="11514" width="13.08984375" style="92" customWidth="1"/>
    <col min="11515" max="11516" width="13.36328125" style="92" customWidth="1"/>
    <col min="11517" max="11517" width="15.26953125" style="92" bestFit="1" customWidth="1"/>
    <col min="11518" max="11761" width="8.7265625" style="92"/>
    <col min="11762" max="11762" width="11.36328125" style="92" customWidth="1"/>
    <col min="11763" max="11763" width="11.26953125" style="92" customWidth="1"/>
    <col min="11764" max="11765" width="15.26953125" style="92" customWidth="1"/>
    <col min="11766" max="11766" width="15.26953125" style="92" bestFit="1" customWidth="1"/>
    <col min="11767" max="11767" width="8.7265625" style="92" customWidth="1"/>
    <col min="11768" max="11768" width="12.36328125" style="92" customWidth="1"/>
    <col min="11769" max="11769" width="12.08984375" style="92" customWidth="1"/>
    <col min="11770" max="11770" width="13.08984375" style="92" customWidth="1"/>
    <col min="11771" max="11772" width="13.36328125" style="92" customWidth="1"/>
    <col min="11773" max="11773" width="15.26953125" style="92" bestFit="1" customWidth="1"/>
    <col min="11774" max="12017" width="8.7265625" style="92"/>
    <col min="12018" max="12018" width="11.36328125" style="92" customWidth="1"/>
    <col min="12019" max="12019" width="11.26953125" style="92" customWidth="1"/>
    <col min="12020" max="12021" width="15.26953125" style="92" customWidth="1"/>
    <col min="12022" max="12022" width="15.26953125" style="92" bestFit="1" customWidth="1"/>
    <col min="12023" max="12023" width="8.7265625" style="92" customWidth="1"/>
    <col min="12024" max="12024" width="12.36328125" style="92" customWidth="1"/>
    <col min="12025" max="12025" width="12.08984375" style="92" customWidth="1"/>
    <col min="12026" max="12026" width="13.08984375" style="92" customWidth="1"/>
    <col min="12027" max="12028" width="13.36328125" style="92" customWidth="1"/>
    <col min="12029" max="12029" width="15.26953125" style="92" bestFit="1" customWidth="1"/>
    <col min="12030" max="12273" width="8.7265625" style="92"/>
    <col min="12274" max="12274" width="11.36328125" style="92" customWidth="1"/>
    <col min="12275" max="12275" width="11.26953125" style="92" customWidth="1"/>
    <col min="12276" max="12277" width="15.26953125" style="92" customWidth="1"/>
    <col min="12278" max="12278" width="15.26953125" style="92" bestFit="1" customWidth="1"/>
    <col min="12279" max="12279" width="8.7265625" style="92" customWidth="1"/>
    <col min="12280" max="12280" width="12.36328125" style="92" customWidth="1"/>
    <col min="12281" max="12281" width="12.08984375" style="92" customWidth="1"/>
    <col min="12282" max="12282" width="13.08984375" style="92" customWidth="1"/>
    <col min="12283" max="12284" width="13.36328125" style="92" customWidth="1"/>
    <col min="12285" max="12285" width="15.26953125" style="92" bestFit="1" customWidth="1"/>
    <col min="12286" max="12529" width="8.7265625" style="92"/>
    <col min="12530" max="12530" width="11.36328125" style="92" customWidth="1"/>
    <col min="12531" max="12531" width="11.26953125" style="92" customWidth="1"/>
    <col min="12532" max="12533" width="15.26953125" style="92" customWidth="1"/>
    <col min="12534" max="12534" width="15.26953125" style="92" bestFit="1" customWidth="1"/>
    <col min="12535" max="12535" width="8.7265625" style="92" customWidth="1"/>
    <col min="12536" max="12536" width="12.36328125" style="92" customWidth="1"/>
    <col min="12537" max="12537" width="12.08984375" style="92" customWidth="1"/>
    <col min="12538" max="12538" width="13.08984375" style="92" customWidth="1"/>
    <col min="12539" max="12540" width="13.36328125" style="92" customWidth="1"/>
    <col min="12541" max="12541" width="15.26953125" style="92" bestFit="1" customWidth="1"/>
    <col min="12542" max="12785" width="8.7265625" style="92"/>
    <col min="12786" max="12786" width="11.36328125" style="92" customWidth="1"/>
    <col min="12787" max="12787" width="11.26953125" style="92" customWidth="1"/>
    <col min="12788" max="12789" width="15.26953125" style="92" customWidth="1"/>
    <col min="12790" max="12790" width="15.26953125" style="92" bestFit="1" customWidth="1"/>
    <col min="12791" max="12791" width="8.7265625" style="92" customWidth="1"/>
    <col min="12792" max="12792" width="12.36328125" style="92" customWidth="1"/>
    <col min="12793" max="12793" width="12.08984375" style="92" customWidth="1"/>
    <col min="12794" max="12794" width="13.08984375" style="92" customWidth="1"/>
    <col min="12795" max="12796" width="13.36328125" style="92" customWidth="1"/>
    <col min="12797" max="12797" width="15.26953125" style="92" bestFit="1" customWidth="1"/>
    <col min="12798" max="13041" width="8.7265625" style="92"/>
    <col min="13042" max="13042" width="11.36328125" style="92" customWidth="1"/>
    <col min="13043" max="13043" width="11.26953125" style="92" customWidth="1"/>
    <col min="13044" max="13045" width="15.26953125" style="92" customWidth="1"/>
    <col min="13046" max="13046" width="15.26953125" style="92" bestFit="1" customWidth="1"/>
    <col min="13047" max="13047" width="8.7265625" style="92" customWidth="1"/>
    <col min="13048" max="13048" width="12.36328125" style="92" customWidth="1"/>
    <col min="13049" max="13049" width="12.08984375" style="92" customWidth="1"/>
    <col min="13050" max="13050" width="13.08984375" style="92" customWidth="1"/>
    <col min="13051" max="13052" width="13.36328125" style="92" customWidth="1"/>
    <col min="13053" max="13053" width="15.26953125" style="92" bestFit="1" customWidth="1"/>
    <col min="13054" max="13297" width="8.7265625" style="92"/>
    <col min="13298" max="13298" width="11.36328125" style="92" customWidth="1"/>
    <col min="13299" max="13299" width="11.26953125" style="92" customWidth="1"/>
    <col min="13300" max="13301" width="15.26953125" style="92" customWidth="1"/>
    <col min="13302" max="13302" width="15.26953125" style="92" bestFit="1" customWidth="1"/>
    <col min="13303" max="13303" width="8.7265625" style="92" customWidth="1"/>
    <col min="13304" max="13304" width="12.36328125" style="92" customWidth="1"/>
    <col min="13305" max="13305" width="12.08984375" style="92" customWidth="1"/>
    <col min="13306" max="13306" width="13.08984375" style="92" customWidth="1"/>
    <col min="13307" max="13308" width="13.36328125" style="92" customWidth="1"/>
    <col min="13309" max="13309" width="15.26953125" style="92" bestFit="1" customWidth="1"/>
    <col min="13310" max="13553" width="8.7265625" style="92"/>
    <col min="13554" max="13554" width="11.36328125" style="92" customWidth="1"/>
    <col min="13555" max="13555" width="11.26953125" style="92" customWidth="1"/>
    <col min="13556" max="13557" width="15.26953125" style="92" customWidth="1"/>
    <col min="13558" max="13558" width="15.26953125" style="92" bestFit="1" customWidth="1"/>
    <col min="13559" max="13559" width="8.7265625" style="92" customWidth="1"/>
    <col min="13560" max="13560" width="12.36328125" style="92" customWidth="1"/>
    <col min="13561" max="13561" width="12.08984375" style="92" customWidth="1"/>
    <col min="13562" max="13562" width="13.08984375" style="92" customWidth="1"/>
    <col min="13563" max="13564" width="13.36328125" style="92" customWidth="1"/>
    <col min="13565" max="13565" width="15.26953125" style="92" bestFit="1" customWidth="1"/>
    <col min="13566" max="13809" width="8.7265625" style="92"/>
    <col min="13810" max="13810" width="11.36328125" style="92" customWidth="1"/>
    <col min="13811" max="13811" width="11.26953125" style="92" customWidth="1"/>
    <col min="13812" max="13813" width="15.26953125" style="92" customWidth="1"/>
    <col min="13814" max="13814" width="15.26953125" style="92" bestFit="1" customWidth="1"/>
    <col min="13815" max="13815" width="8.7265625" style="92" customWidth="1"/>
    <col min="13816" max="13816" width="12.36328125" style="92" customWidth="1"/>
    <col min="13817" max="13817" width="12.08984375" style="92" customWidth="1"/>
    <col min="13818" max="13818" width="13.08984375" style="92" customWidth="1"/>
    <col min="13819" max="13820" width="13.36328125" style="92" customWidth="1"/>
    <col min="13821" max="13821" width="15.26953125" style="92" bestFit="1" customWidth="1"/>
    <col min="13822" max="14065" width="8.7265625" style="92"/>
    <col min="14066" max="14066" width="11.36328125" style="92" customWidth="1"/>
    <col min="14067" max="14067" width="11.26953125" style="92" customWidth="1"/>
    <col min="14068" max="14069" width="15.26953125" style="92" customWidth="1"/>
    <col min="14070" max="14070" width="15.26953125" style="92" bestFit="1" customWidth="1"/>
    <col min="14071" max="14071" width="8.7265625" style="92" customWidth="1"/>
    <col min="14072" max="14072" width="12.36328125" style="92" customWidth="1"/>
    <col min="14073" max="14073" width="12.08984375" style="92" customWidth="1"/>
    <col min="14074" max="14074" width="13.08984375" style="92" customWidth="1"/>
    <col min="14075" max="14076" width="13.36328125" style="92" customWidth="1"/>
    <col min="14077" max="14077" width="15.26953125" style="92" bestFit="1" customWidth="1"/>
    <col min="14078" max="14321" width="8.7265625" style="92"/>
    <col min="14322" max="14322" width="11.36328125" style="92" customWidth="1"/>
    <col min="14323" max="14323" width="11.26953125" style="92" customWidth="1"/>
    <col min="14324" max="14325" width="15.26953125" style="92" customWidth="1"/>
    <col min="14326" max="14326" width="15.26953125" style="92" bestFit="1" customWidth="1"/>
    <col min="14327" max="14327" width="8.7265625" style="92" customWidth="1"/>
    <col min="14328" max="14328" width="12.36328125" style="92" customWidth="1"/>
    <col min="14329" max="14329" width="12.08984375" style="92" customWidth="1"/>
    <col min="14330" max="14330" width="13.08984375" style="92" customWidth="1"/>
    <col min="14331" max="14332" width="13.36328125" style="92" customWidth="1"/>
    <col min="14333" max="14333" width="15.26953125" style="92" bestFit="1" customWidth="1"/>
    <col min="14334" max="14577" width="8.7265625" style="92"/>
    <col min="14578" max="14578" width="11.36328125" style="92" customWidth="1"/>
    <col min="14579" max="14579" width="11.26953125" style="92" customWidth="1"/>
    <col min="14580" max="14581" width="15.26953125" style="92" customWidth="1"/>
    <col min="14582" max="14582" width="15.26953125" style="92" bestFit="1" customWidth="1"/>
    <col min="14583" max="14583" width="8.7265625" style="92" customWidth="1"/>
    <col min="14584" max="14584" width="12.36328125" style="92" customWidth="1"/>
    <col min="14585" max="14585" width="12.08984375" style="92" customWidth="1"/>
    <col min="14586" max="14586" width="13.08984375" style="92" customWidth="1"/>
    <col min="14587" max="14588" width="13.36328125" style="92" customWidth="1"/>
    <col min="14589" max="14589" width="15.26953125" style="92" bestFit="1" customWidth="1"/>
    <col min="14590" max="14833" width="8.7265625" style="92"/>
    <col min="14834" max="14834" width="11.36328125" style="92" customWidth="1"/>
    <col min="14835" max="14835" width="11.26953125" style="92" customWidth="1"/>
    <col min="14836" max="14837" width="15.26953125" style="92" customWidth="1"/>
    <col min="14838" max="14838" width="15.26953125" style="92" bestFit="1" customWidth="1"/>
    <col min="14839" max="14839" width="8.7265625" style="92" customWidth="1"/>
    <col min="14840" max="14840" width="12.36328125" style="92" customWidth="1"/>
    <col min="14841" max="14841" width="12.08984375" style="92" customWidth="1"/>
    <col min="14842" max="14842" width="13.08984375" style="92" customWidth="1"/>
    <col min="14843" max="14844" width="13.36328125" style="92" customWidth="1"/>
    <col min="14845" max="14845" width="15.26953125" style="92" bestFit="1" customWidth="1"/>
    <col min="14846" max="15089" width="8.7265625" style="92"/>
    <col min="15090" max="15090" width="11.36328125" style="92" customWidth="1"/>
    <col min="15091" max="15091" width="11.26953125" style="92" customWidth="1"/>
    <col min="15092" max="15093" width="15.26953125" style="92" customWidth="1"/>
    <col min="15094" max="15094" width="15.26953125" style="92" bestFit="1" customWidth="1"/>
    <col min="15095" max="15095" width="8.7265625" style="92" customWidth="1"/>
    <col min="15096" max="15096" width="12.36328125" style="92" customWidth="1"/>
    <col min="15097" max="15097" width="12.08984375" style="92" customWidth="1"/>
    <col min="15098" max="15098" width="13.08984375" style="92" customWidth="1"/>
    <col min="15099" max="15100" width="13.36328125" style="92" customWidth="1"/>
    <col min="15101" max="15101" width="15.26953125" style="92" bestFit="1" customWidth="1"/>
    <col min="15102" max="15345" width="8.7265625" style="92"/>
    <col min="15346" max="15346" width="11.36328125" style="92" customWidth="1"/>
    <col min="15347" max="15347" width="11.26953125" style="92" customWidth="1"/>
    <col min="15348" max="15349" width="15.26953125" style="92" customWidth="1"/>
    <col min="15350" max="15350" width="15.26953125" style="92" bestFit="1" customWidth="1"/>
    <col min="15351" max="15351" width="8.7265625" style="92" customWidth="1"/>
    <col min="15352" max="15352" width="12.36328125" style="92" customWidth="1"/>
    <col min="15353" max="15353" width="12.08984375" style="92" customWidth="1"/>
    <col min="15354" max="15354" width="13.08984375" style="92" customWidth="1"/>
    <col min="15355" max="15356" width="13.36328125" style="92" customWidth="1"/>
    <col min="15357" max="15357" width="15.26953125" style="92" bestFit="1" customWidth="1"/>
    <col min="15358" max="15601" width="8.7265625" style="92"/>
    <col min="15602" max="15602" width="11.36328125" style="92" customWidth="1"/>
    <col min="15603" max="15603" width="11.26953125" style="92" customWidth="1"/>
    <col min="15604" max="15605" width="15.26953125" style="92" customWidth="1"/>
    <col min="15606" max="15606" width="15.26953125" style="92" bestFit="1" customWidth="1"/>
    <col min="15607" max="15607" width="8.7265625" style="92" customWidth="1"/>
    <col min="15608" max="15608" width="12.36328125" style="92" customWidth="1"/>
    <col min="15609" max="15609" width="12.08984375" style="92" customWidth="1"/>
    <col min="15610" max="15610" width="13.08984375" style="92" customWidth="1"/>
    <col min="15611" max="15612" width="13.36328125" style="92" customWidth="1"/>
    <col min="15613" max="15613" width="15.26953125" style="92" bestFit="1" customWidth="1"/>
    <col min="15614" max="15857" width="8.7265625" style="92"/>
    <col min="15858" max="15858" width="11.36328125" style="92" customWidth="1"/>
    <col min="15859" max="15859" width="11.26953125" style="92" customWidth="1"/>
    <col min="15860" max="15861" width="15.26953125" style="92" customWidth="1"/>
    <col min="15862" max="15862" width="15.26953125" style="92" bestFit="1" customWidth="1"/>
    <col min="15863" max="15863" width="8.7265625" style="92" customWidth="1"/>
    <col min="15864" max="15864" width="12.36328125" style="92" customWidth="1"/>
    <col min="15865" max="15865" width="12.08984375" style="92" customWidth="1"/>
    <col min="15866" max="15866" width="13.08984375" style="92" customWidth="1"/>
    <col min="15867" max="15868" width="13.36328125" style="92" customWidth="1"/>
    <col min="15869" max="15869" width="15.26953125" style="92" bestFit="1" customWidth="1"/>
    <col min="15870" max="16113" width="8.7265625" style="92"/>
    <col min="16114" max="16114" width="11.36328125" style="92" customWidth="1"/>
    <col min="16115" max="16115" width="11.26953125" style="92" customWidth="1"/>
    <col min="16116" max="16117" width="15.26953125" style="92" customWidth="1"/>
    <col min="16118" max="16118" width="15.26953125" style="92" bestFit="1" customWidth="1"/>
    <col min="16119" max="16119" width="8.7265625" style="92" customWidth="1"/>
    <col min="16120" max="16120" width="12.36328125" style="92" customWidth="1"/>
    <col min="16121" max="16121" width="12.08984375" style="92" customWidth="1"/>
    <col min="16122" max="16122" width="13.08984375" style="92" customWidth="1"/>
    <col min="16123" max="16124" width="13.36328125" style="92" customWidth="1"/>
    <col min="16125" max="16125" width="15.26953125" style="92" bestFit="1" customWidth="1"/>
    <col min="16126" max="16384" width="8.7265625" style="92"/>
  </cols>
  <sheetData>
    <row r="1" spans="1:8">
      <c r="A1" s="152"/>
    </row>
    <row r="2" spans="1:8" ht="15">
      <c r="A2" s="139" t="s">
        <v>422</v>
      </c>
    </row>
    <row r="3" spans="1:8">
      <c r="A3" s="152" t="s">
        <v>421</v>
      </c>
    </row>
    <row r="4" spans="1:8" ht="24" customHeight="1">
      <c r="A4" s="418" t="s">
        <v>123</v>
      </c>
      <c r="B4" s="416" t="s">
        <v>0</v>
      </c>
      <c r="C4" s="412" t="s">
        <v>190</v>
      </c>
      <c r="D4" s="408" t="s">
        <v>156</v>
      </c>
      <c r="E4" s="408" t="s">
        <v>157</v>
      </c>
      <c r="F4" s="408" t="s">
        <v>158</v>
      </c>
      <c r="G4" s="410" t="s">
        <v>180</v>
      </c>
      <c r="H4" s="414" t="s">
        <v>219</v>
      </c>
    </row>
    <row r="5" spans="1:8" s="93" customFormat="1" ht="32.5" customHeight="1">
      <c r="A5" s="418"/>
      <c r="B5" s="417"/>
      <c r="C5" s="413"/>
      <c r="D5" s="409"/>
      <c r="E5" s="409"/>
      <c r="F5" s="409"/>
      <c r="G5" s="411"/>
      <c r="H5" s="415"/>
    </row>
    <row r="6" spans="1:8" ht="14" customHeight="1">
      <c r="A6" s="94">
        <v>1</v>
      </c>
      <c r="B6" s="95" t="s">
        <v>1</v>
      </c>
      <c r="C6" s="146">
        <v>533694</v>
      </c>
      <c r="D6" s="95">
        <v>7836608.54</v>
      </c>
      <c r="E6" s="154">
        <v>9333579.5</v>
      </c>
      <c r="F6" s="95">
        <v>7039989.4800000004</v>
      </c>
      <c r="G6" s="95">
        <f>ROUND(D6+E6+F6,2)</f>
        <v>24210177.52</v>
      </c>
      <c r="H6" s="148">
        <f>G6/C6</f>
        <v>45.363405846796105</v>
      </c>
    </row>
    <row r="7" spans="1:8" ht="14" customHeight="1">
      <c r="A7" s="94">
        <v>2</v>
      </c>
      <c r="B7" s="95" t="s">
        <v>2</v>
      </c>
      <c r="C7" s="146">
        <v>325933</v>
      </c>
      <c r="D7" s="95">
        <v>7648880.3499999996</v>
      </c>
      <c r="E7" s="154">
        <v>6511084.8700000001</v>
      </c>
      <c r="F7" s="95">
        <v>4445566.8800000008</v>
      </c>
      <c r="G7" s="95">
        <f t="shared" ref="G7:G12" si="0">ROUND(D7+E7+F7,2)</f>
        <v>18605532.100000001</v>
      </c>
      <c r="H7" s="148">
        <f t="shared" ref="H7:H13" si="1">G7/C7</f>
        <v>57.08391632636156</v>
      </c>
    </row>
    <row r="8" spans="1:8" ht="15.5">
      <c r="A8" s="94">
        <v>3</v>
      </c>
      <c r="B8" s="95" t="s">
        <v>3</v>
      </c>
      <c r="C8" s="147">
        <v>503135</v>
      </c>
      <c r="D8" s="95">
        <v>8069355.7000000002</v>
      </c>
      <c r="E8" s="154">
        <v>10771514.720000001</v>
      </c>
      <c r="F8" s="95">
        <v>8780422.5500000007</v>
      </c>
      <c r="G8" s="95">
        <f t="shared" si="0"/>
        <v>27621292.969999999</v>
      </c>
      <c r="H8" s="148">
        <f t="shared" si="1"/>
        <v>54.898373140409632</v>
      </c>
    </row>
    <row r="9" spans="1:8" ht="15.5">
      <c r="A9" s="94">
        <v>4</v>
      </c>
      <c r="B9" s="95" t="s">
        <v>4</v>
      </c>
      <c r="C9" s="147">
        <v>849486</v>
      </c>
      <c r="D9" s="95">
        <v>17831686.550000001</v>
      </c>
      <c r="E9" s="154">
        <v>16969976.789999999</v>
      </c>
      <c r="F9" s="95">
        <v>15779111.889999999</v>
      </c>
      <c r="G9" s="95">
        <f t="shared" si="0"/>
        <v>50580775.229999997</v>
      </c>
      <c r="H9" s="148">
        <f t="shared" si="1"/>
        <v>59.542800269810208</v>
      </c>
    </row>
    <row r="10" spans="1:8" ht="15.5">
      <c r="A10" s="94">
        <v>5</v>
      </c>
      <c r="B10" s="95" t="s">
        <v>5</v>
      </c>
      <c r="C10" s="147">
        <v>377230</v>
      </c>
      <c r="D10" s="95">
        <v>7000811.4400000004</v>
      </c>
      <c r="E10" s="154">
        <v>5516822.6100000003</v>
      </c>
      <c r="F10" s="95">
        <v>5599585.8499999996</v>
      </c>
      <c r="G10" s="95">
        <f t="shared" si="0"/>
        <v>18117219.899999999</v>
      </c>
      <c r="H10" s="148">
        <f t="shared" si="1"/>
        <v>48.026985923707016</v>
      </c>
    </row>
    <row r="11" spans="1:8" ht="15.5">
      <c r="A11" s="94">
        <v>6</v>
      </c>
      <c r="B11" s="95" t="s">
        <v>6</v>
      </c>
      <c r="C11" s="147">
        <v>381258</v>
      </c>
      <c r="D11" s="95">
        <v>7247695.4500000002</v>
      </c>
      <c r="E11" s="154">
        <v>7070323.2400000002</v>
      </c>
      <c r="F11" s="95">
        <v>6064542.8100000005</v>
      </c>
      <c r="G11" s="95">
        <f t="shared" si="0"/>
        <v>20382561.5</v>
      </c>
      <c r="H11" s="148">
        <f t="shared" si="1"/>
        <v>53.461334581831728</v>
      </c>
    </row>
    <row r="12" spans="1:8" ht="15.5">
      <c r="A12" s="94">
        <v>7</v>
      </c>
      <c r="B12" s="95" t="s">
        <v>7</v>
      </c>
      <c r="C12" s="147">
        <v>1156987</v>
      </c>
      <c r="D12" s="95">
        <v>21994264.800000001</v>
      </c>
      <c r="E12" s="154">
        <v>21456001.099999998</v>
      </c>
      <c r="F12" s="95">
        <v>18830182.960000001</v>
      </c>
      <c r="G12" s="95">
        <f t="shared" si="0"/>
        <v>62280448.859999999</v>
      </c>
      <c r="H12" s="148">
        <f t="shared" si="1"/>
        <v>53.829860542944736</v>
      </c>
    </row>
    <row r="13" spans="1:8">
      <c r="A13" s="419" t="s">
        <v>8</v>
      </c>
      <c r="B13" s="420"/>
      <c r="C13" s="144">
        <v>4127723</v>
      </c>
      <c r="D13" s="96">
        <v>77629302.829999998</v>
      </c>
      <c r="E13" s="150">
        <v>77629302.829999998</v>
      </c>
      <c r="F13" s="96">
        <v>66539402.420000009</v>
      </c>
      <c r="G13" s="96">
        <f t="shared" ref="G13" si="2">SUM(G6:G12)</f>
        <v>221798008.07999998</v>
      </c>
      <c r="H13" s="145">
        <f t="shared" si="1"/>
        <v>53.733743296243468</v>
      </c>
    </row>
    <row r="14" spans="1:8" ht="14.25" customHeight="1">
      <c r="A14" s="97"/>
    </row>
  </sheetData>
  <mergeCells count="9">
    <mergeCell ref="A4:A5"/>
    <mergeCell ref="A13:B13"/>
    <mergeCell ref="D4:D5"/>
    <mergeCell ref="E4:E5"/>
    <mergeCell ref="F4:F5"/>
    <mergeCell ref="G4:G5"/>
    <mergeCell ref="C4:C5"/>
    <mergeCell ref="H4:H5"/>
    <mergeCell ref="B4:B5"/>
  </mergeCells>
  <phoneticPr fontId="10" type="noConversion"/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1เกณฑ์การจัดสรร</vt:lpstr>
      <vt:lpstr>ตรวจสอบEBITDA</vt:lpstr>
      <vt:lpstr>Est EBITDA</vt:lpstr>
      <vt:lpstr>UC63 64</vt:lpstr>
      <vt:lpstr>2สรุปGrading</vt:lpstr>
      <vt:lpstr>3คำนวณจัดสรรK1</vt:lpstr>
      <vt:lpstr>3คำนวณจัดสรรK2</vt:lpstr>
      <vt:lpstr>3คำนวณจัดสรรK3</vt:lpstr>
      <vt:lpstr>4สรุปการได้รับจัดสรร</vt:lpstr>
      <vt:lpstr>K1.1EB R8</vt:lpstr>
      <vt:lpstr>ค่าใช้จ่ายEB R8</vt:lpstr>
      <vt:lpstr>K1.2บช</vt:lpstr>
      <vt:lpstr>K2.1 Riskความมั่นคง</vt:lpstr>
      <vt:lpstr>K2.2 Unit Cost</vt:lpstr>
      <vt:lpstr>K3 PA OutcomeQ3Y63 </vt:lpstr>
      <vt:lpstr>แบบรายงานเหตุผลปรับเกลี่ย</vt:lpstr>
      <vt:lpstr>'3คำนวณจัดสรรK1'!Print_Titles</vt:lpstr>
      <vt:lpstr>'3คำนวณจัดสรรK3'!Print_Titles</vt:lpstr>
      <vt:lpstr>'K3 PA OutcomeQ3Y63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2020-09-23T19:46:05Z</cp:lastPrinted>
  <dcterms:created xsi:type="dcterms:W3CDTF">2019-05-16T06:05:14Z</dcterms:created>
  <dcterms:modified xsi:type="dcterms:W3CDTF">2020-09-24T04:15:20Z</dcterms:modified>
</cp:coreProperties>
</file>